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020" firstSheet="6" activeTab="12"/>
  </bookViews>
  <sheets>
    <sheet name="Rekapitulácia stavby" sheetId="1" r:id="rId1"/>
    <sheet name="1a - Zateplenie o..." sheetId="2" r:id="rId2"/>
    <sheet name="1b - Zateplenie s..." sheetId="3" r:id="rId3"/>
    <sheet name="1c - Výmena otvor..." sheetId="4" r:id="rId4"/>
    <sheet name="1d.1a - Obvodový ..." sheetId="5" r:id="rId5"/>
    <sheet name="1d.1b - Strešný p..." sheetId="6" r:id="rId6"/>
    <sheet name="1d.1c - Odstránen..." sheetId="7" r:id="rId7"/>
    <sheet name="1d.2a - Inštalácie" sheetId="8" r:id="rId8"/>
    <sheet name="1d.2b - Bleskozvod" sheetId="9" r:id="rId9"/>
    <sheet name="1d.3 - Vykurovanie" sheetId="10" r:id="rId10"/>
    <sheet name="1d.4 - Zdravotech..." sheetId="11" r:id="rId11"/>
    <sheet name="2.1 - Stavebné práce" sheetId="12" r:id="rId12"/>
    <sheet name="2.2 - Zdravotechnika" sheetId="13" r:id="rId13"/>
  </sheets>
  <definedNames>
    <definedName name="_xlnm._FilterDatabase" localSheetId="1" hidden="1">'1a - Zateplenie o...'!$C$130:$K$199</definedName>
    <definedName name="_xlnm._FilterDatabase" localSheetId="2" hidden="1">'1b - Zateplenie s...'!$C$136:$K$267</definedName>
    <definedName name="_xlnm._FilterDatabase" localSheetId="3" hidden="1">'1c - Výmena otvor...'!$C$132:$K$249</definedName>
    <definedName name="_xlnm._FilterDatabase" localSheetId="4" hidden="1">'1d.1a - Obvodový ...'!$C$141:$K$239</definedName>
    <definedName name="_xlnm._FilterDatabase" localSheetId="5" hidden="1">'1d.1b - Strešný p...'!$C$137:$K$186</definedName>
    <definedName name="_xlnm._FilterDatabase" localSheetId="6" hidden="1">'1d.1c - Odstránen...'!$C$140:$K$251</definedName>
    <definedName name="_xlnm._FilterDatabase" localSheetId="7" hidden="1">'1d.2a - Inštalácie'!$C$135:$K$241</definedName>
    <definedName name="_xlnm._FilterDatabase" localSheetId="8" hidden="1">'1d.2b - Bleskozvod'!$C$131:$K$188</definedName>
    <definedName name="_xlnm._FilterDatabase" localSheetId="9" hidden="1">'1d.3 - Vykurovanie'!$C$138:$K$335</definedName>
    <definedName name="_xlnm._FilterDatabase" localSheetId="10" hidden="1">'1d.4 - Zdravotech...'!$C$136:$K$195</definedName>
    <definedName name="_xlnm._FilterDatabase" localSheetId="11" hidden="1">'2.1 - Stavebné práce'!$C$136:$K$254</definedName>
    <definedName name="_xlnm._FilterDatabase" localSheetId="12" hidden="1">'2.2 - Zdravotechnika'!$C$133:$K$258</definedName>
    <definedName name="_xlnm.Print_Titles" localSheetId="1">'1a - Zateplenie o...'!$130:$130</definedName>
    <definedName name="_xlnm.Print_Titles" localSheetId="2">'1b - Zateplenie s...'!$136:$136</definedName>
    <definedName name="_xlnm.Print_Titles" localSheetId="3">'1c - Výmena otvor...'!$132:$132</definedName>
    <definedName name="_xlnm.Print_Titles" localSheetId="4">'1d.1a - Obvodový ...'!$141:$141</definedName>
    <definedName name="_xlnm.Print_Titles" localSheetId="5">'1d.1b - Strešný p...'!$137:$137</definedName>
    <definedName name="_xlnm.Print_Titles" localSheetId="6">'1d.1c - Odstránen...'!$140:$140</definedName>
    <definedName name="_xlnm.Print_Titles" localSheetId="7">'1d.2a - Inštalácie'!$135:$135</definedName>
    <definedName name="_xlnm.Print_Titles" localSheetId="8">'1d.2b - Bleskozvod'!$131:$131</definedName>
    <definedName name="_xlnm.Print_Titles" localSheetId="9">'1d.3 - Vykurovanie'!$138:$138</definedName>
    <definedName name="_xlnm.Print_Titles" localSheetId="10">'1d.4 - Zdravotech...'!$136:$136</definedName>
    <definedName name="_xlnm.Print_Titles" localSheetId="11">'2.1 - Stavebné práce'!$136:$136</definedName>
    <definedName name="_xlnm.Print_Titles" localSheetId="12">'2.2 - Zdravotechnika'!$133:$133</definedName>
    <definedName name="_xlnm.Print_Titles" localSheetId="0">'Rekapitulácia stavby'!$92:$92</definedName>
    <definedName name="_xlnm.Print_Area" localSheetId="1">'1a - Zateplenie o...'!$C$4:$J$75,'1a - Zateplenie o...'!$C$81:$J$110,'1a - Zateplenie o...'!$C$116:$J$199</definedName>
    <definedName name="_xlnm.Print_Area" localSheetId="2">'1b - Zateplenie s...'!$C$4:$J$75,'1b - Zateplenie s...'!$C$81:$J$116,'1b - Zateplenie s...'!$C$122:$J$267</definedName>
    <definedName name="_xlnm.Print_Area" localSheetId="3">'1c - Výmena otvor...'!$C$4:$J$75,'1c - Výmena otvor...'!$C$81:$J$112,'1c - Výmena otvor...'!$C$118:$J$249</definedName>
    <definedName name="_xlnm.Print_Area" localSheetId="4">'1d.1a - Obvodový ...'!$C$4:$J$75,'1d.1a - Obvodový ...'!$C$81:$J$119,'1d.1a - Obvodový ...'!$C$125:$J$239</definedName>
    <definedName name="_xlnm.Print_Area" localSheetId="5">'1d.1b - Strešný p...'!$C$4:$J$75,'1d.1b - Strešný p...'!$C$81:$J$115,'1d.1b - Strešný p...'!$C$121:$J$186</definedName>
    <definedName name="_xlnm.Print_Area" localSheetId="6">'1d.1c - Odstránen...'!$C$4:$J$75,'1d.1c - Odstránen...'!$C$81:$J$118,'1d.1c - Odstránen...'!$C$124:$J$251</definedName>
    <definedName name="_xlnm.Print_Area" localSheetId="7">'1d.2a - Inštalácie'!$C$4:$J$75,'1d.2a - Inštalácie'!$C$81:$J$113,'1d.2a - Inštalácie'!$C$119:$J$241</definedName>
    <definedName name="_xlnm.Print_Area" localSheetId="8">'1d.2b - Bleskozvod'!$C$4:$J$75,'1d.2b - Bleskozvod'!$C$81:$J$109,'1d.2b - Bleskozvod'!$C$115:$J$188</definedName>
    <definedName name="_xlnm.Print_Area" localSheetId="9">'1d.3 - Vykurovanie'!$C$4:$J$75,'1d.3 - Vykurovanie'!$C$81:$J$116,'1d.3 - Vykurovanie'!$C$122:$J$335</definedName>
    <definedName name="_xlnm.Print_Area" localSheetId="10">'1d.4 - Zdravotech...'!$C$4:$J$75,'1d.4 - Zdravotech...'!$C$81:$J$114,'1d.4 - Zdravotech...'!$C$120:$J$195</definedName>
    <definedName name="_xlnm.Print_Area" localSheetId="11">'2.1 - Stavebné práce'!$C$4:$J$75,'2.1 - Stavebné práce'!$C$81:$J$116,'2.1 - Stavebné práce'!$C$122:$J$254</definedName>
    <definedName name="_xlnm.Print_Area" localSheetId="12">'2.2 - Zdravotechnika'!$C$4:$J$75,'2.2 - Zdravotechnika'!$C$81:$J$113,'2.2 - Zdravotechnika'!$C$119:$J$258</definedName>
    <definedName name="_xlnm.Print_Area" localSheetId="0">'Rekapitulácia stavby'!$D$4:$AO$76,'Rekapitulácia stavby'!$C$82:$AQ$115</definedName>
  </definedNames>
  <calcPr calcId="145621"/>
</workbook>
</file>

<file path=xl/calcChain.xml><?xml version="1.0" encoding="utf-8"?>
<calcChain xmlns="http://schemas.openxmlformats.org/spreadsheetml/2006/main">
  <c r="J41" i="13" l="1"/>
  <c r="J40" i="13"/>
  <c r="AY111" i="1"/>
  <c r="J39" i="13"/>
  <c r="AX111" i="1"/>
  <c r="BI258" i="13"/>
  <c r="BH258" i="13"/>
  <c r="BG258" i="13"/>
  <c r="BE258" i="13"/>
  <c r="T258" i="13"/>
  <c r="R258" i="13"/>
  <c r="P258" i="13"/>
  <c r="BI257" i="13"/>
  <c r="BH257" i="13"/>
  <c r="BG257" i="13"/>
  <c r="BE257" i="13"/>
  <c r="T257" i="13"/>
  <c r="R257" i="13"/>
  <c r="P257" i="13"/>
  <c r="BI256" i="13"/>
  <c r="BH256" i="13"/>
  <c r="BG256" i="13"/>
  <c r="BE256" i="13"/>
  <c r="T256" i="13"/>
  <c r="R256" i="13"/>
  <c r="P256" i="13"/>
  <c r="BI255" i="13"/>
  <c r="BH255" i="13"/>
  <c r="BG255" i="13"/>
  <c r="BE255" i="13"/>
  <c r="T255" i="13"/>
  <c r="R255" i="13"/>
  <c r="P255" i="13"/>
  <c r="BI254" i="13"/>
  <c r="BH254" i="13"/>
  <c r="BG254" i="13"/>
  <c r="BE254" i="13"/>
  <c r="T254" i="13"/>
  <c r="R254" i="13"/>
  <c r="P254" i="13"/>
  <c r="BI253" i="13"/>
  <c r="BH253" i="13"/>
  <c r="BG253" i="13"/>
  <c r="BE253" i="13"/>
  <c r="T253" i="13"/>
  <c r="R253" i="13"/>
  <c r="P253" i="13"/>
  <c r="BI252" i="13"/>
  <c r="BH252" i="13"/>
  <c r="BG252" i="13"/>
  <c r="BE252" i="13"/>
  <c r="T252" i="13"/>
  <c r="R252" i="13"/>
  <c r="P252" i="13"/>
  <c r="BI251" i="13"/>
  <c r="BH251" i="13"/>
  <c r="BG251" i="13"/>
  <c r="BE251" i="13"/>
  <c r="T251" i="13"/>
  <c r="R251" i="13"/>
  <c r="P251" i="13"/>
  <c r="BI250" i="13"/>
  <c r="BH250" i="13"/>
  <c r="BG250" i="13"/>
  <c r="BE250" i="13"/>
  <c r="T250" i="13"/>
  <c r="R250" i="13"/>
  <c r="P250" i="13"/>
  <c r="BI249" i="13"/>
  <c r="BH249" i="13"/>
  <c r="BG249" i="13"/>
  <c r="BE249" i="13"/>
  <c r="T249" i="13"/>
  <c r="R249" i="13"/>
  <c r="P249" i="13"/>
  <c r="BI248" i="13"/>
  <c r="BH248" i="13"/>
  <c r="BG248" i="13"/>
  <c r="BE248" i="13"/>
  <c r="T248" i="13"/>
  <c r="R248" i="13"/>
  <c r="P248" i="13"/>
  <c r="BI247" i="13"/>
  <c r="BH247" i="13"/>
  <c r="BG247" i="13"/>
  <c r="BE247" i="13"/>
  <c r="T247" i="13"/>
  <c r="R247" i="13"/>
  <c r="P247" i="13"/>
  <c r="BI246" i="13"/>
  <c r="BH246" i="13"/>
  <c r="BG246" i="13"/>
  <c r="BE246" i="13"/>
  <c r="T246" i="13"/>
  <c r="R246" i="13"/>
  <c r="P246" i="13"/>
  <c r="BI245" i="13"/>
  <c r="BH245" i="13"/>
  <c r="BG245" i="13"/>
  <c r="BE245" i="13"/>
  <c r="T245" i="13"/>
  <c r="R245" i="13"/>
  <c r="P245" i="13"/>
  <c r="BI244" i="13"/>
  <c r="BH244" i="13"/>
  <c r="BG244" i="13"/>
  <c r="BE244" i="13"/>
  <c r="T244" i="13"/>
  <c r="R244" i="13"/>
  <c r="P244" i="13"/>
  <c r="BI243" i="13"/>
  <c r="BH243" i="13"/>
  <c r="BG243" i="13"/>
  <c r="BE243" i="13"/>
  <c r="T243" i="13"/>
  <c r="R243" i="13"/>
  <c r="P243" i="13"/>
  <c r="BI242" i="13"/>
  <c r="BH242" i="13"/>
  <c r="BG242" i="13"/>
  <c r="BE242" i="13"/>
  <c r="T242" i="13"/>
  <c r="R242" i="13"/>
  <c r="P242" i="13"/>
  <c r="BI240" i="13"/>
  <c r="BH240" i="13"/>
  <c r="BG240" i="13"/>
  <c r="BE240" i="13"/>
  <c r="T240" i="13"/>
  <c r="R240" i="13"/>
  <c r="P240" i="13"/>
  <c r="BI239" i="13"/>
  <c r="BH239" i="13"/>
  <c r="BG239" i="13"/>
  <c r="BE239" i="13"/>
  <c r="T239" i="13"/>
  <c r="R239" i="13"/>
  <c r="P239" i="13"/>
  <c r="BI238" i="13"/>
  <c r="BH238" i="13"/>
  <c r="BG238" i="13"/>
  <c r="BE238" i="13"/>
  <c r="T238" i="13"/>
  <c r="R238" i="13"/>
  <c r="P238" i="13"/>
  <c r="BI237" i="13"/>
  <c r="BH237" i="13"/>
  <c r="BG237" i="13"/>
  <c r="BE237" i="13"/>
  <c r="T237" i="13"/>
  <c r="R237" i="13"/>
  <c r="P237" i="13"/>
  <c r="BI236" i="13"/>
  <c r="BH236" i="13"/>
  <c r="BG236" i="13"/>
  <c r="BE236" i="13"/>
  <c r="T236" i="13"/>
  <c r="R236" i="13"/>
  <c r="P236" i="13"/>
  <c r="BI234" i="13"/>
  <c r="BH234" i="13"/>
  <c r="BG234" i="13"/>
  <c r="BE234" i="13"/>
  <c r="T234" i="13"/>
  <c r="R234" i="13"/>
  <c r="P234" i="13"/>
  <c r="BI233" i="13"/>
  <c r="BH233" i="13"/>
  <c r="BG233" i="13"/>
  <c r="BE233" i="13"/>
  <c r="T233" i="13"/>
  <c r="R233" i="13"/>
  <c r="P233" i="13"/>
  <c r="BI232" i="13"/>
  <c r="BH232" i="13"/>
  <c r="BG232" i="13"/>
  <c r="BE232" i="13"/>
  <c r="T232" i="13"/>
  <c r="R232" i="13"/>
  <c r="P232" i="13"/>
  <c r="BI231" i="13"/>
  <c r="BH231" i="13"/>
  <c r="BG231" i="13"/>
  <c r="BE231" i="13"/>
  <c r="T231" i="13"/>
  <c r="R231" i="13"/>
  <c r="P231" i="13"/>
  <c r="BI230" i="13"/>
  <c r="BH230" i="13"/>
  <c r="BG230" i="13"/>
  <c r="BE230" i="13"/>
  <c r="T230" i="13"/>
  <c r="R230" i="13"/>
  <c r="P230" i="13"/>
  <c r="BI229" i="13"/>
  <c r="BH229" i="13"/>
  <c r="BG229" i="13"/>
  <c r="BE229" i="13"/>
  <c r="T229" i="13"/>
  <c r="R229" i="13"/>
  <c r="P229" i="13"/>
  <c r="BI228" i="13"/>
  <c r="BH228" i="13"/>
  <c r="BG228" i="13"/>
  <c r="BE228" i="13"/>
  <c r="T228" i="13"/>
  <c r="R228" i="13"/>
  <c r="P228" i="13"/>
  <c r="BI227" i="13"/>
  <c r="BH227" i="13"/>
  <c r="BG227" i="13"/>
  <c r="BE227" i="13"/>
  <c r="T227" i="13"/>
  <c r="R227" i="13"/>
  <c r="P227" i="13"/>
  <c r="BI226" i="13"/>
  <c r="BH226" i="13"/>
  <c r="BG226" i="13"/>
  <c r="BE226" i="13"/>
  <c r="T226" i="13"/>
  <c r="R226" i="13"/>
  <c r="P226" i="13"/>
  <c r="BI225" i="13"/>
  <c r="BH225" i="13"/>
  <c r="BG225" i="13"/>
  <c r="BE225" i="13"/>
  <c r="T225" i="13"/>
  <c r="R225" i="13"/>
  <c r="P225" i="13"/>
  <c r="BI224" i="13"/>
  <c r="BH224" i="13"/>
  <c r="BG224" i="13"/>
  <c r="BE224" i="13"/>
  <c r="T224" i="13"/>
  <c r="R224" i="13"/>
  <c r="P224" i="13"/>
  <c r="BI223" i="13"/>
  <c r="BH223" i="13"/>
  <c r="BG223" i="13"/>
  <c r="BE223" i="13"/>
  <c r="T223" i="13"/>
  <c r="R223" i="13"/>
  <c r="P223" i="13"/>
  <c r="BI222" i="13"/>
  <c r="BH222" i="13"/>
  <c r="BG222" i="13"/>
  <c r="BE222" i="13"/>
  <c r="T222" i="13"/>
  <c r="R222" i="13"/>
  <c r="P222" i="13"/>
  <c r="BI221" i="13"/>
  <c r="BH221" i="13"/>
  <c r="BG221" i="13"/>
  <c r="BE221" i="13"/>
  <c r="T221" i="13"/>
  <c r="R221" i="13"/>
  <c r="P221" i="13"/>
  <c r="BI220" i="13"/>
  <c r="BH220" i="13"/>
  <c r="BG220" i="13"/>
  <c r="BE220" i="13"/>
  <c r="T220" i="13"/>
  <c r="R220" i="13"/>
  <c r="P220" i="13"/>
  <c r="BI219" i="13"/>
  <c r="BH219" i="13"/>
  <c r="BG219" i="13"/>
  <c r="BE219" i="13"/>
  <c r="T219" i="13"/>
  <c r="R219" i="13"/>
  <c r="P219" i="13"/>
  <c r="BI218" i="13"/>
  <c r="BH218" i="13"/>
  <c r="BG218" i="13"/>
  <c r="BE218" i="13"/>
  <c r="T218" i="13"/>
  <c r="R218" i="13"/>
  <c r="P218" i="13"/>
  <c r="BI217" i="13"/>
  <c r="BH217" i="13"/>
  <c r="BG217" i="13"/>
  <c r="BE217" i="13"/>
  <c r="T217" i="13"/>
  <c r="R217" i="13"/>
  <c r="P217" i="13"/>
  <c r="BI216" i="13"/>
  <c r="BH216" i="13"/>
  <c r="BG216" i="13"/>
  <c r="BE216" i="13"/>
  <c r="T216" i="13"/>
  <c r="R216" i="13"/>
  <c r="P216" i="13"/>
  <c r="BI215" i="13"/>
  <c r="BH215" i="13"/>
  <c r="BG215" i="13"/>
  <c r="BE215" i="13"/>
  <c r="T215" i="13"/>
  <c r="R215" i="13"/>
  <c r="P215" i="13"/>
  <c r="BI214" i="13"/>
  <c r="BH214" i="13"/>
  <c r="BG214" i="13"/>
  <c r="BE214" i="13"/>
  <c r="T214" i="13"/>
  <c r="R214" i="13"/>
  <c r="P214" i="13"/>
  <c r="BI213" i="13"/>
  <c r="BH213" i="13"/>
  <c r="BG213" i="13"/>
  <c r="BE213" i="13"/>
  <c r="T213" i="13"/>
  <c r="R213" i="13"/>
  <c r="P213" i="13"/>
  <c r="BI212" i="13"/>
  <c r="BH212" i="13"/>
  <c r="BG212" i="13"/>
  <c r="BE212" i="13"/>
  <c r="T212" i="13"/>
  <c r="R212" i="13"/>
  <c r="P212" i="13"/>
  <c r="BI211" i="13"/>
  <c r="BH211" i="13"/>
  <c r="BG211" i="13"/>
  <c r="BE211" i="13"/>
  <c r="T211" i="13"/>
  <c r="R211" i="13"/>
  <c r="P211" i="13"/>
  <c r="BI210" i="13"/>
  <c r="BH210" i="13"/>
  <c r="BG210" i="13"/>
  <c r="BE210" i="13"/>
  <c r="T210" i="13"/>
  <c r="R210" i="13"/>
  <c r="P210" i="13"/>
  <c r="BI209" i="13"/>
  <c r="BH209" i="13"/>
  <c r="BG209" i="13"/>
  <c r="BE209" i="13"/>
  <c r="T209" i="13"/>
  <c r="R209" i="13"/>
  <c r="P209" i="13"/>
  <c r="BI208" i="13"/>
  <c r="BH208" i="13"/>
  <c r="BG208" i="13"/>
  <c r="BE208" i="13"/>
  <c r="T208" i="13"/>
  <c r="R208" i="13"/>
  <c r="P208" i="13"/>
  <c r="BI207" i="13"/>
  <c r="BH207" i="13"/>
  <c r="BG207" i="13"/>
  <c r="BE207" i="13"/>
  <c r="T207" i="13"/>
  <c r="R207" i="13"/>
  <c r="P207" i="13"/>
  <c r="BI206" i="13"/>
  <c r="BH206" i="13"/>
  <c r="BG206" i="13"/>
  <c r="BE206" i="13"/>
  <c r="T206" i="13"/>
  <c r="R206" i="13"/>
  <c r="P206" i="13"/>
  <c r="BI205" i="13"/>
  <c r="BH205" i="13"/>
  <c r="BG205" i="13"/>
  <c r="BE205" i="13"/>
  <c r="T205" i="13"/>
  <c r="R205" i="13"/>
  <c r="P205" i="13"/>
  <c r="BI204" i="13"/>
  <c r="BH204" i="13"/>
  <c r="BG204" i="13"/>
  <c r="BE204" i="13"/>
  <c r="T204" i="13"/>
  <c r="R204" i="13"/>
  <c r="P204" i="13"/>
  <c r="BI203" i="13"/>
  <c r="BH203" i="13"/>
  <c r="BG203" i="13"/>
  <c r="BE203" i="13"/>
  <c r="T203" i="13"/>
  <c r="R203" i="13"/>
  <c r="P203" i="13"/>
  <c r="BI202" i="13"/>
  <c r="BH202" i="13"/>
  <c r="BG202" i="13"/>
  <c r="BE202" i="13"/>
  <c r="T202" i="13"/>
  <c r="R202" i="13"/>
  <c r="P202" i="13"/>
  <c r="BI201" i="13"/>
  <c r="BH201" i="13"/>
  <c r="BG201" i="13"/>
  <c r="BE201" i="13"/>
  <c r="T201" i="13"/>
  <c r="R201" i="13"/>
  <c r="P201" i="13"/>
  <c r="BI200" i="13"/>
  <c r="BH200" i="13"/>
  <c r="BG200" i="13"/>
  <c r="BE200" i="13"/>
  <c r="T200" i="13"/>
  <c r="R200" i="13"/>
  <c r="P200" i="13"/>
  <c r="BI199" i="13"/>
  <c r="BH199" i="13"/>
  <c r="BG199" i="13"/>
  <c r="BE199" i="13"/>
  <c r="T199" i="13"/>
  <c r="R199" i="13"/>
  <c r="P199" i="13"/>
  <c r="BI198" i="13"/>
  <c r="BH198" i="13"/>
  <c r="BG198" i="13"/>
  <c r="BE198" i="13"/>
  <c r="T198" i="13"/>
  <c r="R198" i="13"/>
  <c r="P198" i="13"/>
  <c r="BI197" i="13"/>
  <c r="BH197" i="13"/>
  <c r="BG197" i="13"/>
  <c r="BE197" i="13"/>
  <c r="T197" i="13"/>
  <c r="R197" i="13"/>
  <c r="P197" i="13"/>
  <c r="BI196" i="13"/>
  <c r="BH196" i="13"/>
  <c r="BG196" i="13"/>
  <c r="BE196" i="13"/>
  <c r="T196" i="13"/>
  <c r="R196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3" i="13"/>
  <c r="BH193" i="13"/>
  <c r="BG193" i="13"/>
  <c r="BE193" i="13"/>
  <c r="T193" i="13"/>
  <c r="R193" i="13"/>
  <c r="P193" i="13"/>
  <c r="BI192" i="13"/>
  <c r="BH192" i="13"/>
  <c r="BG192" i="13"/>
  <c r="BE192" i="13"/>
  <c r="T192" i="13"/>
  <c r="R192" i="13"/>
  <c r="P192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8" i="13"/>
  <c r="BH188" i="13"/>
  <c r="BG188" i="13"/>
  <c r="BE188" i="13"/>
  <c r="T188" i="13"/>
  <c r="R188" i="13"/>
  <c r="P188" i="13"/>
  <c r="BI187" i="13"/>
  <c r="BH187" i="13"/>
  <c r="BG187" i="13"/>
  <c r="BE187" i="13"/>
  <c r="T187" i="13"/>
  <c r="R187" i="13"/>
  <c r="P187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3" i="13"/>
  <c r="BH183" i="13"/>
  <c r="BG183" i="13"/>
  <c r="BE183" i="13"/>
  <c r="T183" i="13"/>
  <c r="R183" i="13"/>
  <c r="P183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80" i="13"/>
  <c r="BH180" i="13"/>
  <c r="BG180" i="13"/>
  <c r="BE180" i="13"/>
  <c r="T180" i="13"/>
  <c r="R180" i="13"/>
  <c r="P180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7" i="13"/>
  <c r="BH177" i="13"/>
  <c r="BG177" i="13"/>
  <c r="BE177" i="13"/>
  <c r="T177" i="13"/>
  <c r="R177" i="13"/>
  <c r="P177" i="13"/>
  <c r="BI176" i="13"/>
  <c r="BH176" i="13"/>
  <c r="BG176" i="13"/>
  <c r="BE176" i="13"/>
  <c r="T176" i="13"/>
  <c r="R176" i="13"/>
  <c r="P176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2" i="13"/>
  <c r="BH172" i="13"/>
  <c r="BG172" i="13"/>
  <c r="BE172" i="13"/>
  <c r="T172" i="13"/>
  <c r="R172" i="13"/>
  <c r="P172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2" i="13"/>
  <c r="BH152" i="13"/>
  <c r="BG152" i="13"/>
  <c r="BE152" i="13"/>
  <c r="T152" i="13"/>
  <c r="T151" i="13" s="1"/>
  <c r="R152" i="13"/>
  <c r="R151" i="13" s="1"/>
  <c r="P152" i="13"/>
  <c r="P151" i="13" s="1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J131" i="13"/>
  <c r="J130" i="13"/>
  <c r="F130" i="13"/>
  <c r="F128" i="13"/>
  <c r="E126" i="13"/>
  <c r="J93" i="13"/>
  <c r="J92" i="13"/>
  <c r="F92" i="13"/>
  <c r="F90" i="13"/>
  <c r="E88" i="13"/>
  <c r="F93" i="13"/>
  <c r="J128" i="13"/>
  <c r="E7" i="13"/>
  <c r="E84" i="13" s="1"/>
  <c r="AY110" i="1"/>
  <c r="AX110" i="1"/>
  <c r="BI254" i="12"/>
  <c r="BH254" i="12"/>
  <c r="BG254" i="12"/>
  <c r="BE254" i="12"/>
  <c r="T254" i="12"/>
  <c r="R254" i="12"/>
  <c r="P254" i="12"/>
  <c r="BI253" i="12"/>
  <c r="BH253" i="12"/>
  <c r="BG253" i="12"/>
  <c r="BE253" i="12"/>
  <c r="T253" i="12"/>
  <c r="R253" i="12"/>
  <c r="P253" i="12"/>
  <c r="BI252" i="12"/>
  <c r="BH252" i="12"/>
  <c r="BG252" i="12"/>
  <c r="BE252" i="12"/>
  <c r="T252" i="12"/>
  <c r="R252" i="12"/>
  <c r="P252" i="12"/>
  <c r="BI251" i="12"/>
  <c r="BH251" i="12"/>
  <c r="BG251" i="12"/>
  <c r="BE251" i="12"/>
  <c r="T251" i="12"/>
  <c r="R251" i="12"/>
  <c r="P251" i="12"/>
  <c r="BI250" i="12"/>
  <c r="BH250" i="12"/>
  <c r="BG250" i="12"/>
  <c r="BE250" i="12"/>
  <c r="T250" i="12"/>
  <c r="R250" i="12"/>
  <c r="P250" i="12"/>
  <c r="BI249" i="12"/>
  <c r="BH249" i="12"/>
  <c r="BG249" i="12"/>
  <c r="BE249" i="12"/>
  <c r="T249" i="12"/>
  <c r="R249" i="12"/>
  <c r="P249" i="12"/>
  <c r="BI248" i="12"/>
  <c r="BH248" i="12"/>
  <c r="BG248" i="12"/>
  <c r="BE248" i="12"/>
  <c r="T248" i="12"/>
  <c r="R248" i="12"/>
  <c r="P248" i="12"/>
  <c r="BI247" i="12"/>
  <c r="BH247" i="12"/>
  <c r="BG247" i="12"/>
  <c r="BE247" i="12"/>
  <c r="T247" i="12"/>
  <c r="R247" i="12"/>
  <c r="P247" i="12"/>
  <c r="BI245" i="12"/>
  <c r="BH245" i="12"/>
  <c r="BG245" i="12"/>
  <c r="BE245" i="12"/>
  <c r="T245" i="12"/>
  <c r="R245" i="12"/>
  <c r="P245" i="12"/>
  <c r="BI244" i="12"/>
  <c r="BH244" i="12"/>
  <c r="BG244" i="12"/>
  <c r="BE244" i="12"/>
  <c r="T244" i="12"/>
  <c r="R244" i="12"/>
  <c r="P244" i="12"/>
  <c r="BI243" i="12"/>
  <c r="BH243" i="12"/>
  <c r="BG243" i="12"/>
  <c r="BE243" i="12"/>
  <c r="T243" i="12"/>
  <c r="R243" i="12"/>
  <c r="P243" i="12"/>
  <c r="BI242" i="12"/>
  <c r="BH242" i="12"/>
  <c r="BG242" i="12"/>
  <c r="BE242" i="12"/>
  <c r="T242" i="12"/>
  <c r="R242" i="12"/>
  <c r="P242" i="12"/>
  <c r="BI241" i="12"/>
  <c r="BH241" i="12"/>
  <c r="BG241" i="12"/>
  <c r="BE241" i="12"/>
  <c r="T241" i="12"/>
  <c r="R241" i="12"/>
  <c r="P241" i="12"/>
  <c r="BI240" i="12"/>
  <c r="BH240" i="12"/>
  <c r="BG240" i="12"/>
  <c r="BE240" i="12"/>
  <c r="T240" i="12"/>
  <c r="R240" i="12"/>
  <c r="P240" i="12"/>
  <c r="BI238" i="12"/>
  <c r="BH238" i="12"/>
  <c r="BG238" i="12"/>
  <c r="BE238" i="12"/>
  <c r="T238" i="12"/>
  <c r="R238" i="12"/>
  <c r="P238" i="12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4" i="12"/>
  <c r="BH234" i="12"/>
  <c r="BG234" i="12"/>
  <c r="BE234" i="12"/>
  <c r="T234" i="12"/>
  <c r="R234" i="12"/>
  <c r="P234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1" i="12"/>
  <c r="BH231" i="12"/>
  <c r="BG231" i="12"/>
  <c r="BE231" i="12"/>
  <c r="T231" i="12"/>
  <c r="R231" i="12"/>
  <c r="P231" i="12"/>
  <c r="BI229" i="12"/>
  <c r="BH229" i="12"/>
  <c r="BG229" i="12"/>
  <c r="BE229" i="12"/>
  <c r="T229" i="12"/>
  <c r="R229" i="12"/>
  <c r="P229" i="12"/>
  <c r="BI228" i="12"/>
  <c r="BH228" i="12"/>
  <c r="BG228" i="12"/>
  <c r="BE228" i="12"/>
  <c r="T228" i="12"/>
  <c r="R228" i="12"/>
  <c r="P228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2" i="12"/>
  <c r="BH182" i="12"/>
  <c r="BG182" i="12"/>
  <c r="BE182" i="12"/>
  <c r="T182" i="12"/>
  <c r="T181" i="12"/>
  <c r="R182" i="12"/>
  <c r="R181" i="12" s="1"/>
  <c r="P182" i="12"/>
  <c r="P181" i="12" s="1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J134" i="12"/>
  <c r="J133" i="12"/>
  <c r="F133" i="12"/>
  <c r="F131" i="12"/>
  <c r="E129" i="12"/>
  <c r="J93" i="12"/>
  <c r="J92" i="12"/>
  <c r="F92" i="12"/>
  <c r="F90" i="12"/>
  <c r="E88" i="12"/>
  <c r="F93" i="12"/>
  <c r="J90" i="12"/>
  <c r="E7" i="12"/>
  <c r="E125" i="12" s="1"/>
  <c r="J43" i="11"/>
  <c r="J42" i="11"/>
  <c r="AY108" i="1"/>
  <c r="J41" i="11"/>
  <c r="AX108" i="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2" i="11"/>
  <c r="BH192" i="11"/>
  <c r="BG192" i="11"/>
  <c r="BE192" i="11"/>
  <c r="T192" i="11"/>
  <c r="R192" i="11"/>
  <c r="P192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9" i="11"/>
  <c r="BH189" i="11"/>
  <c r="BG189" i="11"/>
  <c r="BE189" i="11"/>
  <c r="T189" i="11"/>
  <c r="R189" i="11"/>
  <c r="P189" i="11"/>
  <c r="BI188" i="11"/>
  <c r="BH188" i="11"/>
  <c r="BG188" i="11"/>
  <c r="BE188" i="11"/>
  <c r="T188" i="11"/>
  <c r="R188" i="11"/>
  <c r="P188" i="1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3" i="11"/>
  <c r="BH153" i="11"/>
  <c r="BG153" i="11"/>
  <c r="BE153" i="11"/>
  <c r="T153" i="11"/>
  <c r="T152" i="11"/>
  <c r="R153" i="11"/>
  <c r="R152" i="11"/>
  <c r="P153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J134" i="11"/>
  <c r="J133" i="11"/>
  <c r="F133" i="11"/>
  <c r="F131" i="11"/>
  <c r="E129" i="11"/>
  <c r="J95" i="11"/>
  <c r="J94" i="11"/>
  <c r="F94" i="11"/>
  <c r="F92" i="11"/>
  <c r="E90" i="11"/>
  <c r="F95" i="11"/>
  <c r="J92" i="11"/>
  <c r="E7" i="11"/>
  <c r="E123" i="11" s="1"/>
  <c r="AY107" i="1"/>
  <c r="AX107" i="1"/>
  <c r="BI335" i="10"/>
  <c r="BH335" i="10"/>
  <c r="BG335" i="10"/>
  <c r="BE335" i="10"/>
  <c r="T335" i="10"/>
  <c r="R335" i="10"/>
  <c r="P335" i="10"/>
  <c r="BI334" i="10"/>
  <c r="BH334" i="10"/>
  <c r="BG334" i="10"/>
  <c r="BE334" i="10"/>
  <c r="T334" i="10"/>
  <c r="R334" i="10"/>
  <c r="P334" i="10"/>
  <c r="BI332" i="10"/>
  <c r="BH332" i="10"/>
  <c r="BG332" i="10"/>
  <c r="BE332" i="10"/>
  <c r="T332" i="10"/>
  <c r="T331" i="10" s="1"/>
  <c r="R332" i="10"/>
  <c r="R331" i="10" s="1"/>
  <c r="P332" i="10"/>
  <c r="P331" i="10" s="1"/>
  <c r="BI330" i="10"/>
  <c r="BH330" i="10"/>
  <c r="BG330" i="10"/>
  <c r="BE330" i="10"/>
  <c r="T330" i="10"/>
  <c r="R330" i="10"/>
  <c r="P330" i="10"/>
  <c r="BI329" i="10"/>
  <c r="BH329" i="10"/>
  <c r="BG329" i="10"/>
  <c r="BE329" i="10"/>
  <c r="T329" i="10"/>
  <c r="R329" i="10"/>
  <c r="P329" i="10"/>
  <c r="BI328" i="10"/>
  <c r="BH328" i="10"/>
  <c r="BG328" i="10"/>
  <c r="BE328" i="10"/>
  <c r="T328" i="10"/>
  <c r="R328" i="10"/>
  <c r="P328" i="10"/>
  <c r="BI327" i="10"/>
  <c r="BH327" i="10"/>
  <c r="BG327" i="10"/>
  <c r="BE327" i="10"/>
  <c r="T327" i="10"/>
  <c r="R327" i="10"/>
  <c r="P327" i="10"/>
  <c r="BI326" i="10"/>
  <c r="BH326" i="10"/>
  <c r="BG326" i="10"/>
  <c r="BE326" i="10"/>
  <c r="T326" i="10"/>
  <c r="R326" i="10"/>
  <c r="P326" i="10"/>
  <c r="BI325" i="10"/>
  <c r="BH325" i="10"/>
  <c r="BG325" i="10"/>
  <c r="BE325" i="10"/>
  <c r="T325" i="10"/>
  <c r="R325" i="10"/>
  <c r="P325" i="10"/>
  <c r="BI324" i="10"/>
  <c r="BH324" i="10"/>
  <c r="BG324" i="10"/>
  <c r="BE324" i="10"/>
  <c r="T324" i="10"/>
  <c r="R324" i="10"/>
  <c r="P324" i="10"/>
  <c r="BI323" i="10"/>
  <c r="BH323" i="10"/>
  <c r="BG323" i="10"/>
  <c r="BE323" i="10"/>
  <c r="T323" i="10"/>
  <c r="R323" i="10"/>
  <c r="P323" i="10"/>
  <c r="BI322" i="10"/>
  <c r="BH322" i="10"/>
  <c r="BG322" i="10"/>
  <c r="BE322" i="10"/>
  <c r="T322" i="10"/>
  <c r="R322" i="10"/>
  <c r="P322" i="10"/>
  <c r="BI321" i="10"/>
  <c r="BH321" i="10"/>
  <c r="BG321" i="10"/>
  <c r="BE321" i="10"/>
  <c r="T321" i="10"/>
  <c r="R321" i="10"/>
  <c r="P321" i="10"/>
  <c r="BI320" i="10"/>
  <c r="BH320" i="10"/>
  <c r="BG320" i="10"/>
  <c r="BE320" i="10"/>
  <c r="T320" i="10"/>
  <c r="R320" i="10"/>
  <c r="P320" i="10"/>
  <c r="BI319" i="10"/>
  <c r="BH319" i="10"/>
  <c r="BG319" i="10"/>
  <c r="BE319" i="10"/>
  <c r="T319" i="10"/>
  <c r="R319" i="10"/>
  <c r="P319" i="10"/>
  <c r="BI318" i="10"/>
  <c r="BH318" i="10"/>
  <c r="BG318" i="10"/>
  <c r="BE318" i="10"/>
  <c r="T318" i="10"/>
  <c r="R318" i="10"/>
  <c r="P318" i="10"/>
  <c r="BI317" i="10"/>
  <c r="BH317" i="10"/>
  <c r="BG317" i="10"/>
  <c r="BE317" i="10"/>
  <c r="T317" i="10"/>
  <c r="R317" i="10"/>
  <c r="P317" i="10"/>
  <c r="BI316" i="10"/>
  <c r="BH316" i="10"/>
  <c r="BG316" i="10"/>
  <c r="BE316" i="10"/>
  <c r="T316" i="10"/>
  <c r="R316" i="10"/>
  <c r="P316" i="10"/>
  <c r="BI315" i="10"/>
  <c r="BH315" i="10"/>
  <c r="BG315" i="10"/>
  <c r="BE315" i="10"/>
  <c r="T315" i="10"/>
  <c r="R315" i="10"/>
  <c r="P315" i="10"/>
  <c r="BI314" i="10"/>
  <c r="BH314" i="10"/>
  <c r="BG314" i="10"/>
  <c r="BE314" i="10"/>
  <c r="T314" i="10"/>
  <c r="R314" i="10"/>
  <c r="P314" i="10"/>
  <c r="BI313" i="10"/>
  <c r="BH313" i="10"/>
  <c r="BG313" i="10"/>
  <c r="BE313" i="10"/>
  <c r="T313" i="10"/>
  <c r="R313" i="10"/>
  <c r="P313" i="10"/>
  <c r="BI312" i="10"/>
  <c r="BH312" i="10"/>
  <c r="BG312" i="10"/>
  <c r="BE312" i="10"/>
  <c r="T312" i="10"/>
  <c r="R312" i="10"/>
  <c r="P312" i="10"/>
  <c r="BI311" i="10"/>
  <c r="BH311" i="10"/>
  <c r="BG311" i="10"/>
  <c r="BE311" i="10"/>
  <c r="T311" i="10"/>
  <c r="R311" i="10"/>
  <c r="P311" i="10"/>
  <c r="BI310" i="10"/>
  <c r="BH310" i="10"/>
  <c r="BG310" i="10"/>
  <c r="BE310" i="10"/>
  <c r="T310" i="10"/>
  <c r="R310" i="10"/>
  <c r="P310" i="10"/>
  <c r="BI309" i="10"/>
  <c r="BH309" i="10"/>
  <c r="BG309" i="10"/>
  <c r="BE309" i="10"/>
  <c r="T309" i="10"/>
  <c r="R309" i="10"/>
  <c r="P309" i="10"/>
  <c r="BI308" i="10"/>
  <c r="BH308" i="10"/>
  <c r="BG308" i="10"/>
  <c r="BE308" i="10"/>
  <c r="T308" i="10"/>
  <c r="R308" i="10"/>
  <c r="P308" i="10"/>
  <c r="BI307" i="10"/>
  <c r="BH307" i="10"/>
  <c r="BG307" i="10"/>
  <c r="BE307" i="10"/>
  <c r="T307" i="10"/>
  <c r="R307" i="10"/>
  <c r="P307" i="10"/>
  <c r="BI306" i="10"/>
  <c r="BH306" i="10"/>
  <c r="BG306" i="10"/>
  <c r="BE306" i="10"/>
  <c r="T306" i="10"/>
  <c r="R306" i="10"/>
  <c r="P306" i="10"/>
  <c r="BI305" i="10"/>
  <c r="BH305" i="10"/>
  <c r="BG305" i="10"/>
  <c r="BE305" i="10"/>
  <c r="T305" i="10"/>
  <c r="R305" i="10"/>
  <c r="P305" i="10"/>
  <c r="BI304" i="10"/>
  <c r="BH304" i="10"/>
  <c r="BG304" i="10"/>
  <c r="BE304" i="10"/>
  <c r="T304" i="10"/>
  <c r="R304" i="10"/>
  <c r="P304" i="10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8" i="10"/>
  <c r="BH298" i="10"/>
  <c r="BG298" i="10"/>
  <c r="BE298" i="10"/>
  <c r="T298" i="10"/>
  <c r="R298" i="10"/>
  <c r="P298" i="10"/>
  <c r="BI297" i="10"/>
  <c r="BH297" i="10"/>
  <c r="BG297" i="10"/>
  <c r="BE297" i="10"/>
  <c r="T297" i="10"/>
  <c r="R297" i="10"/>
  <c r="P297" i="10"/>
  <c r="BI296" i="10"/>
  <c r="BH296" i="10"/>
  <c r="BG296" i="10"/>
  <c r="BE296" i="10"/>
  <c r="T296" i="10"/>
  <c r="R296" i="10"/>
  <c r="P296" i="10"/>
  <c r="BI295" i="10"/>
  <c r="BH295" i="10"/>
  <c r="BG295" i="10"/>
  <c r="BE295" i="10"/>
  <c r="T295" i="10"/>
  <c r="R295" i="10"/>
  <c r="P295" i="10"/>
  <c r="BI294" i="10"/>
  <c r="BH294" i="10"/>
  <c r="BG294" i="10"/>
  <c r="BE294" i="10"/>
  <c r="T294" i="10"/>
  <c r="R294" i="10"/>
  <c r="P294" i="10"/>
  <c r="BI293" i="10"/>
  <c r="BH293" i="10"/>
  <c r="BG293" i="10"/>
  <c r="BE293" i="10"/>
  <c r="T293" i="10"/>
  <c r="R293" i="10"/>
  <c r="P293" i="10"/>
  <c r="BI292" i="10"/>
  <c r="BH292" i="10"/>
  <c r="BG292" i="10"/>
  <c r="BE292" i="10"/>
  <c r="T292" i="10"/>
  <c r="R292" i="10"/>
  <c r="P292" i="10"/>
  <c r="BI291" i="10"/>
  <c r="BH291" i="10"/>
  <c r="BG291" i="10"/>
  <c r="BE291" i="10"/>
  <c r="T291" i="10"/>
  <c r="R291" i="10"/>
  <c r="P291" i="10"/>
  <c r="BI290" i="10"/>
  <c r="BH290" i="10"/>
  <c r="BG290" i="10"/>
  <c r="BE290" i="10"/>
  <c r="T290" i="10"/>
  <c r="R290" i="10"/>
  <c r="P290" i="10"/>
  <c r="BI289" i="10"/>
  <c r="BH289" i="10"/>
  <c r="BG289" i="10"/>
  <c r="BE289" i="10"/>
  <c r="T289" i="10"/>
  <c r="R289" i="10"/>
  <c r="P289" i="10"/>
  <c r="BI288" i="10"/>
  <c r="BH288" i="10"/>
  <c r="BG288" i="10"/>
  <c r="BE288" i="10"/>
  <c r="T288" i="10"/>
  <c r="R288" i="10"/>
  <c r="P288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5" i="10"/>
  <c r="BH285" i="10"/>
  <c r="BG285" i="10"/>
  <c r="BE285" i="10"/>
  <c r="T285" i="10"/>
  <c r="R285" i="10"/>
  <c r="P285" i="10"/>
  <c r="BI284" i="10"/>
  <c r="BH284" i="10"/>
  <c r="BG284" i="10"/>
  <c r="BE284" i="10"/>
  <c r="T284" i="10"/>
  <c r="R284" i="10"/>
  <c r="P284" i="10"/>
  <c r="BI283" i="10"/>
  <c r="BH283" i="10"/>
  <c r="BG283" i="10"/>
  <c r="BE283" i="10"/>
  <c r="T283" i="10"/>
  <c r="R283" i="10"/>
  <c r="P283" i="10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9" i="10"/>
  <c r="BH279" i="10"/>
  <c r="BG279" i="10"/>
  <c r="BE279" i="10"/>
  <c r="T279" i="10"/>
  <c r="R279" i="10"/>
  <c r="P279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0" i="10"/>
  <c r="BH270" i="10"/>
  <c r="BG270" i="10"/>
  <c r="BE270" i="10"/>
  <c r="T270" i="10"/>
  <c r="R270" i="10"/>
  <c r="P270" i="10"/>
  <c r="BI269" i="10"/>
  <c r="BH269" i="10"/>
  <c r="BG269" i="10"/>
  <c r="BE269" i="10"/>
  <c r="T269" i="10"/>
  <c r="R269" i="10"/>
  <c r="P269" i="10"/>
  <c r="BI268" i="10"/>
  <c r="BH268" i="10"/>
  <c r="BG268" i="10"/>
  <c r="BE268" i="10"/>
  <c r="T268" i="10"/>
  <c r="R268" i="10"/>
  <c r="P268" i="10"/>
  <c r="BI267" i="10"/>
  <c r="BH267" i="10"/>
  <c r="BG267" i="10"/>
  <c r="BE267" i="10"/>
  <c r="T267" i="10"/>
  <c r="R267" i="10"/>
  <c r="P267" i="10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3" i="10"/>
  <c r="BH223" i="10"/>
  <c r="BG223" i="10"/>
  <c r="BE223" i="10"/>
  <c r="T223" i="10"/>
  <c r="R223" i="10"/>
  <c r="P223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J136" i="10"/>
  <c r="J135" i="10"/>
  <c r="F135" i="10"/>
  <c r="F133" i="10"/>
  <c r="E131" i="10"/>
  <c r="J95" i="10"/>
  <c r="J94" i="10"/>
  <c r="F94" i="10"/>
  <c r="F92" i="10"/>
  <c r="E90" i="10"/>
  <c r="F136" i="10"/>
  <c r="J133" i="10"/>
  <c r="E7" i="10"/>
  <c r="E84" i="10" s="1"/>
  <c r="J43" i="9"/>
  <c r="J42" i="9"/>
  <c r="AY106" i="1" s="1"/>
  <c r="J41" i="9"/>
  <c r="AX106" i="1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P183" i="9" s="1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J129" i="9"/>
  <c r="J128" i="9"/>
  <c r="F128" i="9"/>
  <c r="F126" i="9"/>
  <c r="E124" i="9"/>
  <c r="J95" i="9"/>
  <c r="J94" i="9"/>
  <c r="F94" i="9"/>
  <c r="F92" i="9"/>
  <c r="E90" i="9"/>
  <c r="F95" i="9"/>
  <c r="J126" i="9"/>
  <c r="E7" i="9"/>
  <c r="E118" i="9" s="1"/>
  <c r="AY105" i="1"/>
  <c r="AX105" i="1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J133" i="8"/>
  <c r="J132" i="8"/>
  <c r="F132" i="8"/>
  <c r="F130" i="8"/>
  <c r="E128" i="8"/>
  <c r="J95" i="8"/>
  <c r="J94" i="8"/>
  <c r="F94" i="8"/>
  <c r="F92" i="8"/>
  <c r="E90" i="8"/>
  <c r="F133" i="8"/>
  <c r="J130" i="8"/>
  <c r="E7" i="8"/>
  <c r="E122" i="8" s="1"/>
  <c r="J43" i="7"/>
  <c r="J42" i="7"/>
  <c r="AY103" i="1"/>
  <c r="J41" i="7"/>
  <c r="AX103" i="1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1" i="7"/>
  <c r="BH241" i="7"/>
  <c r="BG241" i="7"/>
  <c r="BE241" i="7"/>
  <c r="T241" i="7"/>
  <c r="T240" i="7" s="1"/>
  <c r="R241" i="7"/>
  <c r="R240" i="7" s="1"/>
  <c r="P241" i="7"/>
  <c r="P240" i="7" s="1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2" i="7"/>
  <c r="BH232" i="7"/>
  <c r="BG232" i="7"/>
  <c r="BE232" i="7"/>
  <c r="T232" i="7"/>
  <c r="T231" i="7" s="1"/>
  <c r="R232" i="7"/>
  <c r="R231" i="7" s="1"/>
  <c r="P232" i="7"/>
  <c r="P231" i="7" s="1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J138" i="7"/>
  <c r="J137" i="7"/>
  <c r="F137" i="7"/>
  <c r="F135" i="7"/>
  <c r="E133" i="7"/>
  <c r="J95" i="7"/>
  <c r="J94" i="7"/>
  <c r="F94" i="7"/>
  <c r="F92" i="7"/>
  <c r="E90" i="7"/>
  <c r="F95" i="7"/>
  <c r="J135" i="7"/>
  <c r="E7" i="7"/>
  <c r="E127" i="7" s="1"/>
  <c r="AY102" i="1"/>
  <c r="AX102" i="1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5" i="6"/>
  <c r="BH165" i="6"/>
  <c r="BG165" i="6"/>
  <c r="BE165" i="6"/>
  <c r="T165" i="6"/>
  <c r="T164" i="6" s="1"/>
  <c r="R165" i="6"/>
  <c r="R164" i="6" s="1"/>
  <c r="P165" i="6"/>
  <c r="P164" i="6" s="1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J135" i="6"/>
  <c r="J134" i="6"/>
  <c r="F134" i="6"/>
  <c r="F132" i="6"/>
  <c r="E130" i="6"/>
  <c r="J95" i="6"/>
  <c r="J94" i="6"/>
  <c r="F94" i="6"/>
  <c r="F92" i="6"/>
  <c r="E90" i="6"/>
  <c r="F95" i="6"/>
  <c r="J132" i="6"/>
  <c r="E7" i="6"/>
  <c r="E124" i="6" s="1"/>
  <c r="AY101" i="1"/>
  <c r="AX101" i="1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2" i="5"/>
  <c r="BH172" i="5"/>
  <c r="BG172" i="5"/>
  <c r="BE172" i="5"/>
  <c r="T172" i="5"/>
  <c r="T171" i="5" s="1"/>
  <c r="R172" i="5"/>
  <c r="R171" i="5"/>
  <c r="P172" i="5"/>
  <c r="P171" i="5" s="1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T144" i="5"/>
  <c r="R145" i="5"/>
  <c r="R144" i="5"/>
  <c r="P145" i="5"/>
  <c r="P144" i="5"/>
  <c r="J139" i="5"/>
  <c r="J138" i="5"/>
  <c r="F138" i="5"/>
  <c r="F136" i="5"/>
  <c r="E134" i="5"/>
  <c r="J95" i="5"/>
  <c r="J94" i="5"/>
  <c r="F94" i="5"/>
  <c r="F92" i="5"/>
  <c r="E90" i="5"/>
  <c r="F139" i="5"/>
  <c r="J136" i="5"/>
  <c r="E7" i="5"/>
  <c r="E84" i="5"/>
  <c r="AY98" i="1"/>
  <c r="AX98" i="1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1" i="4"/>
  <c r="BH181" i="4"/>
  <c r="BG181" i="4"/>
  <c r="BE181" i="4"/>
  <c r="T181" i="4"/>
  <c r="T180" i="4" s="1"/>
  <c r="R181" i="4"/>
  <c r="R180" i="4" s="1"/>
  <c r="P181" i="4"/>
  <c r="P180" i="4" s="1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J130" i="4"/>
  <c r="J129" i="4"/>
  <c r="F129" i="4"/>
  <c r="F127" i="4"/>
  <c r="E125" i="4"/>
  <c r="J93" i="4"/>
  <c r="J92" i="4"/>
  <c r="F92" i="4"/>
  <c r="F90" i="4"/>
  <c r="E88" i="4"/>
  <c r="F130" i="4"/>
  <c r="J127" i="4"/>
  <c r="E7" i="4"/>
  <c r="E121" i="4" s="1"/>
  <c r="AY97" i="1"/>
  <c r="AX97" i="1"/>
  <c r="BI267" i="3"/>
  <c r="BH267" i="3"/>
  <c r="BG267" i="3"/>
  <c r="BE267" i="3"/>
  <c r="T267" i="3"/>
  <c r="T266" i="3"/>
  <c r="R267" i="3"/>
  <c r="R266" i="3" s="1"/>
  <c r="P267" i="3"/>
  <c r="P266" i="3" s="1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7" i="3"/>
  <c r="BH167" i="3"/>
  <c r="BG167" i="3"/>
  <c r="BE167" i="3"/>
  <c r="T167" i="3"/>
  <c r="T166" i="3" s="1"/>
  <c r="R167" i="3"/>
  <c r="R166" i="3" s="1"/>
  <c r="P167" i="3"/>
  <c r="P166" i="3" s="1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T139" i="3" s="1"/>
  <c r="R140" i="3"/>
  <c r="R139" i="3" s="1"/>
  <c r="P140" i="3"/>
  <c r="P139" i="3" s="1"/>
  <c r="J134" i="3"/>
  <c r="J133" i="3"/>
  <c r="F133" i="3"/>
  <c r="F131" i="3"/>
  <c r="E129" i="3"/>
  <c r="J93" i="3"/>
  <c r="J92" i="3"/>
  <c r="F92" i="3"/>
  <c r="F90" i="3"/>
  <c r="E88" i="3"/>
  <c r="F93" i="3"/>
  <c r="J90" i="3"/>
  <c r="E7" i="3"/>
  <c r="E125" i="3" s="1"/>
  <c r="AY96" i="1"/>
  <c r="AX96" i="1"/>
  <c r="L90" i="1"/>
  <c r="AM90" i="1"/>
  <c r="AM89" i="1"/>
  <c r="L89" i="1"/>
  <c r="AM87" i="1"/>
  <c r="L87" i="1"/>
  <c r="L85" i="1"/>
  <c r="L84" i="1"/>
  <c r="BK258" i="13"/>
  <c r="BK249" i="13"/>
  <c r="BK245" i="13"/>
  <c r="BK243" i="13"/>
  <c r="BK229" i="13"/>
  <c r="BK228" i="13"/>
  <c r="BK226" i="13"/>
  <c r="BK225" i="13"/>
  <c r="BK224" i="13"/>
  <c r="BK218" i="13"/>
  <c r="BK217" i="13"/>
  <c r="BK215" i="13"/>
  <c r="BK214" i="13"/>
  <c r="BK211" i="13"/>
  <c r="BK210" i="13"/>
  <c r="BK209" i="13"/>
  <c r="BK208" i="13"/>
  <c r="BK204" i="13"/>
  <c r="BK200" i="13"/>
  <c r="BK198" i="13"/>
  <c r="BK197" i="13"/>
  <c r="BK194" i="13"/>
  <c r="BK193" i="13"/>
  <c r="BK191" i="13"/>
  <c r="BK187" i="13"/>
  <c r="BK185" i="13"/>
  <c r="BK184" i="13"/>
  <c r="BK183" i="13"/>
  <c r="BK182" i="13"/>
  <c r="BK181" i="13"/>
  <c r="BK178" i="13"/>
  <c r="BK173" i="13"/>
  <c r="BK172" i="13"/>
  <c r="BK169" i="13"/>
  <c r="BK162" i="13"/>
  <c r="BK160" i="13"/>
  <c r="BK158" i="13"/>
  <c r="BK150" i="13"/>
  <c r="BK148" i="13"/>
  <c r="BK146" i="13"/>
  <c r="BK141" i="13"/>
  <c r="BK138" i="13"/>
  <c r="BK253" i="12"/>
  <c r="BK244" i="12"/>
  <c r="BK242" i="12"/>
  <c r="BK235" i="12"/>
  <c r="BK232" i="12"/>
  <c r="BK231" i="12"/>
  <c r="BK227" i="12"/>
  <c r="BK224" i="12"/>
  <c r="BK222" i="12"/>
  <c r="BK218" i="12"/>
  <c r="BK217" i="12"/>
  <c r="BK216" i="12"/>
  <c r="BK214" i="12"/>
  <c r="BK209" i="12"/>
  <c r="BK208" i="12"/>
  <c r="BK207" i="12"/>
  <c r="BK206" i="12"/>
  <c r="BK204" i="12"/>
  <c r="BK203" i="12"/>
  <c r="BK200" i="12"/>
  <c r="BK199" i="12"/>
  <c r="BK198" i="12"/>
  <c r="BK197" i="12"/>
  <c r="BK196" i="12"/>
  <c r="BK188" i="12"/>
  <c r="BK187" i="12"/>
  <c r="BK186" i="12"/>
  <c r="BK179" i="12"/>
  <c r="BK176" i="12"/>
  <c r="BK157" i="12"/>
  <c r="BK156" i="12"/>
  <c r="BK154" i="12"/>
  <c r="BK151" i="12"/>
  <c r="BK146" i="12"/>
  <c r="BK142" i="12"/>
  <c r="BK141" i="12"/>
  <c r="BK140" i="12"/>
  <c r="BK195" i="11"/>
  <c r="BK184" i="11"/>
  <c r="BK183" i="11"/>
  <c r="BK180" i="11"/>
  <c r="BK178" i="11"/>
  <c r="BK174" i="11"/>
  <c r="BK168" i="11"/>
  <c r="BK165" i="11"/>
  <c r="BK164" i="11"/>
  <c r="BK163" i="11"/>
  <c r="BK158" i="11"/>
  <c r="BK157" i="11"/>
  <c r="BK151" i="11"/>
  <c r="BK150" i="11"/>
  <c r="BK146" i="11"/>
  <c r="BK145" i="11"/>
  <c r="BK143" i="11"/>
  <c r="BK141" i="11"/>
  <c r="BK326" i="10"/>
  <c r="BK325" i="10"/>
  <c r="BK322" i="10"/>
  <c r="BK321" i="10"/>
  <c r="BK320" i="10"/>
  <c r="BK315" i="10"/>
  <c r="BK304" i="10"/>
  <c r="BK303" i="10"/>
  <c r="BK302" i="10"/>
  <c r="BK301" i="10"/>
  <c r="BK300" i="10"/>
  <c r="BK297" i="10"/>
  <c r="BK294" i="10"/>
  <c r="BK290" i="10"/>
  <c r="BK289" i="10"/>
  <c r="BK288" i="10"/>
  <c r="BK283" i="10"/>
  <c r="BK280" i="10"/>
  <c r="BK279" i="10"/>
  <c r="BK275" i="10"/>
  <c r="BK272" i="10"/>
  <c r="BK270" i="10"/>
  <c r="BK267" i="10"/>
  <c r="BK264" i="10"/>
  <c r="BK261" i="10"/>
  <c r="BK260" i="10"/>
  <c r="BK259" i="10"/>
  <c r="BK257" i="10"/>
  <c r="BK256" i="10"/>
  <c r="BK249" i="10"/>
  <c r="BK245" i="10"/>
  <c r="BK243" i="10"/>
  <c r="BK241" i="10"/>
  <c r="BK239" i="10"/>
  <c r="BK231" i="10"/>
  <c r="BK224" i="10"/>
  <c r="BK218" i="10"/>
  <c r="BK217" i="10"/>
  <c r="BK215" i="10"/>
  <c r="BK213" i="10"/>
  <c r="BK202" i="10"/>
  <c r="BK196" i="10"/>
  <c r="BK195" i="10"/>
  <c r="BK192" i="10"/>
  <c r="BK179" i="10"/>
  <c r="BK178" i="10"/>
  <c r="BK177" i="10"/>
  <c r="BK176" i="10"/>
  <c r="BK173" i="10"/>
  <c r="BK172" i="10"/>
  <c r="BK171" i="10"/>
  <c r="BK169" i="10"/>
  <c r="BK164" i="10"/>
  <c r="BK162" i="10"/>
  <c r="BK161" i="10"/>
  <c r="BK154" i="10"/>
  <c r="BK147" i="10"/>
  <c r="BK143" i="10"/>
  <c r="BK142" i="10"/>
  <c r="BK184" i="9"/>
  <c r="BK182" i="9"/>
  <c r="BK181" i="9"/>
  <c r="BK178" i="9"/>
  <c r="BK176" i="9"/>
  <c r="BK175" i="9"/>
  <c r="BK174" i="9"/>
  <c r="BK173" i="9"/>
  <c r="BK172" i="9"/>
  <c r="BK169" i="9"/>
  <c r="BK165" i="9"/>
  <c r="BK164" i="9"/>
  <c r="BK163" i="9"/>
  <c r="BK162" i="9"/>
  <c r="BK161" i="9"/>
  <c r="BK160" i="9"/>
  <c r="BK159" i="9"/>
  <c r="BK158" i="9"/>
  <c r="BK150" i="9"/>
  <c r="BK149" i="9"/>
  <c r="BK137" i="9"/>
  <c r="BK135" i="9"/>
  <c r="BK241" i="8"/>
  <c r="BK237" i="8"/>
  <c r="BK230" i="8"/>
  <c r="BK228" i="8"/>
  <c r="BK225" i="8"/>
  <c r="BK224" i="8"/>
  <c r="BK223" i="8"/>
  <c r="BK218" i="8"/>
  <c r="BK216" i="8"/>
  <c r="BK214" i="8"/>
  <c r="BK213" i="8"/>
  <c r="BK210" i="8"/>
  <c r="BK209" i="8"/>
  <c r="BK208" i="8"/>
  <c r="BK204" i="8"/>
  <c r="BK202" i="8"/>
  <c r="BK198" i="8"/>
  <c r="BK197" i="8"/>
  <c r="BK190" i="8"/>
  <c r="BK189" i="8"/>
  <c r="BK188" i="8"/>
  <c r="BK187" i="8"/>
  <c r="BK185" i="8"/>
  <c r="BK181" i="8"/>
  <c r="BK177" i="8"/>
  <c r="BK175" i="8"/>
  <c r="BK171" i="8"/>
  <c r="BK163" i="8"/>
  <c r="BK162" i="8"/>
  <c r="BK161" i="8"/>
  <c r="BK159" i="8"/>
  <c r="BK156" i="8"/>
  <c r="BK155" i="8"/>
  <c r="BK251" i="7"/>
  <c r="BK244" i="7"/>
  <c r="BK243" i="7"/>
  <c r="BK239" i="7"/>
  <c r="BK238" i="7"/>
  <c r="BK237" i="7"/>
  <c r="BK236" i="7"/>
  <c r="BK235" i="7"/>
  <c r="BK230" i="7"/>
  <c r="BK227" i="7"/>
  <c r="BK226" i="7"/>
  <c r="BK225" i="7"/>
  <c r="BK224" i="7"/>
  <c r="BK223" i="7"/>
  <c r="BK214" i="7"/>
  <c r="BK208" i="7"/>
  <c r="BK207" i="7"/>
  <c r="BK206" i="7"/>
  <c r="BK204" i="7"/>
  <c r="BK201" i="7"/>
  <c r="BK195" i="7"/>
  <c r="BK184" i="7"/>
  <c r="BK183" i="7"/>
  <c r="BK182" i="7"/>
  <c r="BK181" i="7"/>
  <c r="BK180" i="7"/>
  <c r="BK175" i="7"/>
  <c r="BK173" i="7"/>
  <c r="BK169" i="7"/>
  <c r="BK167" i="7"/>
  <c r="BK165" i="7"/>
  <c r="BK164" i="7"/>
  <c r="BK161" i="7"/>
  <c r="BK158" i="7"/>
  <c r="BK157" i="7"/>
  <c r="BK153" i="7"/>
  <c r="BK152" i="7"/>
  <c r="BK151" i="7"/>
  <c r="BK150" i="7"/>
  <c r="BK146" i="7"/>
  <c r="BK144" i="7"/>
  <c r="BK185" i="6"/>
  <c r="BK183" i="6"/>
  <c r="BK182" i="6"/>
  <c r="BK179" i="6"/>
  <c r="BK171" i="6"/>
  <c r="BK169" i="6"/>
  <c r="BK160" i="6"/>
  <c r="BK158" i="6"/>
  <c r="BK157" i="6"/>
  <c r="BK156" i="6"/>
  <c r="BK153" i="6"/>
  <c r="BK149" i="6"/>
  <c r="BK146" i="6"/>
  <c r="BK145" i="6"/>
  <c r="BK239" i="5"/>
  <c r="BK237" i="5"/>
  <c r="BK224" i="5"/>
  <c r="BK209" i="5"/>
  <c r="BK200" i="5"/>
  <c r="BK199" i="5"/>
  <c r="BK198" i="5"/>
  <c r="BK195" i="5"/>
  <c r="BK187" i="5"/>
  <c r="BK183" i="5"/>
  <c r="BK176" i="5"/>
  <c r="BK170" i="5"/>
  <c r="BK168" i="5"/>
  <c r="BK166" i="5"/>
  <c r="BK163" i="5"/>
  <c r="BK162" i="5"/>
  <c r="BK158" i="5"/>
  <c r="BK152" i="5"/>
  <c r="BK151" i="5"/>
  <c r="BK148" i="5"/>
  <c r="BK145" i="5"/>
  <c r="BK236" i="4"/>
  <c r="BK235" i="4"/>
  <c r="BK227" i="4"/>
  <c r="BK224" i="4"/>
  <c r="BK217" i="4"/>
  <c r="BK213" i="4"/>
  <c r="BK209" i="4"/>
  <c r="BK206" i="4"/>
  <c r="BK203" i="4"/>
  <c r="BK201" i="4"/>
  <c r="BK199" i="4"/>
  <c r="BK198" i="4"/>
  <c r="BK196" i="4"/>
  <c r="BK194" i="4"/>
  <c r="BK191" i="4"/>
  <c r="BK188" i="4"/>
  <c r="BK186" i="4"/>
  <c r="BK185" i="4"/>
  <c r="BK184" i="4"/>
  <c r="BK179" i="4"/>
  <c r="BK176" i="4"/>
  <c r="BK172" i="4"/>
  <c r="BK171" i="4"/>
  <c r="BK167" i="4"/>
  <c r="BK166" i="4"/>
  <c r="BK165" i="4"/>
  <c r="BK164" i="4"/>
  <c r="BK160" i="4"/>
  <c r="BK159" i="4"/>
  <c r="BK157" i="4"/>
  <c r="BK156" i="4"/>
  <c r="BK153" i="4"/>
  <c r="BK149" i="4"/>
  <c r="BK148" i="4"/>
  <c r="BK147" i="4"/>
  <c r="BK139" i="4"/>
  <c r="BK138" i="4"/>
  <c r="BK136" i="4"/>
  <c r="BK256" i="3"/>
  <c r="BK254" i="3"/>
  <c r="BK253" i="3"/>
  <c r="BK252" i="3"/>
  <c r="BK249" i="3"/>
  <c r="BK245" i="3"/>
  <c r="BK242" i="3"/>
  <c r="BK241" i="3"/>
  <c r="BK239" i="3"/>
  <c r="BK238" i="3"/>
  <c r="BK231" i="3"/>
  <c r="BK227" i="3"/>
  <c r="BK222" i="3"/>
  <c r="BK221" i="3"/>
  <c r="BK219" i="3"/>
  <c r="BK216" i="3"/>
  <c r="BK214" i="3"/>
  <c r="BK213" i="3"/>
  <c r="BK209" i="3"/>
  <c r="BK208" i="3"/>
  <c r="BK207" i="3"/>
  <c r="BK202" i="3"/>
  <c r="BK200" i="3"/>
  <c r="BK199" i="3"/>
  <c r="BK194" i="3"/>
  <c r="BK193" i="3"/>
  <c r="BK192" i="3"/>
  <c r="BK191" i="3"/>
  <c r="BK184" i="3"/>
  <c r="BK180" i="3"/>
  <c r="BK176" i="3"/>
  <c r="BK174" i="3"/>
  <c r="BK173" i="3"/>
  <c r="BK170" i="3"/>
  <c r="BK167" i="3"/>
  <c r="BK165" i="3"/>
  <c r="BK163" i="3"/>
  <c r="BK161" i="3"/>
  <c r="BK157" i="3"/>
  <c r="BK154" i="3"/>
  <c r="BK151" i="3"/>
  <c r="BK146" i="3"/>
  <c r="BK144" i="3"/>
  <c r="BK143" i="3"/>
  <c r="BK257" i="13"/>
  <c r="BK256" i="13"/>
  <c r="BK255" i="13"/>
  <c r="BK253" i="13"/>
  <c r="BK252" i="13"/>
  <c r="BK251" i="13"/>
  <c r="BK250" i="13"/>
  <c r="BK248" i="13"/>
  <c r="BK246" i="13"/>
  <c r="BK244" i="13"/>
  <c r="BK242" i="13"/>
  <c r="BK240" i="13"/>
  <c r="BK239" i="13"/>
  <c r="BK238" i="13"/>
  <c r="BK233" i="13"/>
  <c r="BK232" i="13"/>
  <c r="BK231" i="13"/>
  <c r="BK230" i="13"/>
  <c r="BK227" i="13"/>
  <c r="BK222" i="13"/>
  <c r="BK221" i="13"/>
  <c r="BK220" i="13"/>
  <c r="BK219" i="13"/>
  <c r="BK216" i="13"/>
  <c r="BK206" i="13"/>
  <c r="BK205" i="13"/>
  <c r="BK202" i="13"/>
  <c r="BK199" i="13"/>
  <c r="BK196" i="13"/>
  <c r="BK190" i="13"/>
  <c r="BK177" i="13"/>
  <c r="BK176" i="13"/>
  <c r="BK171" i="13"/>
  <c r="BK165" i="13"/>
  <c r="BK164" i="13"/>
  <c r="BK155" i="13"/>
  <c r="BK149" i="13"/>
  <c r="BK147" i="13"/>
  <c r="BK143" i="13"/>
  <c r="BK142" i="13"/>
  <c r="BK250" i="12"/>
  <c r="BK249" i="12"/>
  <c r="BK248" i="12"/>
  <c r="BK247" i="12"/>
  <c r="BK245" i="12"/>
  <c r="BK243" i="12"/>
  <c r="BK238" i="12"/>
  <c r="BK237" i="12"/>
  <c r="BK229" i="12"/>
  <c r="BK226" i="12"/>
  <c r="BK225" i="12"/>
  <c r="BK221" i="12"/>
  <c r="BK220" i="12"/>
  <c r="BK219" i="12"/>
  <c r="BK215" i="12"/>
  <c r="BK211" i="12"/>
  <c r="BK210" i="12"/>
  <c r="BK202" i="12"/>
  <c r="BK189" i="12"/>
  <c r="BK185" i="12"/>
  <c r="BK175" i="12"/>
  <c r="BK174" i="12"/>
  <c r="BK173" i="12"/>
  <c r="BK172" i="12"/>
  <c r="BK171" i="12"/>
  <c r="BK170" i="12"/>
  <c r="BK167" i="12"/>
  <c r="BK165" i="12"/>
  <c r="BK164" i="12"/>
  <c r="BK163" i="12"/>
  <c r="BK162" i="12"/>
  <c r="BK160" i="12"/>
  <c r="BK155" i="12"/>
  <c r="BK153" i="12"/>
  <c r="BK145" i="12"/>
  <c r="BK194" i="11"/>
  <c r="BK192" i="11"/>
  <c r="BK191" i="11"/>
  <c r="BK190" i="11"/>
  <c r="BK189" i="11"/>
  <c r="BK188" i="11"/>
  <c r="BK187" i="11"/>
  <c r="BK182" i="11"/>
  <c r="BK171" i="11"/>
  <c r="BK170" i="11"/>
  <c r="BK169" i="11"/>
  <c r="BK166" i="11"/>
  <c r="BK160" i="11"/>
  <c r="BK159" i="11"/>
  <c r="BK156" i="11"/>
  <c r="BK153" i="11"/>
  <c r="BK149" i="11"/>
  <c r="BK148" i="11"/>
  <c r="BK144" i="11"/>
  <c r="BK140" i="11"/>
  <c r="BK335" i="10"/>
  <c r="BK332" i="10"/>
  <c r="BK330" i="10"/>
  <c r="BK329" i="10"/>
  <c r="BK323" i="10"/>
  <c r="BK319" i="10"/>
  <c r="BK318" i="10"/>
  <c r="BK317" i="10"/>
  <c r="BK313" i="10"/>
  <c r="BK309" i="10"/>
  <c r="BK307" i="10"/>
  <c r="BK287" i="10"/>
  <c r="BK282" i="10"/>
  <c r="BK281" i="10"/>
  <c r="BK277" i="10"/>
  <c r="BK276" i="10"/>
  <c r="BK263" i="10"/>
  <c r="BK258" i="10"/>
  <c r="BK246" i="10"/>
  <c r="BK244" i="10"/>
  <c r="BK236" i="10"/>
  <c r="BK235" i="10"/>
  <c r="BK233" i="10"/>
  <c r="BK232" i="10"/>
  <c r="BK230" i="10"/>
  <c r="BK229" i="10"/>
  <c r="BK227" i="10"/>
  <c r="BK221" i="10"/>
  <c r="BK211" i="10"/>
  <c r="BK203" i="10"/>
  <c r="BK199" i="10"/>
  <c r="BK197" i="10"/>
  <c r="BK194" i="10"/>
  <c r="BK187" i="10"/>
  <c r="BK186" i="10"/>
  <c r="BK185" i="10"/>
  <c r="BK184" i="10"/>
  <c r="BK183" i="10"/>
  <c r="BK181" i="10"/>
  <c r="BK180" i="10"/>
  <c r="BK175" i="10"/>
  <c r="BK167" i="10"/>
  <c r="BK166" i="10"/>
  <c r="BK165" i="10"/>
  <c r="BK163" i="10"/>
  <c r="BK160" i="10"/>
  <c r="BK159" i="10"/>
  <c r="BK158" i="10"/>
  <c r="BK155" i="10"/>
  <c r="BK153" i="10"/>
  <c r="BK151" i="10"/>
  <c r="BK149" i="10"/>
  <c r="BK146" i="10"/>
  <c r="BK147" i="7"/>
  <c r="BK181" i="6"/>
  <c r="BK165" i="6"/>
  <c r="BK159" i="6"/>
  <c r="BK152" i="6"/>
  <c r="BK147" i="6"/>
  <c r="BK238" i="5"/>
  <c r="BK236" i="5"/>
  <c r="BK235" i="5"/>
  <c r="BK226" i="5"/>
  <c r="BK219" i="5"/>
  <c r="BK218" i="5"/>
  <c r="BK211" i="5"/>
  <c r="BK203" i="5"/>
  <c r="BK196" i="5"/>
  <c r="BK186" i="5"/>
  <c r="BK185" i="5"/>
  <c r="BK178" i="5"/>
  <c r="BK172" i="5"/>
  <c r="BK165" i="5"/>
  <c r="BK159" i="5"/>
  <c r="BK156" i="5"/>
  <c r="BK155" i="5"/>
  <c r="BK245" i="4"/>
  <c r="BK234" i="4"/>
  <c r="BK211" i="4"/>
  <c r="BK192" i="4"/>
  <c r="BK187" i="4"/>
  <c r="BK170" i="4"/>
  <c r="BK169" i="4"/>
  <c r="BK168" i="4"/>
  <c r="BK155" i="4"/>
  <c r="BK154" i="4"/>
  <c r="BK151" i="4"/>
  <c r="BK150" i="4"/>
  <c r="BK146" i="4"/>
  <c r="BK145" i="4"/>
  <c r="BK143" i="4"/>
  <c r="BK140" i="4"/>
  <c r="BK137" i="4"/>
  <c r="BK265" i="3"/>
  <c r="BK261" i="3"/>
  <c r="BK259" i="3"/>
  <c r="BK258" i="3"/>
  <c r="BK257" i="3"/>
  <c r="BK250" i="3"/>
  <c r="BK246" i="3"/>
  <c r="BK244" i="3"/>
  <c r="BK233" i="3"/>
  <c r="BK230" i="3"/>
  <c r="BK229" i="3"/>
  <c r="BK225" i="3"/>
  <c r="BK223" i="3"/>
  <c r="BK218" i="3"/>
  <c r="BK212" i="3"/>
  <c r="BK203" i="3"/>
  <c r="BK201" i="3"/>
  <c r="BK198" i="3"/>
  <c r="BK189" i="3"/>
  <c r="BK188" i="3"/>
  <c r="BK187" i="3"/>
  <c r="BK183" i="3"/>
  <c r="BK178" i="3"/>
  <c r="BK177" i="3"/>
  <c r="BK162" i="3"/>
  <c r="BK160" i="3"/>
  <c r="BK142" i="3"/>
  <c r="BK140" i="3"/>
  <c r="AS109" i="1"/>
  <c r="AS100" i="1"/>
  <c r="BK254" i="13"/>
  <c r="BK247" i="13"/>
  <c r="BK237" i="13"/>
  <c r="BK236" i="13"/>
  <c r="BK234" i="13"/>
  <c r="BK223" i="13"/>
  <c r="BK213" i="13"/>
  <c r="BK212" i="13"/>
  <c r="BK207" i="13"/>
  <c r="BK203" i="13"/>
  <c r="BK201" i="13"/>
  <c r="BK195" i="13"/>
  <c r="BK192" i="13"/>
  <c r="BK188" i="13"/>
  <c r="BK186" i="13"/>
  <c r="BK180" i="13"/>
  <c r="BK179" i="13"/>
  <c r="BK174" i="13"/>
  <c r="BK170" i="13"/>
  <c r="BK168" i="13"/>
  <c r="BK167" i="13"/>
  <c r="BK166" i="13"/>
  <c r="BK163" i="13"/>
  <c r="BK159" i="13"/>
  <c r="BK157" i="13"/>
  <c r="BK156" i="13"/>
  <c r="BK152" i="13"/>
  <c r="BK145" i="13"/>
  <c r="BK144" i="13"/>
  <c r="BK140" i="13"/>
  <c r="BK137" i="13"/>
  <c r="BK254" i="12"/>
  <c r="BK252" i="12"/>
  <c r="BK251" i="12"/>
  <c r="BK241" i="12"/>
  <c r="BK240" i="12"/>
  <c r="BK236" i="12"/>
  <c r="BK234" i="12"/>
  <c r="BK233" i="12"/>
  <c r="BK228" i="12"/>
  <c r="BK223" i="12"/>
  <c r="BK212" i="12"/>
  <c r="BK195" i="12"/>
  <c r="BK194" i="12"/>
  <c r="BK193" i="12"/>
  <c r="BK191" i="12"/>
  <c r="BK190" i="12"/>
  <c r="BK182" i="12"/>
  <c r="BK180" i="12"/>
  <c r="BK178" i="12"/>
  <c r="BK177" i="12"/>
  <c r="BK169" i="12"/>
  <c r="BK166" i="12"/>
  <c r="BK161" i="12"/>
  <c r="BK159" i="12"/>
  <c r="BK158" i="12"/>
  <c r="BK152" i="12"/>
  <c r="BK150" i="12"/>
  <c r="BK149" i="12"/>
  <c r="BK148" i="12"/>
  <c r="BK144" i="12"/>
  <c r="BK143" i="12"/>
  <c r="BK193" i="11"/>
  <c r="BK186" i="11"/>
  <c r="BK181" i="11"/>
  <c r="BK177" i="11"/>
  <c r="BK176" i="11"/>
  <c r="BK173" i="11"/>
  <c r="BK172" i="11"/>
  <c r="BK167" i="11"/>
  <c r="BK162" i="11"/>
  <c r="BK147" i="11"/>
  <c r="BK334" i="10"/>
  <c r="BK328" i="10"/>
  <c r="BK327" i="10"/>
  <c r="BK324" i="10"/>
  <c r="BK316" i="10"/>
  <c r="BK314" i="10"/>
  <c r="BK312" i="10"/>
  <c r="BK311" i="10"/>
  <c r="BK310" i="10"/>
  <c r="BK308" i="10"/>
  <c r="BK306" i="10"/>
  <c r="BK305" i="10"/>
  <c r="BK299" i="10"/>
  <c r="BK298" i="10"/>
  <c r="BK296" i="10"/>
  <c r="BK295" i="10"/>
  <c r="BK293" i="10"/>
  <c r="BK292" i="10"/>
  <c r="BK291" i="10"/>
  <c r="BK286" i="10"/>
  <c r="BK285" i="10"/>
  <c r="BK284" i="10"/>
  <c r="BK278" i="10"/>
  <c r="BK274" i="10"/>
  <c r="BK273" i="10"/>
  <c r="BK269" i="10"/>
  <c r="BK268" i="10"/>
  <c r="BK266" i="10"/>
  <c r="BK265" i="10"/>
  <c r="BK262" i="10"/>
  <c r="BK255" i="10"/>
  <c r="BK254" i="10"/>
  <c r="BK253" i="10"/>
  <c r="BK252" i="10"/>
  <c r="BK251" i="10"/>
  <c r="BK250" i="10"/>
  <c r="BK248" i="10"/>
  <c r="BK247" i="10"/>
  <c r="BK242" i="10"/>
  <c r="BK240" i="10"/>
  <c r="BK238" i="10"/>
  <c r="BK237" i="10"/>
  <c r="BK234" i="10"/>
  <c r="BK228" i="10"/>
  <c r="BK225" i="10"/>
  <c r="BK223" i="10"/>
  <c r="BK222" i="10"/>
  <c r="BK220" i="10"/>
  <c r="BK219" i="10"/>
  <c r="BK216" i="10"/>
  <c r="BK214" i="10"/>
  <c r="BK212" i="10"/>
  <c r="BK209" i="10"/>
  <c r="BK208" i="10"/>
  <c r="BK207" i="10"/>
  <c r="BK206" i="10"/>
  <c r="BK205" i="10"/>
  <c r="BK204" i="10"/>
  <c r="BK201" i="10"/>
  <c r="BK200" i="10"/>
  <c r="BK198" i="10"/>
  <c r="BK191" i="10"/>
  <c r="BK190" i="10"/>
  <c r="BK189" i="10"/>
  <c r="BK188" i="10"/>
  <c r="BK182" i="10"/>
  <c r="BK174" i="10"/>
  <c r="BK168" i="10"/>
  <c r="BK157" i="10"/>
  <c r="BK152" i="10"/>
  <c r="BK150" i="10"/>
  <c r="BK148" i="10"/>
  <c r="BK188" i="9"/>
  <c r="BK187" i="9"/>
  <c r="BK185" i="9"/>
  <c r="BK179" i="9"/>
  <c r="BK177" i="9"/>
  <c r="BK171" i="9"/>
  <c r="BK155" i="9"/>
  <c r="BK154" i="9"/>
  <c r="BK152" i="9"/>
  <c r="BK151" i="9"/>
  <c r="BK147" i="9"/>
  <c r="BK142" i="9"/>
  <c r="BK141" i="9"/>
  <c r="BK140" i="9"/>
  <c r="BK136" i="9"/>
  <c r="BK240" i="8"/>
  <c r="BK238" i="8"/>
  <c r="BK235" i="8"/>
  <c r="BK234" i="8"/>
  <c r="BK222" i="8"/>
  <c r="BK212" i="8"/>
  <c r="BK203" i="8"/>
  <c r="BK195" i="8"/>
  <c r="BK194" i="8"/>
  <c r="BK186" i="8"/>
  <c r="BK184" i="8"/>
  <c r="BK176" i="8"/>
  <c r="BK173" i="8"/>
  <c r="BK169" i="8"/>
  <c r="BK168" i="8"/>
  <c r="BK166" i="8"/>
  <c r="BK165" i="8"/>
  <c r="BK164" i="8"/>
  <c r="BK152" i="8"/>
  <c r="BK146" i="8"/>
  <c r="BK144" i="8"/>
  <c r="BK143" i="8"/>
  <c r="BK140" i="8"/>
  <c r="BK139" i="8"/>
  <c r="BK250" i="7"/>
  <c r="BK248" i="7"/>
  <c r="BK247" i="7"/>
  <c r="BK241" i="7"/>
  <c r="BK229" i="7"/>
  <c r="BK228" i="7"/>
  <c r="BK222" i="7"/>
  <c r="BK221" i="7"/>
  <c r="BK218" i="7"/>
  <c r="BK217" i="7"/>
  <c r="BK213" i="7"/>
  <c r="BK212" i="7"/>
  <c r="BK210" i="7"/>
  <c r="BK205" i="7"/>
  <c r="BK199" i="7"/>
  <c r="BK193" i="7"/>
  <c r="BK192" i="7"/>
  <c r="BK191" i="7"/>
  <c r="BK178" i="7"/>
  <c r="BK171" i="7"/>
  <c r="BK168" i="7"/>
  <c r="BK145" i="7"/>
  <c r="BK186" i="6"/>
  <c r="BK178" i="6"/>
  <c r="BK175" i="6"/>
  <c r="BK174" i="6"/>
  <c r="BK172" i="6"/>
  <c r="BK161" i="6"/>
  <c r="BK155" i="6"/>
  <c r="BK154" i="6"/>
  <c r="BK144" i="6"/>
  <c r="BK234" i="5"/>
  <c r="BK233" i="5"/>
  <c r="BK232" i="5"/>
  <c r="BK227" i="5"/>
  <c r="BK225" i="5"/>
  <c r="BK223" i="5"/>
  <c r="BK216" i="5"/>
  <c r="BK215" i="5"/>
  <c r="BK213" i="5"/>
  <c r="BK206" i="5"/>
  <c r="BK201" i="5"/>
  <c r="BK197" i="5"/>
  <c r="BK193" i="5"/>
  <c r="BK188" i="5"/>
  <c r="BK184" i="5"/>
  <c r="BK175" i="5"/>
  <c r="BK169" i="5"/>
  <c r="BK167" i="5"/>
  <c r="BK161" i="5"/>
  <c r="BK160" i="5"/>
  <c r="BK154" i="5"/>
  <c r="BK150" i="5"/>
  <c r="BK147" i="5"/>
  <c r="BK247" i="4"/>
  <c r="BK244" i="4"/>
  <c r="BK240" i="4"/>
  <c r="BK238" i="4"/>
  <c r="BK237" i="4"/>
  <c r="BK232" i="4"/>
  <c r="BK229" i="4"/>
  <c r="BK223" i="4"/>
  <c r="BK222" i="4"/>
  <c r="BK216" i="4"/>
  <c r="BK210" i="4"/>
  <c r="BK204" i="4"/>
  <c r="BK200" i="4"/>
  <c r="BK197" i="4"/>
  <c r="BK195" i="4"/>
  <c r="BK193" i="4"/>
  <c r="BK190" i="4"/>
  <c r="BK189" i="4"/>
  <c r="BK181" i="4"/>
  <c r="BK178" i="4"/>
  <c r="BK177" i="4"/>
  <c r="BK175" i="4"/>
  <c r="BK174" i="4"/>
  <c r="BK173" i="4"/>
  <c r="BK163" i="4"/>
  <c r="BK162" i="4"/>
  <c r="BK161" i="4"/>
  <c r="BK152" i="4"/>
  <c r="BK144" i="4"/>
  <c r="BK141" i="4"/>
  <c r="BK267" i="3"/>
  <c r="BK264" i="3"/>
  <c r="BK263" i="3"/>
  <c r="BK262" i="3"/>
  <c r="BK251" i="3"/>
  <c r="BK247" i="3"/>
  <c r="BK240" i="3"/>
  <c r="BK237" i="3"/>
  <c r="BK236" i="3"/>
  <c r="BK235" i="3"/>
  <c r="BK234" i="3"/>
  <c r="BK232" i="3"/>
  <c r="BK228" i="3"/>
  <c r="BK226" i="3"/>
  <c r="BK224" i="3"/>
  <c r="BK220" i="3"/>
  <c r="BK215" i="3"/>
  <c r="BK211" i="3"/>
  <c r="BK210" i="3"/>
  <c r="BK206" i="3"/>
  <c r="BK205" i="3"/>
  <c r="BK204" i="3"/>
  <c r="BK197" i="3"/>
  <c r="BK196" i="3"/>
  <c r="BK195" i="3"/>
  <c r="BK190" i="3"/>
  <c r="BK186" i="3"/>
  <c r="BK185" i="3"/>
  <c r="BK182" i="3"/>
  <c r="BK181" i="3"/>
  <c r="BK175" i="3"/>
  <c r="BK172" i="3"/>
  <c r="BK171" i="3"/>
  <c r="BK164" i="3"/>
  <c r="BK159" i="3"/>
  <c r="BK158" i="3"/>
  <c r="BK156" i="3"/>
  <c r="BK153" i="3"/>
  <c r="BK152" i="3"/>
  <c r="BK150" i="3"/>
  <c r="BK149" i="3"/>
  <c r="BK148" i="3"/>
  <c r="BK147" i="3"/>
  <c r="BK145" i="3"/>
  <c r="AS104" i="1"/>
  <c r="BK170" i="9"/>
  <c r="BK168" i="9"/>
  <c r="BK167" i="9"/>
  <c r="BK166" i="9"/>
  <c r="BK157" i="9"/>
  <c r="BK156" i="9"/>
  <c r="BK153" i="9"/>
  <c r="BK148" i="9"/>
  <c r="BK146" i="9"/>
  <c r="BK145" i="9"/>
  <c r="BK144" i="9"/>
  <c r="BK143" i="9"/>
  <c r="BK139" i="9"/>
  <c r="BK138" i="9"/>
  <c r="BK236" i="8"/>
  <c r="BK233" i="8"/>
  <c r="BK232" i="8"/>
  <c r="BK231" i="8"/>
  <c r="BK227" i="8"/>
  <c r="BK226" i="8"/>
  <c r="BK221" i="8"/>
  <c r="BK220" i="8"/>
  <c r="BK219" i="8"/>
  <c r="BK217" i="8"/>
  <c r="BK215" i="8"/>
  <c r="BK211" i="8"/>
  <c r="BK207" i="8"/>
  <c r="BK206" i="8"/>
  <c r="BK205" i="8"/>
  <c r="BK201" i="8"/>
  <c r="BK200" i="8"/>
  <c r="BK199" i="8"/>
  <c r="BK196" i="8"/>
  <c r="BK193" i="8"/>
  <c r="BK192" i="8"/>
  <c r="BK191" i="8"/>
  <c r="BK183" i="8"/>
  <c r="BK182" i="8"/>
  <c r="BK180" i="8"/>
  <c r="BK179" i="8"/>
  <c r="BK178" i="8"/>
  <c r="BK174" i="8"/>
  <c r="BK172" i="8"/>
  <c r="BK170" i="8"/>
  <c r="BK167" i="8"/>
  <c r="BK160" i="8"/>
  <c r="BK158" i="8"/>
  <c r="BK157" i="8"/>
  <c r="BK154" i="8"/>
  <c r="BK153" i="8"/>
  <c r="BK151" i="8"/>
  <c r="BK148" i="8"/>
  <c r="BK147" i="8"/>
  <c r="BK249" i="7"/>
  <c r="BK246" i="7"/>
  <c r="BK232" i="7"/>
  <c r="BK220" i="7"/>
  <c r="BK219" i="7"/>
  <c r="BK216" i="7"/>
  <c r="BK215" i="7"/>
  <c r="BK209" i="7"/>
  <c r="BK203" i="7"/>
  <c r="BK200" i="7"/>
  <c r="BK198" i="7"/>
  <c r="BK197" i="7"/>
  <c r="BK194" i="7"/>
  <c r="BK189" i="7"/>
  <c r="BK188" i="7"/>
  <c r="BK186" i="7"/>
  <c r="BK185" i="7"/>
  <c r="BK179" i="7"/>
  <c r="BK177" i="7"/>
  <c r="BK176" i="7"/>
  <c r="BK174" i="7"/>
  <c r="BK170" i="7"/>
  <c r="BK166" i="7"/>
  <c r="BK163" i="7"/>
  <c r="BK162" i="7"/>
  <c r="BK160" i="7"/>
  <c r="BK159" i="7"/>
  <c r="BK156" i="7"/>
  <c r="BK155" i="7"/>
  <c r="BK154" i="7"/>
  <c r="BK149" i="7"/>
  <c r="BK148" i="7"/>
  <c r="BK184" i="6"/>
  <c r="BK180" i="6"/>
  <c r="BK170" i="6"/>
  <c r="BK168" i="6"/>
  <c r="BK163" i="6"/>
  <c r="BK162" i="6"/>
  <c r="BK150" i="6"/>
  <c r="BK142" i="6"/>
  <c r="BK141" i="6"/>
  <c r="BK229" i="5"/>
  <c r="BK228" i="5"/>
  <c r="BK222" i="5"/>
  <c r="BK221" i="5"/>
  <c r="BK220" i="5"/>
  <c r="BK212" i="5"/>
  <c r="BK210" i="5"/>
  <c r="BK208" i="5"/>
  <c r="BK207" i="5"/>
  <c r="BK205" i="5"/>
  <c r="BK204" i="5"/>
  <c r="BK192" i="5"/>
  <c r="BK191" i="5"/>
  <c r="BK190" i="5"/>
  <c r="BK189" i="5"/>
  <c r="BK182" i="5"/>
  <c r="BK180" i="5"/>
  <c r="BK179" i="5"/>
  <c r="BK164" i="5"/>
  <c r="BK157" i="5"/>
  <c r="BK153" i="5"/>
  <c r="BK249" i="4"/>
  <c r="BK248" i="4"/>
  <c r="BK242" i="4"/>
  <c r="BK241" i="4"/>
  <c r="BK239" i="4"/>
  <c r="BK233" i="4"/>
  <c r="BK231" i="4"/>
  <c r="BK230" i="4"/>
  <c r="BK228" i="4"/>
  <c r="BK226" i="4"/>
  <c r="BK225" i="4"/>
  <c r="BK220" i="4"/>
  <c r="BK219" i="4"/>
  <c r="BK218" i="4"/>
  <c r="BK215" i="4"/>
  <c r="BK214" i="4"/>
  <c r="BK212" i="4"/>
  <c r="BK208" i="4"/>
  <c r="BK207" i="4"/>
  <c r="BK205" i="4"/>
  <c r="BK202" i="4"/>
  <c r="P139" i="13" l="1"/>
  <c r="R135" i="4"/>
  <c r="P142" i="4"/>
  <c r="R158" i="4"/>
  <c r="R183" i="4"/>
  <c r="P221" i="4"/>
  <c r="T243" i="4"/>
  <c r="P246" i="4"/>
  <c r="BK149" i="5"/>
  <c r="P174" i="5"/>
  <c r="R177" i="5"/>
  <c r="P181" i="5"/>
  <c r="T194" i="5"/>
  <c r="R202" i="5"/>
  <c r="T217" i="5"/>
  <c r="R231" i="5"/>
  <c r="R230" i="5"/>
  <c r="BK140" i="6"/>
  <c r="T140" i="6"/>
  <c r="BK148" i="6"/>
  <c r="R148" i="6"/>
  <c r="T151" i="6"/>
  <c r="P167" i="6"/>
  <c r="T173" i="6"/>
  <c r="R177" i="6"/>
  <c r="R176" i="6" s="1"/>
  <c r="P143" i="7"/>
  <c r="BK172" i="7"/>
  <c r="R172" i="7"/>
  <c r="P187" i="7"/>
  <c r="BK190" i="7"/>
  <c r="T190" i="7"/>
  <c r="P196" i="7"/>
  <c r="P202" i="7"/>
  <c r="BK211" i="7"/>
  <c r="P211" i="7"/>
  <c r="R234" i="7"/>
  <c r="P242" i="7"/>
  <c r="T242" i="7"/>
  <c r="T245" i="7"/>
  <c r="R138" i="8"/>
  <c r="R137" i="8" s="1"/>
  <c r="R142" i="8"/>
  <c r="T142" i="8"/>
  <c r="P145" i="8"/>
  <c r="R145" i="8"/>
  <c r="R150" i="8"/>
  <c r="T229" i="8"/>
  <c r="P239" i="8"/>
  <c r="BK141" i="3"/>
  <c r="R141" i="3"/>
  <c r="T155" i="3"/>
  <c r="BK169" i="3"/>
  <c r="R169" i="3"/>
  <c r="P179" i="3"/>
  <c r="BK217" i="3"/>
  <c r="R217" i="3"/>
  <c r="P243" i="3"/>
  <c r="BK248" i="3"/>
  <c r="T248" i="3"/>
  <c r="T255" i="3"/>
  <c r="T260" i="3"/>
  <c r="T135" i="4"/>
  <c r="T142" i="4"/>
  <c r="P158" i="4"/>
  <c r="P183" i="4"/>
  <c r="R221" i="4"/>
  <c r="R243" i="4"/>
  <c r="R246" i="4"/>
  <c r="BK146" i="5"/>
  <c r="R146" i="5"/>
  <c r="P149" i="5"/>
  <c r="BK174" i="5"/>
  <c r="T174" i="5"/>
  <c r="BK181" i="5"/>
  <c r="BK194" i="5"/>
  <c r="BK202" i="5"/>
  <c r="BK214" i="5"/>
  <c r="T214" i="5"/>
  <c r="R217" i="5"/>
  <c r="BK231" i="5"/>
  <c r="BK230" i="5" s="1"/>
  <c r="P140" i="6"/>
  <c r="P143" i="6"/>
  <c r="BK151" i="6"/>
  <c r="P151" i="6"/>
  <c r="R167" i="6"/>
  <c r="P173" i="6"/>
  <c r="P177" i="6"/>
  <c r="P176" i="6"/>
  <c r="BK143" i="7"/>
  <c r="R143" i="7"/>
  <c r="T172" i="7"/>
  <c r="T187" i="7"/>
  <c r="R190" i="7"/>
  <c r="R196" i="7"/>
  <c r="T196" i="7"/>
  <c r="T202" i="7"/>
  <c r="R211" i="7"/>
  <c r="T234" i="7"/>
  <c r="T233" i="7" s="1"/>
  <c r="R242" i="7"/>
  <c r="P245" i="7"/>
  <c r="P138" i="8"/>
  <c r="P137" i="8" s="1"/>
  <c r="T138" i="8"/>
  <c r="T137" i="8" s="1"/>
  <c r="BK142" i="8"/>
  <c r="P142" i="8"/>
  <c r="P141" i="8"/>
  <c r="BK145" i="8"/>
  <c r="T145" i="8"/>
  <c r="T150" i="8"/>
  <c r="P229" i="8"/>
  <c r="BK239" i="8"/>
  <c r="R239" i="8"/>
  <c r="P134" i="9"/>
  <c r="P133" i="9"/>
  <c r="P132" i="9" s="1"/>
  <c r="AU106" i="1" s="1"/>
  <c r="R134" i="9"/>
  <c r="BK180" i="9"/>
  <c r="P180" i="9"/>
  <c r="BK183" i="9"/>
  <c r="R183" i="9"/>
  <c r="P186" i="9"/>
  <c r="BK141" i="10"/>
  <c r="T141" i="10"/>
  <c r="T140" i="10" s="1"/>
  <c r="P145" i="10"/>
  <c r="BK156" i="10"/>
  <c r="T156" i="10"/>
  <c r="T170" i="10"/>
  <c r="T193" i="10"/>
  <c r="BK226" i="10"/>
  <c r="R226" i="10"/>
  <c r="T271" i="10"/>
  <c r="P333" i="10"/>
  <c r="R139" i="11"/>
  <c r="R142" i="11"/>
  <c r="R161" i="11"/>
  <c r="P175" i="11"/>
  <c r="T175" i="11"/>
  <c r="BK185" i="11"/>
  <c r="P185" i="11"/>
  <c r="BK139" i="12"/>
  <c r="R139" i="12"/>
  <c r="P147" i="12"/>
  <c r="BK168" i="12"/>
  <c r="P168" i="12"/>
  <c r="T184" i="12"/>
  <c r="T192" i="12"/>
  <c r="BK205" i="12"/>
  <c r="R205" i="12"/>
  <c r="P213" i="12"/>
  <c r="BK230" i="12"/>
  <c r="R230" i="12"/>
  <c r="P239" i="12"/>
  <c r="BK246" i="12"/>
  <c r="R246" i="12"/>
  <c r="P161" i="13"/>
  <c r="T141" i="3"/>
  <c r="T138" i="3" s="1"/>
  <c r="R155" i="3"/>
  <c r="P169" i="3"/>
  <c r="T169" i="3"/>
  <c r="R179" i="3"/>
  <c r="P217" i="3"/>
  <c r="BK243" i="3"/>
  <c r="R243" i="3"/>
  <c r="P248" i="3"/>
  <c r="BK255" i="3"/>
  <c r="R255" i="3"/>
  <c r="R260" i="3"/>
  <c r="BK135" i="4"/>
  <c r="BK142" i="4"/>
  <c r="BK158" i="4"/>
  <c r="BK183" i="4"/>
  <c r="BK221" i="4"/>
  <c r="BK243" i="4"/>
  <c r="BK246" i="4"/>
  <c r="T146" i="5"/>
  <c r="T143" i="5" s="1"/>
  <c r="T149" i="5"/>
  <c r="R174" i="5"/>
  <c r="P177" i="5"/>
  <c r="R181" i="5"/>
  <c r="P194" i="5"/>
  <c r="T202" i="5"/>
  <c r="P214" i="5"/>
  <c r="P217" i="5"/>
  <c r="P231" i="5"/>
  <c r="P230" i="5" s="1"/>
  <c r="R140" i="6"/>
  <c r="T143" i="6"/>
  <c r="P148" i="6"/>
  <c r="BK173" i="6"/>
  <c r="T177" i="6"/>
  <c r="T176" i="6" s="1"/>
  <c r="T183" i="9"/>
  <c r="T186" i="9"/>
  <c r="P141" i="10"/>
  <c r="P140" i="10" s="1"/>
  <c r="BK145" i="10"/>
  <c r="R145" i="10"/>
  <c r="P156" i="10"/>
  <c r="R156" i="10"/>
  <c r="P170" i="10"/>
  <c r="BK193" i="10"/>
  <c r="R193" i="10"/>
  <c r="P210" i="10"/>
  <c r="P226" i="10"/>
  <c r="T226" i="10"/>
  <c r="R271" i="10"/>
  <c r="T333" i="10"/>
  <c r="BK139" i="11"/>
  <c r="BK142" i="11"/>
  <c r="T142" i="11"/>
  <c r="T161" i="11"/>
  <c r="BK179" i="11"/>
  <c r="R179" i="11"/>
  <c r="T185" i="11"/>
  <c r="BK147" i="12"/>
  <c r="T147" i="12"/>
  <c r="T168" i="12"/>
  <c r="P184" i="12"/>
  <c r="BK192" i="12"/>
  <c r="R192" i="12"/>
  <c r="P201" i="12"/>
  <c r="T201" i="12"/>
  <c r="BK213" i="12"/>
  <c r="R213" i="12"/>
  <c r="P230" i="12"/>
  <c r="BK239" i="12"/>
  <c r="T239" i="12"/>
  <c r="T246" i="12"/>
  <c r="BK136" i="13"/>
  <c r="BK139" i="13"/>
  <c r="R139" i="13"/>
  <c r="BK154" i="13"/>
  <c r="R154" i="13"/>
  <c r="T154" i="13"/>
  <c r="T161" i="13"/>
  <c r="P175" i="13"/>
  <c r="BK189" i="13"/>
  <c r="R189" i="13"/>
  <c r="R241" i="13"/>
  <c r="P141" i="3"/>
  <c r="P138" i="3" s="1"/>
  <c r="BK155" i="3"/>
  <c r="P155" i="3"/>
  <c r="BK179" i="3"/>
  <c r="T179" i="3"/>
  <c r="T217" i="3"/>
  <c r="T243" i="3"/>
  <c r="R248" i="3"/>
  <c r="P255" i="3"/>
  <c r="BK260" i="3"/>
  <c r="P260" i="3"/>
  <c r="P135" i="4"/>
  <c r="P134" i="4" s="1"/>
  <c r="R142" i="4"/>
  <c r="T158" i="4"/>
  <c r="T183" i="4"/>
  <c r="T221" i="4"/>
  <c r="P243" i="4"/>
  <c r="T246" i="4"/>
  <c r="P146" i="5"/>
  <c r="P143" i="5"/>
  <c r="R149" i="5"/>
  <c r="R143" i="5" s="1"/>
  <c r="BK177" i="5"/>
  <c r="T177" i="5"/>
  <c r="T181" i="5"/>
  <c r="R194" i="5"/>
  <c r="P202" i="5"/>
  <c r="R214" i="5"/>
  <c r="BK217" i="5"/>
  <c r="T231" i="5"/>
  <c r="T230" i="5" s="1"/>
  <c r="BK143" i="6"/>
  <c r="R143" i="6"/>
  <c r="T148" i="6"/>
  <c r="R151" i="6"/>
  <c r="BK167" i="6"/>
  <c r="T167" i="6"/>
  <c r="T166" i="6" s="1"/>
  <c r="R173" i="6"/>
  <c r="BK177" i="6"/>
  <c r="T143" i="7"/>
  <c r="P172" i="7"/>
  <c r="BK187" i="7"/>
  <c r="R187" i="7"/>
  <c r="P190" i="7"/>
  <c r="BK196" i="7"/>
  <c r="BK202" i="7"/>
  <c r="R202" i="7"/>
  <c r="T211" i="7"/>
  <c r="BK234" i="7"/>
  <c r="P234" i="7"/>
  <c r="P233" i="7" s="1"/>
  <c r="BK242" i="7"/>
  <c r="BK245" i="7"/>
  <c r="R245" i="7"/>
  <c r="BK138" i="8"/>
  <c r="BK137" i="8" s="1"/>
  <c r="BK150" i="8"/>
  <c r="P150" i="8"/>
  <c r="BK229" i="8"/>
  <c r="R229" i="8"/>
  <c r="T239" i="8"/>
  <c r="BK134" i="9"/>
  <c r="T134" i="9"/>
  <c r="T133" i="9"/>
  <c r="T132" i="9" s="1"/>
  <c r="R180" i="9"/>
  <c r="T180" i="9"/>
  <c r="BK186" i="9"/>
  <c r="R186" i="9"/>
  <c r="R141" i="10"/>
  <c r="R140" i="10" s="1"/>
  <c r="T145" i="10"/>
  <c r="BK170" i="10"/>
  <c r="R170" i="10"/>
  <c r="P193" i="10"/>
  <c r="BK210" i="10"/>
  <c r="R210" i="10"/>
  <c r="T210" i="10"/>
  <c r="BK271" i="10"/>
  <c r="P271" i="10"/>
  <c r="BK333" i="10"/>
  <c r="R333" i="10"/>
  <c r="P139" i="11"/>
  <c r="T139" i="11"/>
  <c r="T138" i="11"/>
  <c r="P142" i="11"/>
  <c r="BK155" i="11"/>
  <c r="P155" i="11"/>
  <c r="R155" i="11"/>
  <c r="T155" i="11"/>
  <c r="BK161" i="11"/>
  <c r="P161" i="11"/>
  <c r="BK175" i="11"/>
  <c r="R175" i="11"/>
  <c r="P179" i="11"/>
  <c r="T179" i="11"/>
  <c r="R185" i="11"/>
  <c r="P139" i="12"/>
  <c r="P138" i="12" s="1"/>
  <c r="T139" i="12"/>
  <c r="T138" i="12"/>
  <c r="R147" i="12"/>
  <c r="R168" i="12"/>
  <c r="BK184" i="12"/>
  <c r="R184" i="12"/>
  <c r="P192" i="12"/>
  <c r="BK201" i="12"/>
  <c r="R201" i="12"/>
  <c r="P205" i="12"/>
  <c r="T205" i="12"/>
  <c r="T213" i="12"/>
  <c r="T230" i="12"/>
  <c r="R239" i="12"/>
  <c r="P246" i="12"/>
  <c r="P136" i="13"/>
  <c r="P135" i="13" s="1"/>
  <c r="R136" i="13"/>
  <c r="R135" i="13" s="1"/>
  <c r="T136" i="13"/>
  <c r="T139" i="13"/>
  <c r="P154" i="13"/>
  <c r="BK161" i="13"/>
  <c r="R161" i="13"/>
  <c r="BK175" i="13"/>
  <c r="R175" i="13"/>
  <c r="T175" i="13"/>
  <c r="P189" i="13"/>
  <c r="T189" i="13"/>
  <c r="BK235" i="13"/>
  <c r="P235" i="13"/>
  <c r="R235" i="13"/>
  <c r="T235" i="13"/>
  <c r="BK241" i="13"/>
  <c r="P241" i="13"/>
  <c r="T241" i="13"/>
  <c r="BF203" i="4"/>
  <c r="BF206" i="4"/>
  <c r="BF208" i="4"/>
  <c r="BF210" i="4"/>
  <c r="BF216" i="4"/>
  <c r="BF235" i="4"/>
  <c r="BF236" i="4"/>
  <c r="BF239" i="4"/>
  <c r="BF242" i="4"/>
  <c r="J92" i="5"/>
  <c r="BF153" i="5"/>
  <c r="BF155" i="5"/>
  <c r="BF157" i="5"/>
  <c r="BF159" i="5"/>
  <c r="BF161" i="5"/>
  <c r="BF162" i="5"/>
  <c r="BF167" i="5"/>
  <c r="BF169" i="5"/>
  <c r="BF180" i="5"/>
  <c r="BF188" i="5"/>
  <c r="BF192" i="5"/>
  <c r="BF193" i="5"/>
  <c r="BF216" i="5"/>
  <c r="BF223" i="5"/>
  <c r="BF234" i="5"/>
  <c r="BK171" i="5"/>
  <c r="E84" i="6"/>
  <c r="F135" i="6"/>
  <c r="BF141" i="6"/>
  <c r="BF146" i="6"/>
  <c r="BF149" i="6"/>
  <c r="BF152" i="6"/>
  <c r="BF153" i="6"/>
  <c r="BF169" i="6"/>
  <c r="BF171" i="6"/>
  <c r="BF172" i="6"/>
  <c r="BF180" i="6"/>
  <c r="BF186" i="6"/>
  <c r="J92" i="7"/>
  <c r="F138" i="7"/>
  <c r="BF149" i="7"/>
  <c r="BF151" i="7"/>
  <c r="BF160" i="7"/>
  <c r="BF166" i="7"/>
  <c r="BF167" i="7"/>
  <c r="BF168" i="7"/>
  <c r="BF170" i="7"/>
  <c r="BF176" i="7"/>
  <c r="BF177" i="7"/>
  <c r="BF179" i="7"/>
  <c r="BF180" i="7"/>
  <c r="BF181" i="7"/>
  <c r="BF182" i="7"/>
  <c r="BF188" i="7"/>
  <c r="BF195" i="7"/>
  <c r="BF201" i="7"/>
  <c r="BF204" i="7"/>
  <c r="BF207" i="7"/>
  <c r="BF209" i="7"/>
  <c r="BF215" i="7"/>
  <c r="BF218" i="7"/>
  <c r="BF219" i="7"/>
  <c r="BF221" i="7"/>
  <c r="BF225" i="7"/>
  <c r="BF226" i="7"/>
  <c r="BF230" i="7"/>
  <c r="BF246" i="7"/>
  <c r="BF247" i="7"/>
  <c r="BK231" i="7"/>
  <c r="BK240" i="7"/>
  <c r="E84" i="8"/>
  <c r="F95" i="8"/>
  <c r="BF143" i="8"/>
  <c r="BF144" i="8"/>
  <c r="BF151" i="8"/>
  <c r="BF159" i="8"/>
  <c r="BF161" i="8"/>
  <c r="BF162" i="8"/>
  <c r="BF165" i="8"/>
  <c r="BF167" i="8"/>
  <c r="BF170" i="8"/>
  <c r="BF172" i="8"/>
  <c r="BF184" i="8"/>
  <c r="BF185" i="8"/>
  <c r="BF187" i="8"/>
  <c r="BF188" i="8"/>
  <c r="BF189" i="8"/>
  <c r="BF193" i="8"/>
  <c r="BF209" i="8"/>
  <c r="BF211" i="8"/>
  <c r="BF212" i="8"/>
  <c r="BF213" i="8"/>
  <c r="BF214" i="8"/>
  <c r="BF222" i="8"/>
  <c r="BF233" i="8"/>
  <c r="BF238" i="8"/>
  <c r="BF240" i="8"/>
  <c r="BF241" i="8"/>
  <c r="J92" i="9"/>
  <c r="BF141" i="9"/>
  <c r="BF146" i="9"/>
  <c r="BF149" i="9"/>
  <c r="BF150" i="9"/>
  <c r="BF156" i="9"/>
  <c r="BF158" i="9"/>
  <c r="BF159" i="9"/>
  <c r="BF160" i="9"/>
  <c r="BF161" i="9"/>
  <c r="BF162" i="9"/>
  <c r="BF163" i="9"/>
  <c r="BF167" i="9"/>
  <c r="BF169" i="9"/>
  <c r="E84" i="3"/>
  <c r="J131" i="3"/>
  <c r="F134" i="3"/>
  <c r="BF140" i="3"/>
  <c r="BF153" i="3"/>
  <c r="BF154" i="3"/>
  <c r="BF161" i="3"/>
  <c r="BF162" i="3"/>
  <c r="BF165" i="3"/>
  <c r="BF172" i="3"/>
  <c r="BF175" i="3"/>
  <c r="BF176" i="3"/>
  <c r="BF177" i="3"/>
  <c r="BF183" i="3"/>
  <c r="BF187" i="3"/>
  <c r="BF190" i="3"/>
  <c r="BF191" i="3"/>
  <c r="BF200" i="3"/>
  <c r="BF202" i="3"/>
  <c r="BF203" i="3"/>
  <c r="BF208" i="3"/>
  <c r="BF224" i="3"/>
  <c r="BF227" i="3"/>
  <c r="BF228" i="3"/>
  <c r="BF229" i="3"/>
  <c r="BF238" i="3"/>
  <c r="BF242" i="3"/>
  <c r="BF247" i="3"/>
  <c r="BF249" i="3"/>
  <c r="BF252" i="3"/>
  <c r="BF253" i="3"/>
  <c r="BF256" i="3"/>
  <c r="BF258" i="3"/>
  <c r="BF267" i="3"/>
  <c r="J90" i="4"/>
  <c r="BF136" i="4"/>
  <c r="BF144" i="4"/>
  <c r="BF146" i="4"/>
  <c r="BF147" i="4"/>
  <c r="BF148" i="4"/>
  <c r="BF149" i="4"/>
  <c r="BF153" i="4"/>
  <c r="BF154" i="4"/>
  <c r="BF156" i="4"/>
  <c r="BF164" i="4"/>
  <c r="BF176" i="4"/>
  <c r="BF178" i="4"/>
  <c r="BF179" i="4"/>
  <c r="BF184" i="4"/>
  <c r="BF186" i="4"/>
  <c r="BF187" i="4"/>
  <c r="BF198" i="4"/>
  <c r="BF199" i="4"/>
  <c r="BF201" i="4"/>
  <c r="BF205" i="4"/>
  <c r="BF220" i="4"/>
  <c r="BF222" i="4"/>
  <c r="BF227" i="4"/>
  <c r="BF230" i="4"/>
  <c r="BF232" i="4"/>
  <c r="BF233" i="4"/>
  <c r="BF240" i="4"/>
  <c r="BK180" i="4"/>
  <c r="F95" i="5"/>
  <c r="E128" i="5"/>
  <c r="BF150" i="5"/>
  <c r="BF151" i="5"/>
  <c r="BF152" i="5"/>
  <c r="BF156" i="5"/>
  <c r="BF158" i="5"/>
  <c r="BF160" i="5"/>
  <c r="BF179" i="5"/>
  <c r="BF185" i="5"/>
  <c r="BF187" i="5"/>
  <c r="BF189" i="5"/>
  <c r="BF190" i="5"/>
  <c r="BF191" i="5"/>
  <c r="BF201" i="5"/>
  <c r="BF206" i="5"/>
  <c r="BF210" i="5"/>
  <c r="BF218" i="5"/>
  <c r="BF220" i="5"/>
  <c r="BF222" i="5"/>
  <c r="BF236" i="5"/>
  <c r="BF237" i="5"/>
  <c r="BF238" i="5"/>
  <c r="BF239" i="5"/>
  <c r="BF145" i="6"/>
  <c r="BF147" i="6"/>
  <c r="BF154" i="6"/>
  <c r="BF156" i="6"/>
  <c r="BF159" i="6"/>
  <c r="BF160" i="6"/>
  <c r="BF161" i="6"/>
  <c r="BF170" i="6"/>
  <c r="BF174" i="6"/>
  <c r="BF178" i="6"/>
  <c r="BF182" i="6"/>
  <c r="BF184" i="6"/>
  <c r="BF145" i="7"/>
  <c r="BF146" i="7"/>
  <c r="BF150" i="7"/>
  <c r="BF152" i="7"/>
  <c r="BF153" i="7"/>
  <c r="BF156" i="7"/>
  <c r="BF157" i="7"/>
  <c r="BF158" i="7"/>
  <c r="BF159" i="7"/>
  <c r="BF161" i="7"/>
  <c r="BF162" i="7"/>
  <c r="BF163" i="7"/>
  <c r="BF164" i="7"/>
  <c r="BF165" i="7"/>
  <c r="BF169" i="7"/>
  <c r="BF173" i="7"/>
  <c r="BF175" i="7"/>
  <c r="BF183" i="7"/>
  <c r="BF184" i="7"/>
  <c r="BF186" i="7"/>
  <c r="BF189" i="7"/>
  <c r="BF194" i="7"/>
  <c r="BF197" i="7"/>
  <c r="BF200" i="7"/>
  <c r="BF203" i="7"/>
  <c r="BF205" i="7"/>
  <c r="BF206" i="7"/>
  <c r="BF208" i="7"/>
  <c r="BF210" i="7"/>
  <c r="BF213" i="7"/>
  <c r="BF214" i="7"/>
  <c r="BF220" i="7"/>
  <c r="BF222" i="7"/>
  <c r="BF223" i="7"/>
  <c r="BF224" i="7"/>
  <c r="BF232" i="7"/>
  <c r="BF236" i="7"/>
  <c r="BF237" i="7"/>
  <c r="BF238" i="7"/>
  <c r="BF239" i="7"/>
  <c r="BF243" i="7"/>
  <c r="BF244" i="7"/>
  <c r="BF140" i="8"/>
  <c r="BF147" i="8"/>
  <c r="BF153" i="8"/>
  <c r="BF154" i="8"/>
  <c r="BF155" i="8"/>
  <c r="BF157" i="8"/>
  <c r="BF158" i="8"/>
  <c r="BF160" i="8"/>
  <c r="BF171" i="8"/>
  <c r="BF174" i="8"/>
  <c r="BF176" i="8"/>
  <c r="BF177" i="8"/>
  <c r="BF181" i="8"/>
  <c r="BF182" i="8"/>
  <c r="BF186" i="8"/>
  <c r="BF191" i="8"/>
  <c r="BF196" i="8"/>
  <c r="BF197" i="8"/>
  <c r="BF198" i="8"/>
  <c r="BF199" i="8"/>
  <c r="BF201" i="8"/>
  <c r="BF203" i="8"/>
  <c r="BF207" i="8"/>
  <c r="BF208" i="8"/>
  <c r="BF210" i="8"/>
  <c r="BF216" i="8"/>
  <c r="BF218" i="8"/>
  <c r="BF219" i="8"/>
  <c r="BF224" i="8"/>
  <c r="BF225" i="8"/>
  <c r="BF227" i="8"/>
  <c r="BF230" i="8"/>
  <c r="BF231" i="8"/>
  <c r="BF232" i="8"/>
  <c r="BF236" i="8"/>
  <c r="E84" i="9"/>
  <c r="F129" i="9"/>
  <c r="BF136" i="9"/>
  <c r="BF138" i="9"/>
  <c r="BF145" i="9"/>
  <c r="BF151" i="9"/>
  <c r="BF155" i="9"/>
  <c r="BF164" i="9"/>
  <c r="BF165" i="9"/>
  <c r="BF168" i="9"/>
  <c r="BF170" i="9"/>
  <c r="BF171" i="9"/>
  <c r="BF172" i="9"/>
  <c r="BF173" i="9"/>
  <c r="BF174" i="9"/>
  <c r="BF175" i="9"/>
  <c r="BF177" i="9"/>
  <c r="BF179" i="9"/>
  <c r="BF181" i="9"/>
  <c r="BF182" i="9"/>
  <c r="BF185" i="9"/>
  <c r="BF188" i="9"/>
  <c r="F95" i="10"/>
  <c r="E125" i="10"/>
  <c r="BF143" i="10"/>
  <c r="BF149" i="10"/>
  <c r="BF150" i="10"/>
  <c r="BF154" i="10"/>
  <c r="BF160" i="10"/>
  <c r="BF161" i="10"/>
  <c r="BF163" i="10"/>
  <c r="BF169" i="10"/>
  <c r="BF174" i="10"/>
  <c r="BF177" i="10"/>
  <c r="BF178" i="10"/>
  <c r="BF180" i="10"/>
  <c r="BF181" i="10"/>
  <c r="BF183" i="10"/>
  <c r="BF184" i="10"/>
  <c r="BF185" i="10"/>
  <c r="BF191" i="10"/>
  <c r="BF192" i="10"/>
  <c r="BF195" i="10"/>
  <c r="BF198" i="10"/>
  <c r="BF201" i="10"/>
  <c r="BF202" i="10"/>
  <c r="BF205" i="10"/>
  <c r="BF212" i="10"/>
  <c r="BF223" i="10"/>
  <c r="BF229" i="10"/>
  <c r="BF230" i="10"/>
  <c r="BF232" i="10"/>
  <c r="BF235" i="10"/>
  <c r="BF238" i="10"/>
  <c r="BF241" i="10"/>
  <c r="BF242" i="10"/>
  <c r="BF245" i="10"/>
  <c r="BF248" i="10"/>
  <c r="BF256" i="10"/>
  <c r="BF257" i="10"/>
  <c r="BF258" i="10"/>
  <c r="BF260" i="10"/>
  <c r="BF263" i="10"/>
  <c r="BF266" i="10"/>
  <c r="BF278" i="10"/>
  <c r="BF280" i="10"/>
  <c r="BF281" i="10"/>
  <c r="BF286" i="10"/>
  <c r="BF288" i="10"/>
  <c r="BF289" i="10"/>
  <c r="BF297" i="10"/>
  <c r="BF301" i="10"/>
  <c r="BF302" i="10"/>
  <c r="BF306" i="10"/>
  <c r="BF314" i="10"/>
  <c r="BF319" i="10"/>
  <c r="BF320" i="10"/>
  <c r="BF322" i="10"/>
  <c r="BF324" i="10"/>
  <c r="BF325" i="10"/>
  <c r="BF334" i="10"/>
  <c r="BF335" i="10"/>
  <c r="J131" i="11"/>
  <c r="F134" i="11"/>
  <c r="BF140" i="11"/>
  <c r="BF143" i="11"/>
  <c r="BF144" i="11"/>
  <c r="BF145" i="11"/>
  <c r="BF148" i="11"/>
  <c r="BF149" i="11"/>
  <c r="BF150" i="11"/>
  <c r="BF165" i="11"/>
  <c r="BF166" i="11"/>
  <c r="BF167" i="11"/>
  <c r="BF168" i="11"/>
  <c r="BF174" i="11"/>
  <c r="BF182" i="11"/>
  <c r="BF189" i="11"/>
  <c r="BF193" i="11"/>
  <c r="J131" i="12"/>
  <c r="F134" i="12"/>
  <c r="BF140" i="12"/>
  <c r="BF141" i="12"/>
  <c r="BF146" i="12"/>
  <c r="BF150" i="12"/>
  <c r="BF156" i="12"/>
  <c r="BF159" i="12"/>
  <c r="BF167" i="12"/>
  <c r="BF169" i="12"/>
  <c r="BF170" i="12"/>
  <c r="BF172" i="12"/>
  <c r="BF173" i="12"/>
  <c r="BF175" i="12"/>
  <c r="BF180" i="12"/>
  <c r="BF186" i="12"/>
  <c r="BF189" i="12"/>
  <c r="BF191" i="12"/>
  <c r="BF193" i="12"/>
  <c r="BF195" i="12"/>
  <c r="BF197" i="12"/>
  <c r="BF202" i="12"/>
  <c r="BF204" i="12"/>
  <c r="BF210" i="12"/>
  <c r="BF214" i="12"/>
  <c r="BF217" i="12"/>
  <c r="BF219" i="12"/>
  <c r="BF221" i="12"/>
  <c r="BF224" i="12"/>
  <c r="BF225" i="12"/>
  <c r="BF228" i="12"/>
  <c r="BF229" i="12"/>
  <c r="BF231" i="12"/>
  <c r="BF232" i="12"/>
  <c r="BF236" i="12"/>
  <c r="BF237" i="12"/>
  <c r="BF240" i="12"/>
  <c r="BF242" i="12"/>
  <c r="BF243" i="12"/>
  <c r="BF247" i="12"/>
  <c r="BF252" i="12"/>
  <c r="BF254" i="12"/>
  <c r="J90" i="13"/>
  <c r="E122" i="13"/>
  <c r="F131" i="13"/>
  <c r="BF137" i="13"/>
  <c r="BF140" i="13"/>
  <c r="BF147" i="13"/>
  <c r="BF150" i="13"/>
  <c r="BF152" i="13"/>
  <c r="BF165" i="13"/>
  <c r="BF168" i="13"/>
  <c r="BF171" i="13"/>
  <c r="BF172" i="13"/>
  <c r="BF176" i="13"/>
  <c r="BF178" i="13"/>
  <c r="BF182" i="13"/>
  <c r="BF187" i="13"/>
  <c r="BF193" i="13"/>
  <c r="BF205" i="13"/>
  <c r="BF210" i="13"/>
  <c r="BF216" i="13"/>
  <c r="BF225" i="13"/>
  <c r="BF227" i="13"/>
  <c r="BF228" i="13"/>
  <c r="BF234" i="13"/>
  <c r="BF239" i="13"/>
  <c r="BF243" i="13"/>
  <c r="BF251" i="13"/>
  <c r="BF255" i="13"/>
  <c r="BF142" i="3"/>
  <c r="BF143" i="3"/>
  <c r="BF145" i="3"/>
  <c r="BF148" i="3"/>
  <c r="BF150" i="3"/>
  <c r="BF151" i="3"/>
  <c r="BF152" i="3"/>
  <c r="BF156" i="3"/>
  <c r="BF158" i="3"/>
  <c r="BF160" i="3"/>
  <c r="BF163" i="3"/>
  <c r="BF164" i="3"/>
  <c r="BF173" i="3"/>
  <c r="BF180" i="3"/>
  <c r="BF184" i="3"/>
  <c r="BF193" i="3"/>
  <c r="BF194" i="3"/>
  <c r="BF196" i="3"/>
  <c r="BF198" i="3"/>
  <c r="BF199" i="3"/>
  <c r="BF201" i="3"/>
  <c r="BF204" i="3"/>
  <c r="BF205" i="3"/>
  <c r="BF207" i="3"/>
  <c r="BF212" i="3"/>
  <c r="BF214" i="3"/>
  <c r="BF215" i="3"/>
  <c r="BF216" i="3"/>
  <c r="BF218" i="3"/>
  <c r="BF219" i="3"/>
  <c r="BF220" i="3"/>
  <c r="BF221" i="3"/>
  <c r="BF225" i="3"/>
  <c r="BF226" i="3"/>
  <c r="BF230" i="3"/>
  <c r="BF231" i="3"/>
  <c r="BF233" i="3"/>
  <c r="BF235" i="3"/>
  <c r="BF236" i="3"/>
  <c r="BF237" i="3"/>
  <c r="BF240" i="3"/>
  <c r="BF241" i="3"/>
  <c r="BF244" i="3"/>
  <c r="BF246" i="3"/>
  <c r="BF250" i="3"/>
  <c r="BF251" i="3"/>
  <c r="BF259" i="3"/>
  <c r="BF261" i="3"/>
  <c r="BF262" i="3"/>
  <c r="BK139" i="3"/>
  <c r="BK166" i="3"/>
  <c r="BK266" i="3"/>
  <c r="E84" i="4"/>
  <c r="F93" i="4"/>
  <c r="BF137" i="4"/>
  <c r="BF138" i="4"/>
  <c r="BF141" i="4"/>
  <c r="BF143" i="4"/>
  <c r="BF152" i="4"/>
  <c r="BF155" i="4"/>
  <c r="BF159" i="4"/>
  <c r="BF160" i="4"/>
  <c r="BF161" i="4"/>
  <c r="BF162" i="4"/>
  <c r="BF163" i="4"/>
  <c r="BF166" i="4"/>
  <c r="BF169" i="4"/>
  <c r="BF170" i="4"/>
  <c r="BF171" i="4"/>
  <c r="BF172" i="4"/>
  <c r="BF173" i="4"/>
  <c r="BF174" i="4"/>
  <c r="BF175" i="4"/>
  <c r="BF185" i="4"/>
  <c r="BF190" i="4"/>
  <c r="BF194" i="4"/>
  <c r="BF195" i="4"/>
  <c r="BF196" i="4"/>
  <c r="BF200" i="4"/>
  <c r="BF204" i="4"/>
  <c r="BF211" i="4"/>
  <c r="BF213" i="4"/>
  <c r="BF214" i="4"/>
  <c r="BF218" i="4"/>
  <c r="BF223" i="4"/>
  <c r="BF226" i="4"/>
  <c r="BF228" i="4"/>
  <c r="BF229" i="4"/>
  <c r="BF231" i="4"/>
  <c r="BF234" i="4"/>
  <c r="BF237" i="4"/>
  <c r="BF238" i="4"/>
  <c r="BF244" i="4"/>
  <c r="BF145" i="5"/>
  <c r="BF154" i="5"/>
  <c r="BF163" i="5"/>
  <c r="BF166" i="5"/>
  <c r="BF168" i="5"/>
  <c r="BF170" i="5"/>
  <c r="BF175" i="5"/>
  <c r="BF176" i="5"/>
  <c r="BF182" i="5"/>
  <c r="BF196" i="5"/>
  <c r="BF197" i="5"/>
  <c r="BF198" i="5"/>
  <c r="BF199" i="5"/>
  <c r="BF200" i="5"/>
  <c r="BF205" i="5"/>
  <c r="BF207" i="5"/>
  <c r="BF208" i="5"/>
  <c r="BF213" i="5"/>
  <c r="BF215" i="5"/>
  <c r="BF221" i="5"/>
  <c r="BF224" i="5"/>
  <c r="BF232" i="5"/>
  <c r="BF142" i="6"/>
  <c r="BF144" i="6"/>
  <c r="BF157" i="6"/>
  <c r="BF158" i="6"/>
  <c r="BF162" i="6"/>
  <c r="BF163" i="6"/>
  <c r="BF168" i="6"/>
  <c r="BF179" i="6"/>
  <c r="BF181" i="6"/>
  <c r="BF183" i="6"/>
  <c r="BF185" i="6"/>
  <c r="BK164" i="6"/>
  <c r="E84" i="7"/>
  <c r="BF144" i="7"/>
  <c r="BF147" i="7"/>
  <c r="BF148" i="7"/>
  <c r="BF142" i="10"/>
  <c r="BF146" i="10"/>
  <c r="BF147" i="10"/>
  <c r="BF148" i="10"/>
  <c r="BF151" i="10"/>
  <c r="BF155" i="10"/>
  <c r="BF158" i="10"/>
  <c r="BF162" i="10"/>
  <c r="BF164" i="10"/>
  <c r="BF165" i="10"/>
  <c r="BF166" i="10"/>
  <c r="BF173" i="10"/>
  <c r="BF176" i="10"/>
  <c r="BF182" i="10"/>
  <c r="BF187" i="10"/>
  <c r="BF188" i="10"/>
  <c r="BF189" i="10"/>
  <c r="BF194" i="10"/>
  <c r="BF196" i="10"/>
  <c r="BF197" i="10"/>
  <c r="BF199" i="10"/>
  <c r="BF200" i="10"/>
  <c r="BF203" i="10"/>
  <c r="BF204" i="10"/>
  <c r="BF207" i="10"/>
  <c r="BF208" i="10"/>
  <c r="BF209" i="10"/>
  <c r="BF213" i="10"/>
  <c r="BF214" i="10"/>
  <c r="BF216" i="10"/>
  <c r="BF217" i="10"/>
  <c r="BF218" i="10"/>
  <c r="BF221" i="10"/>
  <c r="BF222" i="10"/>
  <c r="BF224" i="10"/>
  <c r="BF225" i="10"/>
  <c r="BF236" i="10"/>
  <c r="BF240" i="10"/>
  <c r="BF244" i="10"/>
  <c r="BF247" i="10"/>
  <c r="BF249" i="10"/>
  <c r="BF250" i="10"/>
  <c r="BF251" i="10"/>
  <c r="BF252" i="10"/>
  <c r="BF253" i="10"/>
  <c r="BF254" i="10"/>
  <c r="BF259" i="10"/>
  <c r="BF264" i="10"/>
  <c r="BF267" i="10"/>
  <c r="BF269" i="10"/>
  <c r="BF272" i="10"/>
  <c r="BF273" i="10"/>
  <c r="BF274" i="10"/>
  <c r="BF275" i="10"/>
  <c r="BF279" i="10"/>
  <c r="BF282" i="10"/>
  <c r="BF284" i="10"/>
  <c r="BF285" i="10"/>
  <c r="BF287" i="10"/>
  <c r="BF293" i="10"/>
  <c r="BF294" i="10"/>
  <c r="BF296" i="10"/>
  <c r="BF298" i="10"/>
  <c r="BF299" i="10"/>
  <c r="BF300" i="10"/>
  <c r="BF303" i="10"/>
  <c r="BF304" i="10"/>
  <c r="BF305" i="10"/>
  <c r="BF313" i="10"/>
  <c r="BF315" i="10"/>
  <c r="BF317" i="10"/>
  <c r="BF321" i="10"/>
  <c r="BF323" i="10"/>
  <c r="BF330" i="10"/>
  <c r="BF146" i="11"/>
  <c r="BF151" i="11"/>
  <c r="BF157" i="11"/>
  <c r="BF159" i="11"/>
  <c r="BF162" i="11"/>
  <c r="BF163" i="11"/>
  <c r="BF164" i="11"/>
  <c r="BF171" i="11"/>
  <c r="BF173" i="11"/>
  <c r="BF177" i="11"/>
  <c r="BF183" i="11"/>
  <c r="BF187" i="11"/>
  <c r="BF192" i="11"/>
  <c r="BF194" i="11"/>
  <c r="E84" i="12"/>
  <c r="BF145" i="12"/>
  <c r="BF148" i="12"/>
  <c r="BF152" i="12"/>
  <c r="BF153" i="12"/>
  <c r="BF155" i="12"/>
  <c r="BF165" i="12"/>
  <c r="BF177" i="12"/>
  <c r="BF179" i="12"/>
  <c r="BF185" i="12"/>
  <c r="BF187" i="12"/>
  <c r="BF190" i="12"/>
  <c r="BF196" i="12"/>
  <c r="BF198" i="12"/>
  <c r="BF199" i="12"/>
  <c r="BF206" i="12"/>
  <c r="BF207" i="12"/>
  <c r="BF208" i="12"/>
  <c r="BF209" i="12"/>
  <c r="BF215" i="12"/>
  <c r="BF216" i="12"/>
  <c r="BF222" i="12"/>
  <c r="BF227" i="12"/>
  <c r="BF235" i="12"/>
  <c r="BF238" i="12"/>
  <c r="BF241" i="12"/>
  <c r="BF251" i="12"/>
  <c r="BF138" i="13"/>
  <c r="BF143" i="13"/>
  <c r="BF144" i="13"/>
  <c r="BF145" i="13"/>
  <c r="BF149" i="13"/>
  <c r="BF157" i="13"/>
  <c r="BF159" i="13"/>
  <c r="BF162" i="13"/>
  <c r="BF173" i="13"/>
  <c r="BF177" i="13"/>
  <c r="BF180" i="13"/>
  <c r="BF183" i="13"/>
  <c r="BF184" i="13"/>
  <c r="BF186" i="13"/>
  <c r="BF188" i="13"/>
  <c r="BF190" i="13"/>
  <c r="BF192" i="13"/>
  <c r="BF194" i="13"/>
  <c r="BF196" i="13"/>
  <c r="BF197" i="13"/>
  <c r="BF199" i="13"/>
  <c r="BF201" i="13"/>
  <c r="BF202" i="13"/>
  <c r="BF203" i="13"/>
  <c r="BF204" i="13"/>
  <c r="BF207" i="13"/>
  <c r="BF208" i="13"/>
  <c r="BF209" i="13"/>
  <c r="BF211" i="13"/>
  <c r="BF212" i="13"/>
  <c r="BF214" i="13"/>
  <c r="BF217" i="13"/>
  <c r="BF219" i="13"/>
  <c r="BF220" i="13"/>
  <c r="BF222" i="13"/>
  <c r="BF224" i="13"/>
  <c r="BF232" i="13"/>
  <c r="BF236" i="13"/>
  <c r="BF240" i="13"/>
  <c r="BF244" i="13"/>
  <c r="BF245" i="13"/>
  <c r="BF248" i="13"/>
  <c r="BF249" i="13"/>
  <c r="BF250" i="13"/>
  <c r="BF252" i="13"/>
  <c r="BF253" i="13"/>
  <c r="BF254" i="13"/>
  <c r="BF256" i="13"/>
  <c r="BF257" i="13"/>
  <c r="BK151" i="13"/>
  <c r="BF144" i="3"/>
  <c r="BF146" i="3"/>
  <c r="BF147" i="3"/>
  <c r="BF149" i="3"/>
  <c r="BF157" i="3"/>
  <c r="BF159" i="3"/>
  <c r="BF167" i="3"/>
  <c r="BF170" i="3"/>
  <c r="BF171" i="3"/>
  <c r="BF174" i="3"/>
  <c r="BF178" i="3"/>
  <c r="BF181" i="3"/>
  <c r="BF182" i="3"/>
  <c r="BF185" i="3"/>
  <c r="BF186" i="3"/>
  <c r="BF188" i="3"/>
  <c r="BF189" i="3"/>
  <c r="BF192" i="3"/>
  <c r="BF195" i="3"/>
  <c r="BF197" i="3"/>
  <c r="BF206" i="3"/>
  <c r="BF209" i="3"/>
  <c r="BF210" i="3"/>
  <c r="BF211" i="3"/>
  <c r="BF213" i="3"/>
  <c r="BF222" i="3"/>
  <c r="BF223" i="3"/>
  <c r="BF232" i="3"/>
  <c r="BF234" i="3"/>
  <c r="BF239" i="3"/>
  <c r="BF245" i="3"/>
  <c r="BF254" i="3"/>
  <c r="BF257" i="3"/>
  <c r="BF263" i="3"/>
  <c r="BF264" i="3"/>
  <c r="BF265" i="3"/>
  <c r="BF139" i="4"/>
  <c r="BF140" i="4"/>
  <c r="BF145" i="4"/>
  <c r="BF150" i="4"/>
  <c r="BF151" i="4"/>
  <c r="BF157" i="4"/>
  <c r="BF165" i="4"/>
  <c r="BF167" i="4"/>
  <c r="BF168" i="4"/>
  <c r="BF177" i="4"/>
  <c r="BF181" i="4"/>
  <c r="BF188" i="4"/>
  <c r="BF189" i="4"/>
  <c r="BF191" i="4"/>
  <c r="BF192" i="4"/>
  <c r="BF193" i="4"/>
  <c r="BF197" i="4"/>
  <c r="BF202" i="4"/>
  <c r="BF207" i="4"/>
  <c r="BF209" i="4"/>
  <c r="BF212" i="4"/>
  <c r="BF215" i="4"/>
  <c r="BF217" i="4"/>
  <c r="BF219" i="4"/>
  <c r="BF224" i="4"/>
  <c r="BF225" i="4"/>
  <c r="BF241" i="4"/>
  <c r="BF245" i="4"/>
  <c r="BF247" i="4"/>
  <c r="BF248" i="4"/>
  <c r="BF249" i="4"/>
  <c r="BF147" i="5"/>
  <c r="BF148" i="5"/>
  <c r="BF164" i="5"/>
  <c r="BF165" i="5"/>
  <c r="BF172" i="5"/>
  <c r="BF178" i="5"/>
  <c r="BF183" i="5"/>
  <c r="BF184" i="5"/>
  <c r="BF186" i="5"/>
  <c r="BF195" i="5"/>
  <c r="BF203" i="5"/>
  <c r="BF204" i="5"/>
  <c r="BF209" i="5"/>
  <c r="BF211" i="5"/>
  <c r="BF212" i="5"/>
  <c r="BF219" i="5"/>
  <c r="BF225" i="5"/>
  <c r="BF226" i="5"/>
  <c r="BF227" i="5"/>
  <c r="BF228" i="5"/>
  <c r="BF229" i="5"/>
  <c r="BF233" i="5"/>
  <c r="BF235" i="5"/>
  <c r="BK144" i="5"/>
  <c r="BK143" i="5" s="1"/>
  <c r="J92" i="6"/>
  <c r="BF150" i="6"/>
  <c r="BF155" i="6"/>
  <c r="BF165" i="6"/>
  <c r="BF175" i="6"/>
  <c r="BF154" i="7"/>
  <c r="BF155" i="7"/>
  <c r="BF171" i="7"/>
  <c r="BF174" i="7"/>
  <c r="BF178" i="7"/>
  <c r="BF185" i="7"/>
  <c r="BF191" i="7"/>
  <c r="BF192" i="7"/>
  <c r="BF193" i="7"/>
  <c r="BF198" i="7"/>
  <c r="BF199" i="7"/>
  <c r="BF212" i="7"/>
  <c r="BF216" i="7"/>
  <c r="BF217" i="7"/>
  <c r="BF227" i="7"/>
  <c r="BF228" i="7"/>
  <c r="BF229" i="7"/>
  <c r="BF235" i="7"/>
  <c r="BF241" i="7"/>
  <c r="BF248" i="7"/>
  <c r="BF249" i="7"/>
  <c r="BF250" i="7"/>
  <c r="BF251" i="7"/>
  <c r="J92" i="8"/>
  <c r="BF139" i="8"/>
  <c r="BF146" i="8"/>
  <c r="BF148" i="8"/>
  <c r="BF152" i="8"/>
  <c r="BF156" i="8"/>
  <c r="BF163" i="8"/>
  <c r="BF164" i="8"/>
  <c r="BF166" i="8"/>
  <c r="BF168" i="8"/>
  <c r="BF169" i="8"/>
  <c r="BF173" i="8"/>
  <c r="BF175" i="8"/>
  <c r="BF178" i="8"/>
  <c r="BF179" i="8"/>
  <c r="BF180" i="8"/>
  <c r="BF183" i="8"/>
  <c r="BF190" i="8"/>
  <c r="BF192" i="8"/>
  <c r="BF194" i="8"/>
  <c r="BF195" i="8"/>
  <c r="BF200" i="8"/>
  <c r="BF202" i="8"/>
  <c r="BF204" i="8"/>
  <c r="BF205" i="8"/>
  <c r="BF206" i="8"/>
  <c r="BF215" i="8"/>
  <c r="BF217" i="8"/>
  <c r="BF220" i="8"/>
  <c r="BF221" i="8"/>
  <c r="BF223" i="8"/>
  <c r="BF226" i="8"/>
  <c r="BF228" i="8"/>
  <c r="BF234" i="8"/>
  <c r="BF235" i="8"/>
  <c r="BF237" i="8"/>
  <c r="BF135" i="9"/>
  <c r="BF137" i="9"/>
  <c r="BF139" i="9"/>
  <c r="BF140" i="9"/>
  <c r="BF142" i="9"/>
  <c r="BF143" i="9"/>
  <c r="BF144" i="9"/>
  <c r="BF147" i="9"/>
  <c r="BF148" i="9"/>
  <c r="BF152" i="9"/>
  <c r="BF153" i="9"/>
  <c r="BF154" i="9"/>
  <c r="BF157" i="9"/>
  <c r="BF166" i="9"/>
  <c r="BF176" i="9"/>
  <c r="BF178" i="9"/>
  <c r="BF184" i="9"/>
  <c r="BF187" i="9"/>
  <c r="J92" i="10"/>
  <c r="BF152" i="10"/>
  <c r="BF153" i="10"/>
  <c r="BF157" i="10"/>
  <c r="BF159" i="10"/>
  <c r="BF167" i="10"/>
  <c r="BF168" i="10"/>
  <c r="BF171" i="10"/>
  <c r="BF172" i="10"/>
  <c r="BF175" i="10"/>
  <c r="BF179" i="10"/>
  <c r="BF186" i="10"/>
  <c r="BF190" i="10"/>
  <c r="BF206" i="10"/>
  <c r="BF211" i="10"/>
  <c r="BF215" i="10"/>
  <c r="BF219" i="10"/>
  <c r="BF220" i="10"/>
  <c r="BF227" i="10"/>
  <c r="BF228" i="10"/>
  <c r="BF231" i="10"/>
  <c r="BF233" i="10"/>
  <c r="BF234" i="10"/>
  <c r="BF237" i="10"/>
  <c r="BF239" i="10"/>
  <c r="BF243" i="10"/>
  <c r="BF246" i="10"/>
  <c r="BF255" i="10"/>
  <c r="BF261" i="10"/>
  <c r="BF262" i="10"/>
  <c r="BF265" i="10"/>
  <c r="BF268" i="10"/>
  <c r="BF270" i="10"/>
  <c r="BF276" i="10"/>
  <c r="BF277" i="10"/>
  <c r="BF283" i="10"/>
  <c r="BF290" i="10"/>
  <c r="BF291" i="10"/>
  <c r="BF292" i="10"/>
  <c r="BF295" i="10"/>
  <c r="BF307" i="10"/>
  <c r="BF308" i="10"/>
  <c r="BF309" i="10"/>
  <c r="BF310" i="10"/>
  <c r="BF311" i="10"/>
  <c r="BF312" i="10"/>
  <c r="BF316" i="10"/>
  <c r="BF318" i="10"/>
  <c r="BF326" i="10"/>
  <c r="BF327" i="10"/>
  <c r="BF328" i="10"/>
  <c r="BF329" i="10"/>
  <c r="BF332" i="10"/>
  <c r="BK331" i="10"/>
  <c r="E84" i="11"/>
  <c r="BF141" i="11"/>
  <c r="BF147" i="11"/>
  <c r="BF153" i="11"/>
  <c r="BF156" i="11"/>
  <c r="BF158" i="11"/>
  <c r="BF160" i="11"/>
  <c r="BF169" i="11"/>
  <c r="BF170" i="11"/>
  <c r="BF172" i="11"/>
  <c r="BF176" i="11"/>
  <c r="BF178" i="11"/>
  <c r="BF180" i="11"/>
  <c r="BF181" i="11"/>
  <c r="BF184" i="11"/>
  <c r="BF186" i="11"/>
  <c r="BF188" i="11"/>
  <c r="BF190" i="11"/>
  <c r="BF191" i="11"/>
  <c r="BF195" i="11"/>
  <c r="BK152" i="11"/>
  <c r="BF142" i="12"/>
  <c r="BF143" i="12"/>
  <c r="BF144" i="12"/>
  <c r="BF149" i="12"/>
  <c r="BF151" i="12"/>
  <c r="BF154" i="12"/>
  <c r="BF157" i="12"/>
  <c r="BF158" i="12"/>
  <c r="BF160" i="12"/>
  <c r="BF161" i="12"/>
  <c r="BF162" i="12"/>
  <c r="BF163" i="12"/>
  <c r="BF164" i="12"/>
  <c r="BF166" i="12"/>
  <c r="BF171" i="12"/>
  <c r="BF174" i="12"/>
  <c r="BF176" i="12"/>
  <c r="BF178" i="12"/>
  <c r="BF182" i="12"/>
  <c r="BF188" i="12"/>
  <c r="BF194" i="12"/>
  <c r="BF200" i="12"/>
  <c r="BF203" i="12"/>
  <c r="BF211" i="12"/>
  <c r="BF212" i="12"/>
  <c r="BF218" i="12"/>
  <c r="BF220" i="12"/>
  <c r="BF223" i="12"/>
  <c r="BF226" i="12"/>
  <c r="BF233" i="12"/>
  <c r="BF234" i="12"/>
  <c r="BF244" i="12"/>
  <c r="BF245" i="12"/>
  <c r="BF248" i="12"/>
  <c r="BF249" i="12"/>
  <c r="BF250" i="12"/>
  <c r="BF253" i="12"/>
  <c r="BK181" i="12"/>
  <c r="BF141" i="13"/>
  <c r="BF142" i="13"/>
  <c r="BF146" i="13"/>
  <c r="BF148" i="13"/>
  <c r="BF155" i="13"/>
  <c r="BF156" i="13"/>
  <c r="BF158" i="13"/>
  <c r="BF160" i="13"/>
  <c r="BF163" i="13"/>
  <c r="BF164" i="13"/>
  <c r="BF166" i="13"/>
  <c r="BF167" i="13"/>
  <c r="BF169" i="13"/>
  <c r="BF170" i="13"/>
  <c r="BF174" i="13"/>
  <c r="BF179" i="13"/>
  <c r="BF181" i="13"/>
  <c r="BF185" i="13"/>
  <c r="BF191" i="13"/>
  <c r="BF195" i="13"/>
  <c r="BF198" i="13"/>
  <c r="BF200" i="13"/>
  <c r="BF206" i="13"/>
  <c r="BF213" i="13"/>
  <c r="BF215" i="13"/>
  <c r="BF218" i="13"/>
  <c r="BF221" i="13"/>
  <c r="BF223" i="13"/>
  <c r="BF226" i="13"/>
  <c r="BF229" i="13"/>
  <c r="BF230" i="13"/>
  <c r="BF231" i="13"/>
  <c r="BF233" i="13"/>
  <c r="BF237" i="13"/>
  <c r="BF238" i="13"/>
  <c r="BF242" i="13"/>
  <c r="BF246" i="13"/>
  <c r="BF247" i="13"/>
  <c r="BF258" i="13"/>
  <c r="BD96" i="1"/>
  <c r="AZ98" i="1"/>
  <c r="F43" i="7"/>
  <c r="BD103" i="1" s="1"/>
  <c r="AV106" i="1"/>
  <c r="AV110" i="1"/>
  <c r="AV98" i="1"/>
  <c r="F39" i="12"/>
  <c r="BB110" i="1" s="1"/>
  <c r="F42" i="5"/>
  <c r="BC101" i="1" s="1"/>
  <c r="F41" i="8"/>
  <c r="BB105" i="1" s="1"/>
  <c r="AV108" i="1"/>
  <c r="F41" i="11"/>
  <c r="BB108" i="1" s="1"/>
  <c r="AZ110" i="1"/>
  <c r="F41" i="4"/>
  <c r="BD98" i="1" s="1"/>
  <c r="F43" i="6"/>
  <c r="BD102" i="1" s="1"/>
  <c r="F41" i="7"/>
  <c r="BB103" i="1" s="1"/>
  <c r="AZ105" i="1"/>
  <c r="F39" i="3"/>
  <c r="BB97" i="1" s="1"/>
  <c r="F43" i="5"/>
  <c r="BD101" i="1" s="1"/>
  <c r="F43" i="9"/>
  <c r="BD106" i="1" s="1"/>
  <c r="F43" i="10"/>
  <c r="BD107" i="1" s="1"/>
  <c r="AV107" i="1"/>
  <c r="F42" i="11"/>
  <c r="BC108" i="1" s="1"/>
  <c r="AZ111" i="1"/>
  <c r="AZ97" i="1"/>
  <c r="AV102" i="1"/>
  <c r="AZ103" i="1"/>
  <c r="AV105" i="1"/>
  <c r="AZ107" i="1"/>
  <c r="AV111" i="1"/>
  <c r="AZ96" i="1"/>
  <c r="AV97" i="1"/>
  <c r="AV101" i="1"/>
  <c r="F41" i="6"/>
  <c r="BB102" i="1" s="1"/>
  <c r="F42" i="8"/>
  <c r="BC105" i="1" s="1"/>
  <c r="F41" i="9"/>
  <c r="BB106" i="1" s="1"/>
  <c r="F43" i="11"/>
  <c r="BD108" i="1" s="1"/>
  <c r="AV96" i="1"/>
  <c r="F40" i="3"/>
  <c r="BC97" i="1" s="1"/>
  <c r="F42" i="10"/>
  <c r="BC107" i="1" s="1"/>
  <c r="F41" i="13"/>
  <c r="BD111" i="1" s="1"/>
  <c r="F41" i="3"/>
  <c r="BD97" i="1" s="1"/>
  <c r="F42" i="7"/>
  <c r="BC103" i="1" s="1"/>
  <c r="F42" i="9"/>
  <c r="BC106" i="1" s="1"/>
  <c r="F41" i="10"/>
  <c r="BB107" i="1" s="1"/>
  <c r="F40" i="12"/>
  <c r="BC110" i="1" s="1"/>
  <c r="AS99" i="1"/>
  <c r="AS95" i="1" s="1"/>
  <c r="AS94" i="1" s="1"/>
  <c r="F41" i="5"/>
  <c r="BB101" i="1" s="1"/>
  <c r="AV103" i="1"/>
  <c r="F43" i="8"/>
  <c r="BD105" i="1" s="1"/>
  <c r="F39" i="4"/>
  <c r="BB98" i="1" s="1"/>
  <c r="AZ102" i="1"/>
  <c r="AZ106" i="1"/>
  <c r="F41" i="12"/>
  <c r="BD110" i="1" s="1"/>
  <c r="BB96" i="1"/>
  <c r="F40" i="4"/>
  <c r="BC98" i="1" s="1"/>
  <c r="AZ108" i="1"/>
  <c r="F39" i="13"/>
  <c r="BB111" i="1" s="1"/>
  <c r="BC96" i="1"/>
  <c r="AZ101" i="1"/>
  <c r="F42" i="6"/>
  <c r="BC102" i="1" s="1"/>
  <c r="F40" i="13"/>
  <c r="BC111" i="1" s="1"/>
  <c r="T149" i="8" l="1"/>
  <c r="P149" i="8"/>
  <c r="T182" i="4"/>
  <c r="R138" i="3"/>
  <c r="R137" i="3" s="1"/>
  <c r="P154" i="11"/>
  <c r="P138" i="11"/>
  <c r="P137" i="11"/>
  <c r="AU108" i="1" s="1"/>
  <c r="T142" i="7"/>
  <c r="T141" i="7"/>
  <c r="R144" i="10"/>
  <c r="R139" i="10" s="1"/>
  <c r="T168" i="3"/>
  <c r="T137" i="3"/>
  <c r="R138" i="11"/>
  <c r="P136" i="8"/>
  <c r="AU105" i="1" s="1"/>
  <c r="AU104" i="1" s="1"/>
  <c r="T173" i="5"/>
  <c r="T142" i="5" s="1"/>
  <c r="R233" i="7"/>
  <c r="T154" i="11"/>
  <c r="AU96" i="1"/>
  <c r="P183" i="12"/>
  <c r="P137" i="12" s="1"/>
  <c r="AU110" i="1" s="1"/>
  <c r="BK138" i="11"/>
  <c r="T183" i="12"/>
  <c r="T137" i="12" s="1"/>
  <c r="R138" i="12"/>
  <c r="P144" i="10"/>
  <c r="P139" i="10"/>
  <c r="AU107" i="1" s="1"/>
  <c r="R142" i="7"/>
  <c r="R141" i="7" s="1"/>
  <c r="P182" i="4"/>
  <c r="P133" i="4" s="1"/>
  <c r="AU98" i="1" s="1"/>
  <c r="P153" i="13"/>
  <c r="P134" i="13" s="1"/>
  <c r="AU111" i="1" s="1"/>
  <c r="R154" i="11"/>
  <c r="T137" i="11"/>
  <c r="T144" i="10"/>
  <c r="R173" i="5"/>
  <c r="R142" i="5" s="1"/>
  <c r="P168" i="3"/>
  <c r="P137" i="3" s="1"/>
  <c r="AU97" i="1" s="1"/>
  <c r="T134" i="4"/>
  <c r="T133" i="4"/>
  <c r="T135" i="13"/>
  <c r="R183" i="12"/>
  <c r="T153" i="13"/>
  <c r="R153" i="13"/>
  <c r="R134" i="13" s="1"/>
  <c r="BK153" i="13"/>
  <c r="R139" i="6"/>
  <c r="T139" i="10"/>
  <c r="R133" i="9"/>
  <c r="R132" i="9" s="1"/>
  <c r="R166" i="6"/>
  <c r="P139" i="6"/>
  <c r="R168" i="3"/>
  <c r="R149" i="8"/>
  <c r="T141" i="8"/>
  <c r="T136" i="8" s="1"/>
  <c r="R141" i="8"/>
  <c r="R136" i="8"/>
  <c r="P142" i="7"/>
  <c r="P141" i="7" s="1"/>
  <c r="AU103" i="1" s="1"/>
  <c r="P166" i="6"/>
  <c r="T139" i="6"/>
  <c r="T138" i="6" s="1"/>
  <c r="P173" i="5"/>
  <c r="P142" i="5" s="1"/>
  <c r="AU101" i="1" s="1"/>
  <c r="R182" i="4"/>
  <c r="R134" i="4"/>
  <c r="R133" i="4" s="1"/>
  <c r="BK134" i="4"/>
  <c r="BK142" i="7"/>
  <c r="BK141" i="8"/>
  <c r="BK149" i="8"/>
  <c r="BK182" i="4"/>
  <c r="BK139" i="6"/>
  <c r="BK176" i="6"/>
  <c r="BK233" i="7"/>
  <c r="BK133" i="9"/>
  <c r="BK132" i="9" s="1"/>
  <c r="BK154" i="11"/>
  <c r="BK138" i="12"/>
  <c r="BK183" i="12"/>
  <c r="BK138" i="3"/>
  <c r="BK168" i="3"/>
  <c r="BK173" i="5"/>
  <c r="BK166" i="6"/>
  <c r="BK135" i="13"/>
  <c r="BK136" i="8"/>
  <c r="BK140" i="10"/>
  <c r="BK144" i="10"/>
  <c r="BD104" i="1"/>
  <c r="AZ104" i="1"/>
  <c r="AV104" i="1" s="1"/>
  <c r="BC100" i="1"/>
  <c r="AY100" i="1" s="1"/>
  <c r="BD109" i="1"/>
  <c r="BC104" i="1"/>
  <c r="AY104" i="1" s="1"/>
  <c r="BB109" i="1"/>
  <c r="AX109" i="1" s="1"/>
  <c r="BC109" i="1"/>
  <c r="AY109" i="1" s="1"/>
  <c r="AZ100" i="1"/>
  <c r="AV100" i="1" s="1"/>
  <c r="AZ109" i="1"/>
  <c r="AV109" i="1" s="1"/>
  <c r="BD100" i="1"/>
  <c r="BB100" i="1"/>
  <c r="BB104" i="1"/>
  <c r="AX104" i="1" s="1"/>
  <c r="BD99" i="1" l="1"/>
  <c r="BD95" i="1" s="1"/>
  <c r="BD94" i="1" s="1"/>
  <c r="W36" i="1" s="1"/>
  <c r="BK141" i="7"/>
  <c r="R138" i="6"/>
  <c r="R137" i="11"/>
  <c r="BK137" i="11"/>
  <c r="P138" i="6"/>
  <c r="AU102" i="1" s="1"/>
  <c r="AU100" i="1" s="1"/>
  <c r="AU99" i="1" s="1"/>
  <c r="AU95" i="1" s="1"/>
  <c r="T134" i="13"/>
  <c r="R137" i="12"/>
  <c r="BK142" i="5"/>
  <c r="AW105" i="1"/>
  <c r="AT105" i="1" s="1"/>
  <c r="BK137" i="3"/>
  <c r="BK133" i="4"/>
  <c r="BK138" i="6"/>
  <c r="BK137" i="12"/>
  <c r="BK139" i="10"/>
  <c r="BK134" i="13"/>
  <c r="BB99" i="1"/>
  <c r="AX99" i="1" s="1"/>
  <c r="AX100" i="1"/>
  <c r="AU109" i="1"/>
  <c r="AZ99" i="1"/>
  <c r="AV99" i="1" s="1"/>
  <c r="BC99" i="1"/>
  <c r="AY99" i="1" s="1"/>
  <c r="AW106" i="1" l="1"/>
  <c r="AT106" i="1" s="1"/>
  <c r="AZ95" i="1"/>
  <c r="AV95" i="1" s="1"/>
  <c r="BB95" i="1"/>
  <c r="AX95" i="1" s="1"/>
  <c r="BC95" i="1"/>
  <c r="AY95" i="1" s="1"/>
  <c r="AU94" i="1"/>
  <c r="BA105" i="1"/>
  <c r="BA103" i="1"/>
  <c r="AW110" i="1" l="1"/>
  <c r="AT110" i="1" s="1"/>
  <c r="AW98" i="1"/>
  <c r="AT98" i="1" s="1"/>
  <c r="AW102" i="1"/>
  <c r="AT102" i="1" s="1"/>
  <c r="BA96" i="1"/>
  <c r="AW103" i="1"/>
  <c r="AT103" i="1" s="1"/>
  <c r="AW108" i="1"/>
  <c r="AT108" i="1" s="1"/>
  <c r="AW101" i="1"/>
  <c r="AT101" i="1" s="1"/>
  <c r="BA106" i="1"/>
  <c r="BA104" i="1" s="1"/>
  <c r="AW104" i="1" s="1"/>
  <c r="AT104" i="1" s="1"/>
  <c r="AZ94" i="1"/>
  <c r="BB94" i="1"/>
  <c r="W34" i="1" s="1"/>
  <c r="AW97" i="1"/>
  <c r="AT97" i="1" s="1"/>
  <c r="BC94" i="1"/>
  <c r="AY94" i="1" s="1"/>
  <c r="BA107" i="1"/>
  <c r="BA98" i="1" l="1"/>
  <c r="AV94" i="1"/>
  <c r="AX94" i="1"/>
  <c r="AW107" i="1"/>
  <c r="AT107" i="1" s="1"/>
  <c r="BA101" i="1"/>
  <c r="AW96" i="1"/>
  <c r="AT96" i="1" s="1"/>
  <c r="W35" i="1"/>
  <c r="BA110" i="1"/>
  <c r="BA102" i="1"/>
  <c r="BA108" i="1"/>
  <c r="BA97" i="1"/>
  <c r="AW111" i="1"/>
  <c r="AT111" i="1" s="1"/>
  <c r="J45" i="11" l="1"/>
  <c r="BA100" i="1"/>
  <c r="AW100" i="1" s="1"/>
  <c r="AT100" i="1" s="1"/>
  <c r="BA111" i="1"/>
  <c r="BA109" i="1" s="1"/>
  <c r="AW109" i="1" s="1"/>
  <c r="AT109" i="1" s="1"/>
  <c r="BA99" i="1" l="1"/>
  <c r="AW99" i="1" s="1"/>
  <c r="AT99" i="1" s="1"/>
  <c r="BA95" i="1" l="1"/>
  <c r="AW95" i="1" s="1"/>
  <c r="AT95" i="1" s="1"/>
  <c r="BA94" i="1" l="1"/>
  <c r="AW94" i="1" l="1"/>
  <c r="AT94" i="1" l="1"/>
</calcChain>
</file>

<file path=xl/sharedStrings.xml><?xml version="1.0" encoding="utf-8"?>
<sst xmlns="http://schemas.openxmlformats.org/spreadsheetml/2006/main" count="18129" uniqueCount="3343">
  <si>
    <t>Export Komplet</t>
  </si>
  <si>
    <t/>
  </si>
  <si>
    <t>2.0</t>
  </si>
  <si>
    <t>False</t>
  </si>
  <si>
    <t>{b135dc59-e620-49c8-8135-f0d46b3516ff}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</si>
  <si>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</si>
  <si>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</si>
  <si>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</si>
  <si>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</si>
  <si>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</si>
  <si>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</si>
  <si>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</si>
  <si>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2018016</t>
  </si>
  <si>
    <t>Stavba:</t>
  </si>
  <si>
    <t>Revúca OR PZ, rekonštrukcia a modernizácia objektu</t>
  </si>
  <si>
    <t>JKSO:</t>
  </si>
  <si>
    <t>801 61</t>
  </si>
  <si>
    <t>KS:</t>
  </si>
  <si>
    <t>1220</t>
  </si>
  <si>
    <t>Miesto:</t>
  </si>
  <si>
    <t>Revúca</t>
  </si>
  <si>
    <t>Dátum:</t>
  </si>
  <si>
    <t>CPV:</t>
  </si>
  <si>
    <t>CPA:</t>
  </si>
  <si>
    <t>41.00.43</t>
  </si>
  <si>
    <t>Objednávateľ:</t>
  </si>
  <si>
    <t>IČO:</t>
  </si>
  <si>
    <t>00151866</t>
  </si>
  <si>
    <t>Ministerstvo vnútra Slovenskej republiky</t>
  </si>
  <si>
    <t>IČ DPH:</t>
  </si>
  <si>
    <t>Zhotoviteľ:</t>
  </si>
  <si>
    <t>Vyplň údaj</t>
  </si>
  <si>
    <t>Projektant:</t>
  </si>
  <si>
    <t>45351856</t>
  </si>
  <si>
    <t>PROMOST s.r.o.</t>
  </si>
  <si>
    <t>SK 2022945430</t>
  </si>
  <si>
    <t>True</t>
  </si>
  <si>
    <t>Spracovateľ:</t>
  </si>
  <si>
    <t xml:space="preserve"> </t>
  </si>
  <si>
    <t>Ing. Michal Slobodník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</si>
  <si>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</si>
  <si>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</si>
  <si>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</si>
  <si>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</si>
  <si>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</si>
  <si>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</si>
  <si>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</si>
  <si>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</si>
  <si>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</si>
  <si>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</si>
  <si>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</si>
  <si>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</si>
  <si>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</si>
  <si>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</si>
  <si>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</si>
  <si>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</si>
  <si>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</si>
  <si>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</si>
  <si>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</si>
  <si>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</si>
  <si>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</si>
  <si>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</si>
  <si>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</si>
  <si>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</si>
  <si>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</si>
  <si>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</si>
  <si>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</si>
  <si>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</si>
  <si>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</si>
  <si>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</si>
  <si>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</si>
  <si>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</si>
  <si>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</si>
  <si>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</si>
  <si>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</si>
  <si>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</si>
  <si>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</si>
  <si>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</si>
  <si>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</si>
  <si>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</si>
  <si>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</si>
  <si>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</si>
  <si>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</si>
  <si>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</si>
  <si>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</si>
  <si>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</si>
  <si>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</si>
  <si>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SO 01.1 Budova OR PZ Revúca - oprávnené práce</t>
  </si>
  <si>
    <t>STA</t>
  </si>
  <si>
    <t>1</t>
  </si>
  <si>
    <t>{6e585980-192f-421a-9395-13ea7d44a4d1}</t>
  </si>
  <si>
    <t>/</t>
  </si>
  <si>
    <t>Zateplenie obvodového plášťa</t>
  </si>
  <si>
    <t>Časť</t>
  </si>
  <si>
    <t>2</t>
  </si>
  <si>
    <t>{4f585450-9a4f-48ef-8ce4-29a8f4a6fd92}</t>
  </si>
  <si>
    <t>Zateplenie strešného plášťa</t>
  </si>
  <si>
    <t>{d87ad500-3a7f-40ec-8d67-b351684f23b3}</t>
  </si>
  <si>
    <t>Výmena otvorových konštrukcií</t>
  </si>
  <si>
    <t>{b3c97657-9e81-4e02-a85d-b9c6fee416d6}</t>
  </si>
  <si>
    <t>Ostatné</t>
  </si>
  <si>
    <t>{3b5153c0-1bb7-4b27-8d1f-d6fb4f77b0ea}</t>
  </si>
  <si>
    <t>Stavebné práce</t>
  </si>
  <si>
    <t>3</t>
  </si>
  <si>
    <t>{d121dbf5-5eb0-4cab-ac9b-8fae59f84b7f}</t>
  </si>
  <si>
    <t>Obvodový plášť</t>
  </si>
  <si>
    <t>4</t>
  </si>
  <si>
    <t>{c0590191-6874-4776-9684-a7e26f43e5bf}</t>
  </si>
  <si>
    <t>Strešný plášť</t>
  </si>
  <si>
    <t>{a9c59c83-1c82-4530-844e-bff510a1a64e}</t>
  </si>
  <si>
    <t>Odstránenie vlhkosti muriva</t>
  </si>
  <si>
    <t>{866872c6-6a16-4c9f-b28b-e1607c477473}</t>
  </si>
  <si>
    <t>Elektroinštalácie</t>
  </si>
  <si>
    <t>{7e0c98f0-72f7-454e-8ef6-93cff46f1906}</t>
  </si>
  <si>
    <t>Inštalácie</t>
  </si>
  <si>
    <t>{44d2d8f8-951a-4074-89dc-20e1c6b2aa2d}</t>
  </si>
  <si>
    <t>Bleskozvod</t>
  </si>
  <si>
    <t>{fd3212dd-8f5b-4db6-849b-1b9c51444cb9}</t>
  </si>
  <si>
    <t>Vykurovanie</t>
  </si>
  <si>
    <t>{927a4ed2-9815-46be-8b17-9475c4d27d4b}</t>
  </si>
  <si>
    <t>Zdravotechnika</t>
  </si>
  <si>
    <t>{b90e14f0-b4f1-4c35-b8ad-4e9a322f2b88}</t>
  </si>
  <si>
    <t>SO 01.2 Budova OR PZ Revúca - neoprávnené práce</t>
  </si>
  <si>
    <t>{d56b4cae-a2c4-4813-9724-414f163d643b}</t>
  </si>
  <si>
    <t>{c6345fbd-4239-4a4d-8d81-03decab0b851}</t>
  </si>
  <si>
    <t>{a753d860-6e85-40e6-85e3-ca448d87c197}</t>
  </si>
  <si>
    <t>2) Ostatné náklady zo súhrnného listu</t>
  </si>
  <si>
    <t>Percent. zadanie_x000D_
[% nákladov rozpočtu]</t>
  </si>
  <si>
    <t>Zaradenie nákladov</t>
  </si>
  <si>
    <t>Ostatné náklady</t>
  </si>
  <si>
    <t>Celkové náklady za stavbu 1) + 2)</t>
  </si>
  <si>
    <t>KRYCÍ LIST ROZPOČTU</t>
  </si>
  <si>
    <t>Objekt:</t>
  </si>
  <si>
    <t>2018016.1 - SO 01.1 Budova OR PZ Revúca - oprávnené práce</t>
  </si>
  <si>
    <t>Časť: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</si>
  <si>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</si>
  <si>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</si>
  <si>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</si>
  <si>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</si>
  <si>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</si>
  <si>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</si>
  <si>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</si>
  <si>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</si>
  <si>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</si>
  <si>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</si>
  <si>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</si>
  <si>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</si>
  <si>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</si>
  <si>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764 - Konštrukcie klampiarske</t>
  </si>
  <si>
    <t>2) Ostatné náklady</t>
  </si>
  <si>
    <t>VRN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</si>
  <si>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</si>
  <si>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</si>
  <si>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</si>
  <si>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</si>
  <si>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</si>
  <si>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</si>
  <si>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</si>
  <si>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</si>
  <si>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</si>
  <si>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</si>
  <si>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</si>
  <si>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</si>
  <si>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</si>
  <si>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</si>
  <si>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</si>
  <si>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</si>
  <si>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K</t>
  </si>
  <si>
    <t>392955511</t>
  </si>
  <si>
    <t>Omytie muriva tlakovou vodou</t>
  </si>
  <si>
    <t>m2</t>
  </si>
  <si>
    <t>208883307</t>
  </si>
  <si>
    <t>6</t>
  </si>
  <si>
    <t>Úpravy povrchov, podlahy, osadenie</t>
  </si>
  <si>
    <t>611451461</t>
  </si>
  <si>
    <t>Oprava vonkajších cementových štukových omietok oceľ. hladených stropov opravovanej plochy 30-50%</t>
  </si>
  <si>
    <t>1891939987</t>
  </si>
  <si>
    <t>621466025</t>
  </si>
  <si>
    <t>Príprava vonkajšieho podkladu podhľadov Weber - Terranova, podkladný náter weber 700, alebo ekvivalentná náhrada</t>
  </si>
  <si>
    <t>655727603</t>
  </si>
  <si>
    <t>621466182</t>
  </si>
  <si>
    <t>Vonkajšia omietka podhľadov tenkovrstvová Weber - Terranova, silikón-silikátová, weber.pas clean nano, roztieraná jemnozrnná, alebo ekvivalentná náhrada</t>
  </si>
  <si>
    <t>-1889371065</t>
  </si>
  <si>
    <t>5</t>
  </si>
  <si>
    <t>621481119</t>
  </si>
  <si>
    <t>Potiahnutie vonkajších podhľadov sklotextílnou mriežkou s celoplošným prilepením</t>
  </si>
  <si>
    <t>-1791291000</t>
  </si>
  <si>
    <t>622454511</t>
  </si>
  <si>
    <t>Oprava vonk.omietok cementových v množstve opravovanej plochy do 50% hladkých hladených</t>
  </si>
  <si>
    <t>1452758997</t>
  </si>
  <si>
    <t>7</t>
  </si>
  <si>
    <t>622461511</t>
  </si>
  <si>
    <t>Oprava vonkajšej omietky šľachtenej umelej škrabanej, opravená plocha nad 40 do 50 %</t>
  </si>
  <si>
    <t>1336717168</t>
  </si>
  <si>
    <t>8</t>
  </si>
  <si>
    <t>622463025</t>
  </si>
  <si>
    <t>Príprava vonkajšieho podkladu stien Weber - Terranova, podkladný náter weber 700, alebo ekvivalentná náhrada</t>
  </si>
  <si>
    <t>-203627784</t>
  </si>
  <si>
    <t>9</t>
  </si>
  <si>
    <t>622464121</t>
  </si>
  <si>
    <t>Vonkajšia omietka stien tenkovrstvová Weber - Terranova, akrylátová, weber.pas akrylátová, roztieraná jemnozrnná</t>
  </si>
  <si>
    <t>621374332</t>
  </si>
  <si>
    <t>10</t>
  </si>
  <si>
    <t>622464128</t>
  </si>
  <si>
    <t>Vonkajšia omietka stien tenkovrstvová Weber - Terranova, akrylátová, weber.pas akrylátová, roztieraná jemnozrnná, príplatok za odtieň RAL 6024 zelená, alebo ekvivalentná náhrada</t>
  </si>
  <si>
    <t>1913037643</t>
  </si>
  <si>
    <t>11</t>
  </si>
  <si>
    <t>622464182</t>
  </si>
  <si>
    <t>Vonkajšia omietka stien tenkovrstvová Weber - Terranova, silikón-silikátová, weber.pas clean nano, roztieraná jemnozrnná, alebo ekvivalentná náhrada</t>
  </si>
  <si>
    <t>-1361570474</t>
  </si>
  <si>
    <t>12</t>
  </si>
  <si>
    <t>622464187</t>
  </si>
  <si>
    <t>Vonkajšia omietka stien tenkovrstvová Weber - Terranova, silikón-silikátová, weber.pas clean nano, roztieraná jemnozrnná, príplatok za odtieň RAL 1026 žltá, alebo ekvivalentná náhrada</t>
  </si>
  <si>
    <t>-259988734</t>
  </si>
  <si>
    <t>13</t>
  </si>
  <si>
    <t>622481119</t>
  </si>
  <si>
    <t>Potiahnutie vonkajších stien sklotextílnou mriežkou s celoplošným prilepením</t>
  </si>
  <si>
    <t>1398998299</t>
  </si>
  <si>
    <t>14</t>
  </si>
  <si>
    <t>625250156</t>
  </si>
  <si>
    <t>Doteplenie konštrukcie hr. 100 mm, systém XPS STYRODUR 2800 C - PCI, lepený rámovo s prikotvením, alebo ekvivalentná náhrada</t>
  </si>
  <si>
    <t>-604274891</t>
  </si>
  <si>
    <t>15</t>
  </si>
  <si>
    <t>625250159</t>
  </si>
  <si>
    <t>Doteplenie konštrukcie hr. 160 mm, systém XPS STYRODUR 2800 C - PCI, lepený rámovo s prikotvením, alebo ekvivalentná náhrada</t>
  </si>
  <si>
    <t>652335543</t>
  </si>
  <si>
    <t>16</t>
  </si>
  <si>
    <t>625252326</t>
  </si>
  <si>
    <t>Kontaktný zatepľovací systém hr. 80 mm weber.therm exclusive (minerálna vlna), zatĺkacie kotvy, alebo ekvivalentná náhrada</t>
  </si>
  <si>
    <t>-575793748</t>
  </si>
  <si>
    <t>17</t>
  </si>
  <si>
    <t>625252327</t>
  </si>
  <si>
    <t>Kontaktný zatepľovací systém hr. 100 mm weber.therm exclusive (minerálna vlna), zatĺkacie kotvy, zatĺkacie kotvy, alebo ekvivalentná náhrada</t>
  </si>
  <si>
    <t>119424606</t>
  </si>
  <si>
    <t>18</t>
  </si>
  <si>
    <t>625252330</t>
  </si>
  <si>
    <t>Kontaktný zatepľovací systém hr. 160 mm weber.therm exclusive (minerálna vlna), zatĺkacie kotvy, alebo ekvivalentná náhrada</t>
  </si>
  <si>
    <t>1605928974</t>
  </si>
  <si>
    <t>19</t>
  </si>
  <si>
    <t>625252342</t>
  </si>
  <si>
    <t>Kontaktný zatepľovací systém ostenia hr. 40 mm weber.therm exclusive (minerálna vlna), alebo ekvivalentná náhrada</t>
  </si>
  <si>
    <t>-1944814230</t>
  </si>
  <si>
    <t>625252363</t>
  </si>
  <si>
    <t>Kontaktný zatepľovací systém podhľadov hr. 50 mm weber.therm exclusive (minerálna vlna), zatĺkacie kotvy, alebo ekvivalentná náhrada</t>
  </si>
  <si>
    <t>1005790439</t>
  </si>
  <si>
    <t>21</t>
  </si>
  <si>
    <t>625252367</t>
  </si>
  <si>
    <t>Kontaktný zatepľovací systém podhľadov hr. 100 mm weber.therm exclusive (minerálna vlna), zatĺkacie kotvy, alebo ekvivalentná náhrada</t>
  </si>
  <si>
    <t>-1203954356</t>
  </si>
  <si>
    <t>22</t>
  </si>
  <si>
    <t>625252374</t>
  </si>
  <si>
    <t>Kontaktný zatepľovací systém podhľadov hr. 240 mm weber.therm exclusive (minerálna vlna), zatĺkacie kotvy, alebo ekvivalentná náhrada</t>
  </si>
  <si>
    <t>155388955</t>
  </si>
  <si>
    <t>Ostatné konštrukcie a práce-búranie</t>
  </si>
  <si>
    <t>23</t>
  </si>
  <si>
    <t>941942011</t>
  </si>
  <si>
    <t>Montáž lešenia rámového systémového s podlahami šírky nad 0,75 do 1,10 m, výšky do 10 m</t>
  </si>
  <si>
    <t>1194025459</t>
  </si>
  <si>
    <t>24</t>
  </si>
  <si>
    <t>941942811</t>
  </si>
  <si>
    <t>Demontáž lešenia rámového systémového s podlahami šírky nad 0,75 do 1,10 m, výšky do 10 m</t>
  </si>
  <si>
    <t>-2001683303</t>
  </si>
  <si>
    <t>25</t>
  </si>
  <si>
    <t>941942911</t>
  </si>
  <si>
    <t>Príplatok za prvý a každý ďalší i začatý týždeň použitia lešenia rámového systémového šírky nad 0,75 do 1,10 m, výšky do 10 m</t>
  </si>
  <si>
    <t>-1739707805</t>
  </si>
  <si>
    <t>26</t>
  </si>
  <si>
    <t>944944104</t>
  </si>
  <si>
    <t>Ochranná sieť na boku lešenia zo siete</t>
  </si>
  <si>
    <t>-946035621</t>
  </si>
  <si>
    <t>27</t>
  </si>
  <si>
    <t>944944804</t>
  </si>
  <si>
    <t>Demontáž ochrannej siete na boku lešenia zo siete</t>
  </si>
  <si>
    <t>-2001508519</t>
  </si>
  <si>
    <t>28</t>
  </si>
  <si>
    <t>944945012</t>
  </si>
  <si>
    <t>Montáž záchytnej striešky zriadenej súčasne s ľahkým alebo ťažkým lešením šírky do 2 m</t>
  </si>
  <si>
    <t>m</t>
  </si>
  <si>
    <t>557963194</t>
  </si>
  <si>
    <t>29</t>
  </si>
  <si>
    <t>944945192</t>
  </si>
  <si>
    <t>Príplatok za prvý a každý ďalší i začatý mesiac použitia záchytnej striešky do 2 m</t>
  </si>
  <si>
    <t>-238159728</t>
  </si>
  <si>
    <t>30</t>
  </si>
  <si>
    <t>944945812</t>
  </si>
  <si>
    <t>Demontáž záchytnej striešky zriaďovanej súčasne s ľahkým alebo ťažkým lešení, šírky do 2 m</t>
  </si>
  <si>
    <t>713155616</t>
  </si>
  <si>
    <t>31</t>
  </si>
  <si>
    <t>953946515</t>
  </si>
  <si>
    <t>WEBER - TERRANOVA soklový profil LO 163 mm (hliníkový), alebo ekvivalentná náhrada</t>
  </si>
  <si>
    <t>623251465</t>
  </si>
  <si>
    <t>32</t>
  </si>
  <si>
    <t>953996606</t>
  </si>
  <si>
    <t>WEBER - TERRANOVA rohový ochranný profil s integrovanou sieťovinou LK plast 100, alebo ekvivalentná náhrada</t>
  </si>
  <si>
    <t>-1925690998</t>
  </si>
  <si>
    <t>33</t>
  </si>
  <si>
    <t>1820136342</t>
  </si>
  <si>
    <t>34</t>
  </si>
  <si>
    <t>953996617</t>
  </si>
  <si>
    <t>WEBER - TERRANOVA začisťovací okenný profil s tkaninou EKO (plastový), alebo ekvivalentná náhrada</t>
  </si>
  <si>
    <t>521068185</t>
  </si>
  <si>
    <t>35</t>
  </si>
  <si>
    <t>953996620</t>
  </si>
  <si>
    <t>WEBER - TERRANOVA nadokenný profil so skrytou okapničkou LK plast, alebo ekvivalentná náhrada</t>
  </si>
  <si>
    <t>2134027328</t>
  </si>
  <si>
    <t>36</t>
  </si>
  <si>
    <t>953996626</t>
  </si>
  <si>
    <t>WEBER - TERRANOVA parapetný profil s tkaninou LPE (plastový), alebo ekvivalentná náhrada</t>
  </si>
  <si>
    <t>-111174679</t>
  </si>
  <si>
    <t>37</t>
  </si>
  <si>
    <t>953996630</t>
  </si>
  <si>
    <t>WEBER - TERRANOVA spojka soklových profilov 30 mm (plastová), alebo ekvivalentná náhrada</t>
  </si>
  <si>
    <t>-900233637</t>
  </si>
  <si>
    <t>38</t>
  </si>
  <si>
    <t>978020181</t>
  </si>
  <si>
    <t>Otlčenie omietok stropov vonkajších cementových v rozsahu do 50 %,  -0,02500t</t>
  </si>
  <si>
    <t>637725992</t>
  </si>
  <si>
    <t>39</t>
  </si>
  <si>
    <t>978015261</t>
  </si>
  <si>
    <t>Otlčenie omietok vonkajších priečelí jednoduchých, s vyškriabaním škár, očistením muriva, v rozsahu do 50 %,  -0,02900t</t>
  </si>
  <si>
    <t>-769683066</t>
  </si>
  <si>
    <t>40</t>
  </si>
  <si>
    <t>978036161</t>
  </si>
  <si>
    <t>Otlčenie omietok šľachtených a pod., vonkajších brizolitových, v rozsahu do 50 %,  -0,02900t</t>
  </si>
  <si>
    <t>4808742</t>
  </si>
  <si>
    <t>41</t>
  </si>
  <si>
    <t>978059631</t>
  </si>
  <si>
    <t>Odsekanie a odobratie stien z obkladačiek vonkajších nad 2 m2,  -0,08900t</t>
  </si>
  <si>
    <t>782689944</t>
  </si>
  <si>
    <t>42</t>
  </si>
  <si>
    <t>979011131</t>
  </si>
  <si>
    <t>Zvislá doprava sutiny po schodoch ručne do 3.5 m</t>
  </si>
  <si>
    <t>t</t>
  </si>
  <si>
    <t>-1338761878</t>
  </si>
  <si>
    <t>43</t>
  </si>
  <si>
    <t>979011141</t>
  </si>
  <si>
    <t>Príplatok za každých ďalších 3.5 m</t>
  </si>
  <si>
    <t>-422904086</t>
  </si>
  <si>
    <t>44</t>
  </si>
  <si>
    <t>979081111</t>
  </si>
  <si>
    <t>Odvoz sutiny a vybúraných hmôt na skládku do 1 km</t>
  </si>
  <si>
    <t>-823679168</t>
  </si>
  <si>
    <t>45</t>
  </si>
  <si>
    <t>979081121</t>
  </si>
  <si>
    <t>Odvoz sutiny a vybúraných hmôt na skládku za každý ďalší 1 km</t>
  </si>
  <si>
    <t>2075997793</t>
  </si>
  <si>
    <t>46</t>
  </si>
  <si>
    <t>979082111</t>
  </si>
  <si>
    <t>Vnútrostavenisková doprava sutiny a vybúraných hmôt do 10 m</t>
  </si>
  <si>
    <t>-792623991</t>
  </si>
  <si>
    <t>47</t>
  </si>
  <si>
    <t>979082121</t>
  </si>
  <si>
    <t>Vnútrostavenisková doprava sutiny a vybúraných hmôt za každých ďalších 5 m</t>
  </si>
  <si>
    <t>-1598326695</t>
  </si>
  <si>
    <t>48</t>
  </si>
  <si>
    <t>979089012</t>
  </si>
  <si>
    <t>Poplatok za skladovanie - betón, tehly, dlaždice (17 01 ), ostatné</t>
  </si>
  <si>
    <t>-591315694</t>
  </si>
  <si>
    <t>99</t>
  </si>
  <si>
    <t>Presun hmôt HSV</t>
  </si>
  <si>
    <t>49</t>
  </si>
  <si>
    <t>999281111</t>
  </si>
  <si>
    <t>Presun hmôt pre opravy a údržbu objektov vrátane vonkajších plášťov výšky do 25 m</t>
  </si>
  <si>
    <t>-714711047</t>
  </si>
  <si>
    <t>PSV</t>
  </si>
  <si>
    <t>Práce a dodávky PSV</t>
  </si>
  <si>
    <t>713</t>
  </si>
  <si>
    <t>Izolácie tepelné</t>
  </si>
  <si>
    <t>50</t>
  </si>
  <si>
    <t>713132215</t>
  </si>
  <si>
    <t>Montáž tepelnej izolácie podzemných stien a základov xps kotvením a lepením</t>
  </si>
  <si>
    <t>729103566</t>
  </si>
  <si>
    <t>51</t>
  </si>
  <si>
    <t>M</t>
  </si>
  <si>
    <t>283750001300</t>
  </si>
  <si>
    <t>Doska XPS STYRODUR 2800 C hr. 160 mm, zateplenie soklov, suterénov, podláh, ISOVER, alebo ekvivalentná náhrada</t>
  </si>
  <si>
    <t>851773686</t>
  </si>
  <si>
    <t>52</t>
  </si>
  <si>
    <t>998713103</t>
  </si>
  <si>
    <t>Presun hmôt pre izolácie tepelné v objektoch výšky nad 12 m do 24 m</t>
  </si>
  <si>
    <t>-487855322</t>
  </si>
  <si>
    <t>764</t>
  </si>
  <si>
    <t>Konštrukcie klampiarske</t>
  </si>
  <si>
    <t>53</t>
  </si>
  <si>
    <t>764410850</t>
  </si>
  <si>
    <t>Demontáž oplechovania parapetov rš od 100 do 330 mm,  -0,00135t</t>
  </si>
  <si>
    <t>2105567266</t>
  </si>
  <si>
    <t>54</t>
  </si>
  <si>
    <t>764712023</t>
  </si>
  <si>
    <t>Oplechovanie parapetov, hliníkové lakované 2,0 mm, š. 130 mm, K/7</t>
  </si>
  <si>
    <t>-2061884007</t>
  </si>
  <si>
    <t>55</t>
  </si>
  <si>
    <t>6119001070</t>
  </si>
  <si>
    <t>Plastové krytky k vonkajším parapetom 130 mm, pár vo farbe biela, svetlohnedá, tmavohnedá, K/3</t>
  </si>
  <si>
    <t>ks</t>
  </si>
  <si>
    <t>-1233530175</t>
  </si>
  <si>
    <t>56</t>
  </si>
  <si>
    <t>764712028</t>
  </si>
  <si>
    <t>Oplechovanie parapetov, hliníkové lakované 2,0 mm, š. 210 mm, K/3</t>
  </si>
  <si>
    <t>372352419</t>
  </si>
  <si>
    <t>57</t>
  </si>
  <si>
    <t>6119001130</t>
  </si>
  <si>
    <t>Plastové krytky k vonkajším parapetom 210 mm, pár vo farbe biela, svetlohnedá, tmavohnedá, K/3</t>
  </si>
  <si>
    <t>910017832</t>
  </si>
  <si>
    <t>58</t>
  </si>
  <si>
    <t>764712034</t>
  </si>
  <si>
    <t>Oplechovanie parapetov, hliníkové lakované 2,0 mm, š. 320 mm, K/6</t>
  </si>
  <si>
    <t>-1932166676</t>
  </si>
  <si>
    <t>59</t>
  </si>
  <si>
    <t>6119001190</t>
  </si>
  <si>
    <t>Plastové krytky k vonkajším parapetom 320 mm, pár vo farbe biela, svetlohnedá, tmavohnedá, K/6</t>
  </si>
  <si>
    <t>-984848141</t>
  </si>
  <si>
    <t>60</t>
  </si>
  <si>
    <t>998764103</t>
  </si>
  <si>
    <t>Presun hmôt pre konštrukcie klampiarske v objektoch výšky nad 12 do 24 m</t>
  </si>
  <si>
    <t>-816736591</t>
  </si>
  <si>
    <t xml:space="preserve">    711 - Izolácie proti vode a vlhkosti</t>
  </si>
  <si>
    <t xml:space="preserve">    712 - Izolácie striech, povlakové krytiny</t>
  </si>
  <si>
    <t xml:space="preserve">    721 - Zdravotechnika - vnútorná kanalizácia</t>
  </si>
  <si>
    <t xml:space="preserve">    767 - Konštrukcie doplnkové kovové</t>
  </si>
  <si>
    <t xml:space="preserve">    771 - Podlahy z dlaždíc</t>
  </si>
  <si>
    <t>HZS - Hodinové zúčtovacie sadzby</t>
  </si>
  <si>
    <t>310235241</t>
  </si>
  <si>
    <t>Zamurovanie otvoru s plochou do 0,0225m2 v murive nadzákladného tehlami do 300mm</t>
  </si>
  <si>
    <t>1722066344</t>
  </si>
  <si>
    <t>1788129664</t>
  </si>
  <si>
    <t>-750726101</t>
  </si>
  <si>
    <t>1979654254</t>
  </si>
  <si>
    <t>2023391928</t>
  </si>
  <si>
    <t>632001051</t>
  </si>
  <si>
    <t>Zhotovenie jednonásobného penetračného náteru pre potery a stierky</t>
  </si>
  <si>
    <t>-2123729709</t>
  </si>
  <si>
    <t>271401</t>
  </si>
  <si>
    <t>INDUCRET-BIS 0/2 ( Asocret KS/HB ), sanačné systémy SCHOMBURG, alebo ekvivalentná náhrada</t>
  </si>
  <si>
    <t>kg</t>
  </si>
  <si>
    <t>1444221311</t>
  </si>
  <si>
    <t>-585429673</t>
  </si>
  <si>
    <t>593318448</t>
  </si>
  <si>
    <t>632452233</t>
  </si>
  <si>
    <t>Zhotovenie cementového poteru, hr. 20 mm</t>
  </si>
  <si>
    <t>-735969444</t>
  </si>
  <si>
    <t>271402</t>
  </si>
  <si>
    <t>INDUCRET-BIS 5/40 ( Asocret FM ), sanačné systémy SCHOMBURG, alebo ekvivalentná náhrada</t>
  </si>
  <si>
    <t>1571968527</t>
  </si>
  <si>
    <t>632452263</t>
  </si>
  <si>
    <t>Zhotovenie cementového poteru v spáde, do hr. 20 mm</t>
  </si>
  <si>
    <t>1919909670</t>
  </si>
  <si>
    <t>585870002900</t>
  </si>
  <si>
    <t>Maltová zmes pre rýchlo schnúce potery s kontrol. zmršťovaním SCHOMBURG SOLIDONE PRONTO, 25 kg, alebo ekvivalentná náhrada</t>
  </si>
  <si>
    <t>-1085322791</t>
  </si>
  <si>
    <t>632481151</t>
  </si>
  <si>
    <t>Sklolaminátová mriežka vložená do poteru alebo mazaniny</t>
  </si>
  <si>
    <t>-1160346868</t>
  </si>
  <si>
    <t>952902110</t>
  </si>
  <si>
    <t>Čistenie budov zametaním v miestnostiach, chodbách, na schodišti a na povalách</t>
  </si>
  <si>
    <t>-291393397</t>
  </si>
  <si>
    <t>234424069</t>
  </si>
  <si>
    <t>84773623</t>
  </si>
  <si>
    <t>1850038513</t>
  </si>
  <si>
    <t>-1562012502</t>
  </si>
  <si>
    <t>721513271</t>
  </si>
  <si>
    <t>-20038036</t>
  </si>
  <si>
    <t>-50213330</t>
  </si>
  <si>
    <t>-471754693</t>
  </si>
  <si>
    <t>-1243855792</t>
  </si>
  <si>
    <t>-1223888706</t>
  </si>
  <si>
    <t>711</t>
  </si>
  <si>
    <t>Izolácie proti vode a vlhkosti</t>
  </si>
  <si>
    <t>711210200</t>
  </si>
  <si>
    <t>Zhotovenie dvojnásobnej izol. stierky balkónov a terás na ploche vodorovnej</t>
  </si>
  <si>
    <t>-1438059272</t>
  </si>
  <si>
    <t>245510002100</t>
  </si>
  <si>
    <t>Stierka hydroizolačná minerálna 2-zložková pružná AQUAFIN-2K, 33,33 kg, SCHOMBURG, alebo ekvivalentná náhrada</t>
  </si>
  <si>
    <t>1168969397</t>
  </si>
  <si>
    <t>711210210</t>
  </si>
  <si>
    <t>Zhotovenie dvojnásobnej izol. stierky balkónov a terás na ploche zvislej</t>
  </si>
  <si>
    <t>87733239</t>
  </si>
  <si>
    <t>1892716873</t>
  </si>
  <si>
    <t>711210230</t>
  </si>
  <si>
    <t>Zhotovenie izolácie impregnáciou vodorovných povrchov keramických obkladov a dlažieb</t>
  </si>
  <si>
    <t>-115657008</t>
  </si>
  <si>
    <t>585520014600</t>
  </si>
  <si>
    <t>Penetračný náter SCHOMBURG ASO-UNIGRUND K, 5 l, alebo ekvivalentná náhrada</t>
  </si>
  <si>
    <t>l</t>
  </si>
  <si>
    <t>241428544</t>
  </si>
  <si>
    <t>711210235</t>
  </si>
  <si>
    <t>Zhotovenie izolácie impregnáciou zvislých povrchov keramických obkladov a dlažieb</t>
  </si>
  <si>
    <t>-44573478</t>
  </si>
  <si>
    <t>-304952832</t>
  </si>
  <si>
    <t>998711103</t>
  </si>
  <si>
    <t>Presun hmôt pre izoláciu proti vode v objektoch výšky nad 12 do 60 m</t>
  </si>
  <si>
    <t>-669313832</t>
  </si>
  <si>
    <t>712</t>
  </si>
  <si>
    <t>Izolácie striech, povlakové krytiny</t>
  </si>
  <si>
    <t>712300841</t>
  </si>
  <si>
    <t>Odstránenie povlakovej krytiny na strechách plochých do 10° machu,  -0,00200t</t>
  </si>
  <si>
    <t>-1805322203</t>
  </si>
  <si>
    <t>712370030</t>
  </si>
  <si>
    <t>Zhotovenie povlakovej krytiny striech plochých do 10° PVC-P fóliou prikotvením s lepením spoju</t>
  </si>
  <si>
    <t>1969071779</t>
  </si>
  <si>
    <t>283220003100</t>
  </si>
  <si>
    <t>Hydroizolačná fólia PVC-P FATRAFOL 814, hr. 2,5 mm, š. 1 m, izolácia balkónov, vystužená skleneným rúnom, alebo ekvivalentná náhrada</t>
  </si>
  <si>
    <t>-347510020</t>
  </si>
  <si>
    <t>311970001800</t>
  </si>
  <si>
    <t>Univerzálny teleskop NYLON do dĺžky 400 mm, FATRAFOL, alebo ekvivalentná náhrada</t>
  </si>
  <si>
    <t>2131742634</t>
  </si>
  <si>
    <t>311970002200</t>
  </si>
  <si>
    <t>Turbošrób universal d 7,5x150 mm, FATRAFOL, alebo ekvivalentná náhrada</t>
  </si>
  <si>
    <t>1849384419</t>
  </si>
  <si>
    <t>712862701</t>
  </si>
  <si>
    <t>Zhotovenie povlakovej krytiny striech vytiahnutím izol. povlaku fóliou, gumami zosilnením spojov pásikom</t>
  </si>
  <si>
    <t>1338876452</t>
  </si>
  <si>
    <t>778565183</t>
  </si>
  <si>
    <t>712873240</t>
  </si>
  <si>
    <t>Zhotovenie povlakovej krytiny vytiahnutím izol. povlaku  PVC-P na konštrukcie prevyšujúce úroveň strechy nad 50 cm prikotvením so zváraným spojom</t>
  </si>
  <si>
    <t>-1641996899</t>
  </si>
  <si>
    <t>1018872042</t>
  </si>
  <si>
    <t>311970002100</t>
  </si>
  <si>
    <t>Podložka rozperná tvarovaná 50/7 mm viplanyl (URP-V-1-50), FATRAFOL, alebo ekvivalentná náhrada</t>
  </si>
  <si>
    <t>-749931316</t>
  </si>
  <si>
    <t>311970001100</t>
  </si>
  <si>
    <t>Kotviaci prvok do betónu d 6,1 mm, oceľový, FATRAFOL, alebo ekvivalentná náhrada</t>
  </si>
  <si>
    <t>1465639900</t>
  </si>
  <si>
    <t>712973220</t>
  </si>
  <si>
    <t>Detaily k PVC-P fóliam osadenie hotovej strešnej vpuste</t>
  </si>
  <si>
    <t>1827278302</t>
  </si>
  <si>
    <t>286630012000</t>
  </si>
  <si>
    <t>Strešný vtok - priemer 160 mm, dĺžky 400 mm, FATRAFOL, alebo ekvivalentná náhrada</t>
  </si>
  <si>
    <t>1266361586</t>
  </si>
  <si>
    <t>188607920</t>
  </si>
  <si>
    <t>-1308345757</t>
  </si>
  <si>
    <t>712973230</t>
  </si>
  <si>
    <t>Detaily k PVC-P fóliam zaizolovanie kruhového prestupu do 50 mm</t>
  </si>
  <si>
    <t>181668606</t>
  </si>
  <si>
    <t>193223803</t>
  </si>
  <si>
    <t>712973231</t>
  </si>
  <si>
    <t>Detaily k PVC-P fóliam zaizolovanie kruhového prestupu 51 – 100 mm</t>
  </si>
  <si>
    <t>-577574345</t>
  </si>
  <si>
    <t>801144526</t>
  </si>
  <si>
    <t>712973232</t>
  </si>
  <si>
    <t>Detaily k PVC-P fóliam zaizolovanie kruhového prestupu 101 – 250 mm</t>
  </si>
  <si>
    <t>-1916943408</t>
  </si>
  <si>
    <t>1031409572</t>
  </si>
  <si>
    <t>712973245</t>
  </si>
  <si>
    <t>Zhotovenie flekov v rohoch na povlakovej krytine z PVC-P fólie</t>
  </si>
  <si>
    <t>-2056321336</t>
  </si>
  <si>
    <t>2832990655</t>
  </si>
  <si>
    <t>mPVC flek rohový</t>
  </si>
  <si>
    <t>-1848405396</t>
  </si>
  <si>
    <t>712973450</t>
  </si>
  <si>
    <t>Detaily k termoplastom všeobecne, kútový uholník z hrubopoplastovaného plechu RŠ 200 mm, ohyb 90-135°, K/1, K/2</t>
  </si>
  <si>
    <t>327886291</t>
  </si>
  <si>
    <t>1807613715</t>
  </si>
  <si>
    <t>712973660</t>
  </si>
  <si>
    <t>Detaily k termoplastom všeobecne, nárožný uholník z hrubopoplast. plechu RŠ 200 mm, ohyb 90-135°, K/1</t>
  </si>
  <si>
    <t>-101846312</t>
  </si>
  <si>
    <t>61</t>
  </si>
  <si>
    <t>311970001500</t>
  </si>
  <si>
    <t>Vrut SK-RB Power do dĺžky 150 mm na upevnenie do dosiek POLSID a HERAKLID, FATRAFOL, alebo ekvivalentná náhrada</t>
  </si>
  <si>
    <t>1016837857</t>
  </si>
  <si>
    <t>62</t>
  </si>
  <si>
    <t>712973781</t>
  </si>
  <si>
    <t>Detaily k termoplastom všeobecne, stenový kotviaci pásik z hrubopoplast. plechu RŠ 70 mm</t>
  </si>
  <si>
    <t>-423792924</t>
  </si>
  <si>
    <t>63</t>
  </si>
  <si>
    <t>-680311154</t>
  </si>
  <si>
    <t>64</t>
  </si>
  <si>
    <t>712973890</t>
  </si>
  <si>
    <t>Detaily k termoplastom všeobecne, oplechovanie okraja odkvapovou lištou z hrubopolpast. plechu RŠ 250 mm, K/5</t>
  </si>
  <si>
    <t>-1866040749</t>
  </si>
  <si>
    <t>65</t>
  </si>
  <si>
    <t>-795540491</t>
  </si>
  <si>
    <t>66</t>
  </si>
  <si>
    <t>712990040</t>
  </si>
  <si>
    <t>Položenie geotextílie vodorovne alebo zvislo na strechy ploché do 10°</t>
  </si>
  <si>
    <t>-210704712</t>
  </si>
  <si>
    <t>67</t>
  </si>
  <si>
    <t>693110001200</t>
  </si>
  <si>
    <t>Geotextília polypropylénová Tatratex GTX N PP 300, šírka 1,27; 1,75-3,5 m, dĺžka 20-60; 90 m, hrúbka 2,7 mm, netkaná, MIVA, alebo ekvivalentná náhrada</t>
  </si>
  <si>
    <t>825725040</t>
  </si>
  <si>
    <t>68</t>
  </si>
  <si>
    <t>712991030</t>
  </si>
  <si>
    <t>Montáž podkladnej konštrukcie z OSB dosiek na atike šírky 311 - 410 mm pod klampiarske konštrukcie</t>
  </si>
  <si>
    <t>181539144</t>
  </si>
  <si>
    <t>69</t>
  </si>
  <si>
    <t>-1424819586</t>
  </si>
  <si>
    <t>70</t>
  </si>
  <si>
    <t>607260000900</t>
  </si>
  <si>
    <t>Doska OSB 3 Superfinish ECO P+D nebrúsené hrxlxš 25x2500x1250 mm, JAFHOLZ, alebo ekvivalentná náhrada</t>
  </si>
  <si>
    <t>759475739</t>
  </si>
  <si>
    <t>71</t>
  </si>
  <si>
    <t>998712103</t>
  </si>
  <si>
    <t>Presun hmôt pre izoláciu povlakovej krytiny v objektoch výšky nad 12 do 24 m</t>
  </si>
  <si>
    <t>-396482395</t>
  </si>
  <si>
    <t>72</t>
  </si>
  <si>
    <t>713132225</t>
  </si>
  <si>
    <t>Montáž tepelnej izolácie podhľadov xps kotvením a lepením</t>
  </si>
  <si>
    <t>1637069802</t>
  </si>
  <si>
    <t>73</t>
  </si>
  <si>
    <t>283750000700</t>
  </si>
  <si>
    <t>Doska XPS STYRODUR 2800 C hr. 50 mm, zateplenie soklov, suterénov, podláh, ISOVER, alebo ekvivalentná náhrada</t>
  </si>
  <si>
    <t>-1573799800</t>
  </si>
  <si>
    <t>74</t>
  </si>
  <si>
    <t>713141141</t>
  </si>
  <si>
    <t>Montáž tepelnej izolácie striech plochých do 10° minerálnou vlnou, jednovrstvová do lepidla</t>
  </si>
  <si>
    <t>436929381</t>
  </si>
  <si>
    <t>75</t>
  </si>
  <si>
    <t>631440028300</t>
  </si>
  <si>
    <t>Doska NOBASIL DDP (SPS) 100x1200x2000 mm, čadičová minerálna izolácia pre plochú strechu 70 kPa, KNAUF, alebo ekvivalentná náhrada</t>
  </si>
  <si>
    <t>2112544296</t>
  </si>
  <si>
    <t>76</t>
  </si>
  <si>
    <t>390115024</t>
  </si>
  <si>
    <t>77</t>
  </si>
  <si>
    <t>631440028100</t>
  </si>
  <si>
    <t>Doska NOBASIL DDP (SPS) 50x1200x2000 mm, čadičová minerálna izolácia pre plochú strechu 70 kPa, KNAUF, alebo ekvivalentná náhrada</t>
  </si>
  <si>
    <t>1995206857</t>
  </si>
  <si>
    <t>78</t>
  </si>
  <si>
    <t>713141151</t>
  </si>
  <si>
    <t>Montáž tepelnej izolácie striech plochých do 10° minerálnou vlnou, jednovrstvová kladenými voľne</t>
  </si>
  <si>
    <t>-2044294886</t>
  </si>
  <si>
    <t>79</t>
  </si>
  <si>
    <t>-1285143023</t>
  </si>
  <si>
    <t>80</t>
  </si>
  <si>
    <t>713141250</t>
  </si>
  <si>
    <t>Montáž tepelnej izolácie striech plochých do 10° minerálnou vlnou, dvojvrstvová kladenými voľne</t>
  </si>
  <si>
    <t>-112556256</t>
  </si>
  <si>
    <t>81</t>
  </si>
  <si>
    <t>631440027600</t>
  </si>
  <si>
    <t>Doska NOBASIL DDP-RT (SPE) 100x1200x2000 mm, čadičová minerálna izolácia pre plochú strechu 50 kPa, KNAUF, alebo ekvivalentná náhrada</t>
  </si>
  <si>
    <t>249774162</t>
  </si>
  <si>
    <t>82</t>
  </si>
  <si>
    <t>713142141</t>
  </si>
  <si>
    <t>Montáž tepelnej izolácie striech plochých do 10° polystyrénom, jednovrstvová do lepidla</t>
  </si>
  <si>
    <t>-1905374415</t>
  </si>
  <si>
    <t>83</t>
  </si>
  <si>
    <t>283750002200</t>
  </si>
  <si>
    <t>Doska XPS STYRODUR 3000 CS hr. 120 mm, zakladanie stavieb, podlahy, obrátené ploché strechy, ISOVER, alebo ekvivalentná náhrada</t>
  </si>
  <si>
    <t>-1068015278</t>
  </si>
  <si>
    <t>84</t>
  </si>
  <si>
    <t>1602128819</t>
  </si>
  <si>
    <t>85</t>
  </si>
  <si>
    <t>283750001600</t>
  </si>
  <si>
    <t>Doska XPS STYRODUR 3000 CS hr. 30 mm, zakladanie stavieb, podlahy, obrátené ploché strechy, ISOVER, alebo ekvivalentná náhrada</t>
  </si>
  <si>
    <t>1763007037</t>
  </si>
  <si>
    <t>86</t>
  </si>
  <si>
    <t>713142240</t>
  </si>
  <si>
    <t>Montáž tepelnej izolácie striech plochých do 10° polystyrénom, dvojvrstvová do lepidla</t>
  </si>
  <si>
    <t>246090155</t>
  </si>
  <si>
    <t>87</t>
  </si>
  <si>
    <t>283750002100</t>
  </si>
  <si>
    <t>Doska XPS STYRODUR 3000 CS hr. 100 mm, zakladanie stavieb, podlahy, obrátené ploché strechy, ISOVER, alebo ekvivalentná náhrada</t>
  </si>
  <si>
    <t>938183318</t>
  </si>
  <si>
    <t>88</t>
  </si>
  <si>
    <t>283750002400</t>
  </si>
  <si>
    <t>Doska XPS STYRODUR 3000 CS hr. 140 mm, zakladanie stavieb, podlahy, obrátené ploché strechy, ISOVER, alebo ekvivalentná náhrada</t>
  </si>
  <si>
    <t>-3228047</t>
  </si>
  <si>
    <t>89</t>
  </si>
  <si>
    <t>-1007445226</t>
  </si>
  <si>
    <t>90</t>
  </si>
  <si>
    <t>283750001800</t>
  </si>
  <si>
    <t>Doska XPS STYRODUR 3000 CS hr. 50 mm, zakladanie stavieb, podlahy, obrátené ploché strechy, ISOVER, alebo ekvivalentná náhrada</t>
  </si>
  <si>
    <t>-909862506</t>
  </si>
  <si>
    <t>91</t>
  </si>
  <si>
    <t>283750002500</t>
  </si>
  <si>
    <t>Doska XPS STYRODUR 3000 CS hr. 160 mm, zakladanie stavieb, podlahy, obrátené ploché strechy, ISOVER, alebo ekvivalentná náhrada</t>
  </si>
  <si>
    <t>1535451661</t>
  </si>
  <si>
    <t>92</t>
  </si>
  <si>
    <t>713144080</t>
  </si>
  <si>
    <t>Montáž tepelnej izolácie na atiku z XPS do lepidla</t>
  </si>
  <si>
    <t>2053919852</t>
  </si>
  <si>
    <t>93</t>
  </si>
  <si>
    <t>-2014871483</t>
  </si>
  <si>
    <t>94</t>
  </si>
  <si>
    <t>713161670</t>
  </si>
  <si>
    <t>Napojenie fólie utesňovacím pásom na ohraničujúce konštrukcie</t>
  </si>
  <si>
    <t>1165006937</t>
  </si>
  <si>
    <t>95</t>
  </si>
  <si>
    <t>713161720</t>
  </si>
  <si>
    <t>Napojenie poistnej hydroizolácie na strešné okno, výlez</t>
  </si>
  <si>
    <t>-785269854</t>
  </si>
  <si>
    <t>96</t>
  </si>
  <si>
    <t>-27691604</t>
  </si>
  <si>
    <t>721</t>
  </si>
  <si>
    <t>Zdravotechnika - vnútorná kanalizácia</t>
  </si>
  <si>
    <t>97</t>
  </si>
  <si>
    <t>721140916</t>
  </si>
  <si>
    <t>Oprava odpadového potrubia liatinového prepojenie doterajšieho potrubia DN 125</t>
  </si>
  <si>
    <t>-1502775429</t>
  </si>
  <si>
    <t>98</t>
  </si>
  <si>
    <t>721210823</t>
  </si>
  <si>
    <t>Demontáž strešného vtoku DN 125,  -0,02011t</t>
  </si>
  <si>
    <t>868845013</t>
  </si>
  <si>
    <t>721300912</t>
  </si>
  <si>
    <t>Prečistenie zvislých odpadov v jednom podlaží do DN 200</t>
  </si>
  <si>
    <t>1062709539</t>
  </si>
  <si>
    <t>100</t>
  </si>
  <si>
    <t>998721103</t>
  </si>
  <si>
    <t>Presun hmôt pre vnútornú kanalizáciu v objektoch výšky nad 12 do 24 m</t>
  </si>
  <si>
    <t>478430036</t>
  </si>
  <si>
    <t>101</t>
  </si>
  <si>
    <t>764323830</t>
  </si>
  <si>
    <t>Demontáž odkvapov na strechách s lepenkovou krytinou rš 330 mm,  -0,00320t</t>
  </si>
  <si>
    <t>1499243109</t>
  </si>
  <si>
    <t>102</t>
  </si>
  <si>
    <t>764334850</t>
  </si>
  <si>
    <t>Demontáž lemovania múrov na plochých strechách vrátane krycieho plechu nadmúroviek rš 500 mm,  -0,00320t</t>
  </si>
  <si>
    <t>212988610</t>
  </si>
  <si>
    <t>103</t>
  </si>
  <si>
    <t>764361810</t>
  </si>
  <si>
    <t>Demontáž strešného okna a poklopu na krytine vlnitej a korýt., alebo hlad. a drážk. do 30st,  -0,02000t</t>
  </si>
  <si>
    <t>1680309379</t>
  </si>
  <si>
    <t>104</t>
  </si>
  <si>
    <t>764430500</t>
  </si>
  <si>
    <t>Oplechovanie muriva a atík z poplastovaného plechu, vrátane rohov r.š. 250 mm, K/1</t>
  </si>
  <si>
    <t>-1625349011</t>
  </si>
  <si>
    <t>105</t>
  </si>
  <si>
    <t>764430840</t>
  </si>
  <si>
    <t>Demontáž oplechovania múrov a nadmuroviek rš od 330 do 500 mm,  -0,00230t</t>
  </si>
  <si>
    <t>-1250652916</t>
  </si>
  <si>
    <t>106</t>
  </si>
  <si>
    <t>2078889817</t>
  </si>
  <si>
    <t>767</t>
  </si>
  <si>
    <t>Konštrukcie doplnkové kovové</t>
  </si>
  <si>
    <t>107</t>
  </si>
  <si>
    <t>767310100</t>
  </si>
  <si>
    <t>Montáž výlezu do plochej strechy</t>
  </si>
  <si>
    <t>782536660</t>
  </si>
  <si>
    <t>108</t>
  </si>
  <si>
    <t>1900506256</t>
  </si>
  <si>
    <t>Strešný svetlík plochý krídlo otváracie izolačný panel ACG A=60x60 cm, alebo ekvivalentná náhrada</t>
  </si>
  <si>
    <t>-504355973</t>
  </si>
  <si>
    <t>109</t>
  </si>
  <si>
    <t>1900508256</t>
  </si>
  <si>
    <t>Podkladná kolmá PVC manžeta svetlíky ACG V=45cm B=60x60 cm, alebo ekvivalentná náhrada</t>
  </si>
  <si>
    <t>-1482925681</t>
  </si>
  <si>
    <t>110</t>
  </si>
  <si>
    <t>1900509406</t>
  </si>
  <si>
    <t>PVC prechodový rám pre svetlíky ACG A=60x60 cm, alebo ekvivalentná náhrada</t>
  </si>
  <si>
    <t>1914025898</t>
  </si>
  <si>
    <t>771</t>
  </si>
  <si>
    <t>Podlahy z dlaždíc</t>
  </si>
  <si>
    <t>111</t>
  </si>
  <si>
    <t>771415016</t>
  </si>
  <si>
    <t>Montáž soklíkov z obkladačiek do tmelu veľ. 150 x 300 mm</t>
  </si>
  <si>
    <t>2139380588</t>
  </si>
  <si>
    <t>112</t>
  </si>
  <si>
    <t>597740001050</t>
  </si>
  <si>
    <t>Dlaždice keramické protišmykové mrazuvzdoené lxv 300x300 mm</t>
  </si>
  <si>
    <t>891597944</t>
  </si>
  <si>
    <t>113</t>
  </si>
  <si>
    <t>771576109</t>
  </si>
  <si>
    <t>Montáž podláh z dlaždíc keramických do tmelu flexibilného mrazuvzdorného veľ. 300 x 300 mm</t>
  </si>
  <si>
    <t>-142387399</t>
  </si>
  <si>
    <t>114</t>
  </si>
  <si>
    <t>932241073</t>
  </si>
  <si>
    <t>115</t>
  </si>
  <si>
    <t>998771103</t>
  </si>
  <si>
    <t>Presun hmôt pre podlahy z dlaždíc v objektoch výšky nad 12 do 24 m</t>
  </si>
  <si>
    <t>-829828574</t>
  </si>
  <si>
    <t>HZS</t>
  </si>
  <si>
    <t>Hodinové zúčtovacie sadzby</t>
  </si>
  <si>
    <t>116</t>
  </si>
  <si>
    <t>HZS000215ŤS</t>
  </si>
  <si>
    <t>Stavebno montážne práce mimoriadne odborné (Tr. 5) v rozsahu viac ako 4 a menej ako 8 hodín - Ťahová skúška pre kotvenie strešného plášťa</t>
  </si>
  <si>
    <t>hod</t>
  </si>
  <si>
    <t>512</t>
  </si>
  <si>
    <t>84598878</t>
  </si>
  <si>
    <t xml:space="preserve">    766 - Konštrukcie stolárske</t>
  </si>
  <si>
    <t xml:space="preserve">    783 - Nátery</t>
  </si>
  <si>
    <t xml:space="preserve">    784 - Maľby</t>
  </si>
  <si>
    <t>340238237</t>
  </si>
  <si>
    <t>Zamurovanie otvorov plochy od 0,25 do 1 m2 tvárnicami YTONG (250x499x249), alebo ekvivalentná náhrada</t>
  </si>
  <si>
    <t>-61589028</t>
  </si>
  <si>
    <t>340238239</t>
  </si>
  <si>
    <t>Zamurovanie otvorov plochy od 0,25 do 1 m2 tvárnicami YTONG (375x599x249), alebo ekvivalentná náhrada</t>
  </si>
  <si>
    <t>1824746324</t>
  </si>
  <si>
    <t>340239237</t>
  </si>
  <si>
    <t>Zamurovanie otvorov plochy nad 1 do 4 m2 tvárnicami YTONG (250x499x249), alebo ekvivalentná náhrada</t>
  </si>
  <si>
    <t>-1908579916</t>
  </si>
  <si>
    <t>340239239</t>
  </si>
  <si>
    <t>Zamurovanie otvorov plochy nad 1 do 4 m2 tvárnicami YTONG (375x599x249), alebo ekvivalentná náhrada</t>
  </si>
  <si>
    <t>-294572247</t>
  </si>
  <si>
    <t>340291122</t>
  </si>
  <si>
    <t>Dodatočné ukotvenie priečok k tehelným konštrukciam plochými nerezovými kotvami hr. priečky nad 100 mm</t>
  </si>
  <si>
    <t>-1541653507</t>
  </si>
  <si>
    <t>340291132</t>
  </si>
  <si>
    <t>Dodatočné ukotvenie priečok k betonovým konštrukciam plochými nerezovými kotvami hr. priečky nad 100 mm</t>
  </si>
  <si>
    <t>835180841</t>
  </si>
  <si>
    <t>610991111</t>
  </si>
  <si>
    <t>Zakrývanie výplní vnútorných okenných otvorov, predmetov a konštrukcií</t>
  </si>
  <si>
    <t>-419521884</t>
  </si>
  <si>
    <t>612409991</t>
  </si>
  <si>
    <t>Začistenie omietok (s dodaním hmoty) okolo okien, dverí,podláh, obkladov atď.</t>
  </si>
  <si>
    <t>752386073</t>
  </si>
  <si>
    <t>612425931</t>
  </si>
  <si>
    <t>Omietka vápenná vnútorného ostenia okenného alebo dverného štuková</t>
  </si>
  <si>
    <t>928608277</t>
  </si>
  <si>
    <t>612460111</t>
  </si>
  <si>
    <t>Príprava vnútorného podkladu stien na silno a nerovnomerne nasiakavé podklady regulátorom nasiakavosti</t>
  </si>
  <si>
    <t>1031947699</t>
  </si>
  <si>
    <t>612460121</t>
  </si>
  <si>
    <t>Príprava vnútorného podkladu stien penetráciou základnou</t>
  </si>
  <si>
    <t>2113075830</t>
  </si>
  <si>
    <t>612460151</t>
  </si>
  <si>
    <t>Príprava vnútorného podkladu stien cementovým prednástrekom, hr. 3 mm</t>
  </si>
  <si>
    <t>1753578714</t>
  </si>
  <si>
    <t>612460243</t>
  </si>
  <si>
    <t>Vnútorná omietka stien vápennocementová jadrová (hrubá), hr. 20 mm</t>
  </si>
  <si>
    <t>-381931976</t>
  </si>
  <si>
    <t>612460253</t>
  </si>
  <si>
    <t>Vnútorná omietka stien vápennocementová štuková (jemná), hr. 5 mm</t>
  </si>
  <si>
    <t>1868304605</t>
  </si>
  <si>
    <t>612462025</t>
  </si>
  <si>
    <t>Príprava vnútorného podkladu stien Weber - Terranova, podkladný náter weber 700, alebo ekvivalentná náhrada</t>
  </si>
  <si>
    <t>-132258323</t>
  </si>
  <si>
    <t>622460111</t>
  </si>
  <si>
    <t>Príprava vonkajšieho podkladu stien na silno a nerovnomerne nasiakavé podklady regulátorom nasiakavosti</t>
  </si>
  <si>
    <t>-1477967029</t>
  </si>
  <si>
    <t>622460121</t>
  </si>
  <si>
    <t>Príprava vonkajšieho podkladu stien penetráciou základnou</t>
  </si>
  <si>
    <t>1278371326</t>
  </si>
  <si>
    <t>622460151</t>
  </si>
  <si>
    <t>Príprava vonkajšieho podkladu stien cementovým prednástrekom, hr. 3 mm</t>
  </si>
  <si>
    <t>826237622</t>
  </si>
  <si>
    <t>622460243</t>
  </si>
  <si>
    <t>Vonkajšia omietka stien vápennocementová jadrová (hrubá), hr. 20 mm</t>
  </si>
  <si>
    <t>1299247719</t>
  </si>
  <si>
    <t>629451113</t>
  </si>
  <si>
    <t>Vyrovnávacia vrstva z cementovej malty pod klampiarskymi prvkami šírky nad 300 do 450 mm</t>
  </si>
  <si>
    <t>-496183227</t>
  </si>
  <si>
    <t>634601512</t>
  </si>
  <si>
    <t>Zaplnenie dilatačných škár v murive tmelom silikónovým  šírky škáry do 2 mm</t>
  </si>
  <si>
    <t>-419567709</t>
  </si>
  <si>
    <t>952901110</t>
  </si>
  <si>
    <t>Čistenie budov umývaním vonkajších plôch okien a dverí</t>
  </si>
  <si>
    <t>1353460592</t>
  </si>
  <si>
    <t>953945013</t>
  </si>
  <si>
    <t>WEBER - TERRANOVA profil začisťovací okenný s tkaninou 6 mm pre interiér, alebo ekvivalentná náhrada</t>
  </si>
  <si>
    <t>-855092596</t>
  </si>
  <si>
    <t>966053121</t>
  </si>
  <si>
    <t>Vybúranie častí ríms zo železobetónu vyložených do 500 mm,  -0,08300t</t>
  </si>
  <si>
    <t>-1436745121</t>
  </si>
  <si>
    <t>967031132</t>
  </si>
  <si>
    <t>Prikresanie rovných ostení, bez odstupu, po hrubomvybúraní otvorov, v murive tehl. na maltu,  -0,05700t</t>
  </si>
  <si>
    <t>1376075768</t>
  </si>
  <si>
    <t>968071115</t>
  </si>
  <si>
    <t>Demontáž okien kovových, 1 bm obvodu - 0,005t</t>
  </si>
  <si>
    <t>1731815165</t>
  </si>
  <si>
    <t>968071116</t>
  </si>
  <si>
    <t>Demontáž dverí kovových vchodových, 1 bm obvodu - 0,005t</t>
  </si>
  <si>
    <t>624388521</t>
  </si>
  <si>
    <t>968071125</t>
  </si>
  <si>
    <t>Vyvesenie kovového dverného krídla do suti plochy do 2 m2</t>
  </si>
  <si>
    <t>1464985265</t>
  </si>
  <si>
    <t>968072971</t>
  </si>
  <si>
    <t>Vybúranie a vybratie mreží pevných plochy do 2 m2,  -0,02200t</t>
  </si>
  <si>
    <t>-359271358</t>
  </si>
  <si>
    <t>968072972</t>
  </si>
  <si>
    <t>Vybúranie a vybratie mreží pevných plochy nad 2 m2,  -0,02000t</t>
  </si>
  <si>
    <t>-812677011</t>
  </si>
  <si>
    <t>968072982</t>
  </si>
  <si>
    <t>Vybúranie a vybratie mreží otváravých plochy nad 2 m2,  -0,02450t</t>
  </si>
  <si>
    <t>1779136140</t>
  </si>
  <si>
    <t>968061112</t>
  </si>
  <si>
    <t>Vyvesenie dreveného okenného krídla do suti plochy do 1, 5 m2, -0,01200t</t>
  </si>
  <si>
    <t>-1921404594</t>
  </si>
  <si>
    <t>968061115</t>
  </si>
  <si>
    <t>Demontáž okien drevených, 1 bm obvodu - 0,008t</t>
  </si>
  <si>
    <t>785025248</t>
  </si>
  <si>
    <t>968061116</t>
  </si>
  <si>
    <t>Demontáž dverí drevených vchodových, 1 bm obvodu - 0,012t</t>
  </si>
  <si>
    <t>-1132466604</t>
  </si>
  <si>
    <t>968061125</t>
  </si>
  <si>
    <t>Vyvesenie dreveného dverného krídla do suti plochy do 2 m2, -0,02400t</t>
  </si>
  <si>
    <t>1494275057</t>
  </si>
  <si>
    <t>1225034959</t>
  </si>
  <si>
    <t>331450611</t>
  </si>
  <si>
    <t>-1011320743</t>
  </si>
  <si>
    <t>1983232533</t>
  </si>
  <si>
    <t>-659884587</t>
  </si>
  <si>
    <t>1766108668</t>
  </si>
  <si>
    <t>-1542112652</t>
  </si>
  <si>
    <t>-1466448838</t>
  </si>
  <si>
    <t>766</t>
  </si>
  <si>
    <t>Konštrukcie stolárske</t>
  </si>
  <si>
    <t>766621400</t>
  </si>
  <si>
    <t>Montáž okien plastových s hydroizolačnými ISO páskami (exteriérová a interiérová)</t>
  </si>
  <si>
    <t>1630455613</t>
  </si>
  <si>
    <t>283290006000</t>
  </si>
  <si>
    <t>Tesniaca fólia CX exteriér,š. 180 mm, dĺ. 30 m, pre tesnenie pripájacej škáry okenného rámu a muriva, polymér, ALLMEDIA, alebo ekvivalentná náhrada</t>
  </si>
  <si>
    <t>1116844468</t>
  </si>
  <si>
    <t>283290006500</t>
  </si>
  <si>
    <t>Tesniaca fólia CX interiér, š. 200 mm, dĺ. 30 m, pre tesnenie pripájacej škáry okenného rámu a muriva, polymér, ALLMEDIA, alebo ekvivalentná náhrada</t>
  </si>
  <si>
    <t>-1046678223</t>
  </si>
  <si>
    <t>611410005230</t>
  </si>
  <si>
    <t>Plastové okno jednokrídlové OS, vxš 550x900 mm, izolačné trojsklo 4-18-4-16-4, systém REHAU SYNEGO, 7/6 komorový profil, biely, PLAST-MONT Lučenec, alebo ekvivalentná náhrada, O/110</t>
  </si>
  <si>
    <t>-1783978381</t>
  </si>
  <si>
    <t>634180000610</t>
  </si>
  <si>
    <t>Príplatok - sklo ploché, vzor dubová kôra, hr. 4 mm rozmer voľný do 1800 mm</t>
  </si>
  <si>
    <t>1543994414</t>
  </si>
  <si>
    <t>611410005510</t>
  </si>
  <si>
    <t>Plastové okno jednokrídlové S, vxš 600x1000 mm, izolačné trojsklo 4-18-4-16-4, systém REHAU SYNEGO, 7/6 komorový profil, biely, PLAST-MONT Lučenec, alebo ekvivalentná náhrada, O/009</t>
  </si>
  <si>
    <t>1320773654</t>
  </si>
  <si>
    <t>2037797053</t>
  </si>
  <si>
    <t>611410005610</t>
  </si>
  <si>
    <t>Plastové okno jednokrídlové S, vxš 600x1200 mm, izolačné trojsklo 4-18-4-16-4, systém REHAU SYNEGO, 7/6 komorový profil, biely, PLAST-MONT Lučenec, alebo ekvivalentná náhrada, O/008</t>
  </si>
  <si>
    <t>-1278884892</t>
  </si>
  <si>
    <t>-1516578366</t>
  </si>
  <si>
    <t>611410006200</t>
  </si>
  <si>
    <t>Plastové okno jednokrídlové S, vxš 900x600 mm, izolačné trojsklo 4-18-4-16-4, systém REHAU SYNEGO, 7/6 komorový profil, biely, PLAST-MONT Lučenec, alebo ekvivalentná náhrada, O/111</t>
  </si>
  <si>
    <t>1587852019</t>
  </si>
  <si>
    <t>1028930170</t>
  </si>
  <si>
    <t>611410007620</t>
  </si>
  <si>
    <t>Plastové okno dvojkrídlové OS+O, vxš 1150x1800 mm, izolačné trojsklo 4-18-4-16-4, systém REHAU SYNEGO, 7/6 komorový profil, biely, PLAST-MONT Lučenec, alebo ekvivalentná náhrada, O/512</t>
  </si>
  <si>
    <t>-59600339</t>
  </si>
  <si>
    <t>611410007710</t>
  </si>
  <si>
    <t>Plastové okno jednokrídlové OS, vxš 1200x1000 mm, izolačné trojsklo 4-18-4-16-4, systém REHAU SYNEGO, 7/6 komorový profil, biely, PLAST-MONT Lučenec, alebo ekvivalentná náhrada, O/114</t>
  </si>
  <si>
    <t>837221711</t>
  </si>
  <si>
    <t>611410009310</t>
  </si>
  <si>
    <t>Plastové okno dvojkrídlové OS+O, vxš 1450x1200 mm, izolačné trojsklo 4-18-4-16-4, systém REHAU SYNEGO, 7/6 komorový profil, biely, PLAST-MONT Lučenec, alebo ekvivalentná náhrada, O/204, O/304, O/404</t>
  </si>
  <si>
    <t>-1654167141</t>
  </si>
  <si>
    <t>611410009350</t>
  </si>
  <si>
    <t>Plastové okno dvojkrídlové OS+O, vxš 1450x1445 mm, izolačné trojsklo 4-18-4-16-4, systém REHAU SYNEGO, 7/6 komorový profil, biely, PLAST-MONT Lučenec, alebo ekvivalentná náhrada, O/002</t>
  </si>
  <si>
    <t>872016294</t>
  </si>
  <si>
    <t>611410009360</t>
  </si>
  <si>
    <t>Plastové okno dvojkrídlové OS+O, vxš 1450x1500 mm, izolačné trojsklo 4-18-4-16-4, systém REHAU SYNEGO, 7/6 komorový profil, biely, PLAST-MONT Lučenec, alebo ekvivalentná náhrada, O/001, O/101, O/201, O/301, O/401</t>
  </si>
  <si>
    <t>-1357274470</t>
  </si>
  <si>
    <t>611410009580</t>
  </si>
  <si>
    <t>Plastové okno dvojkrídlové OS+O, vxš 1450x2100 mm, izolačné trojsklo 4-18-4-16-4, systém REHAU SYNEGO, 7/6 komorový profil, biely, PLAST-MONT Lučenec, alebo ekvivalentná náhrada, O/103, O/303, O/403</t>
  </si>
  <si>
    <t>178521950</t>
  </si>
  <si>
    <t>-103649853</t>
  </si>
  <si>
    <t>611410012120</t>
  </si>
  <si>
    <t>Zasklená stena, 3 sklopné okná, vxš 8370x1760 mm, izolačné trojsklo 4-18-4-16-4, systém REHAU SYNEGO, 7/6 komorový profil, biely, PLAST-MONT Lučenec, alebo ekvivalentná náhrada, O/213</t>
  </si>
  <si>
    <t>-1323081679</t>
  </si>
  <si>
    <t>766641071</t>
  </si>
  <si>
    <t>Montáž dverí balkónových plastových s hydroizolačnými ISO páskami (exteriérová a interiérová)</t>
  </si>
  <si>
    <t>615867006</t>
  </si>
  <si>
    <t>-1769696073</t>
  </si>
  <si>
    <t>769269838</t>
  </si>
  <si>
    <t>611420001110</t>
  </si>
  <si>
    <t>Balkónové dvere plastové otváravo-sklopné a otváravé, vxš 2150x1500 mm, izolačné trojsklo 4-18-4-16-4, systém REHAU SYNEGO, 7/6 komorový profil, biely, PLAST-MONT Lučenec, alebo ekvivalentná náhrada, O/206</t>
  </si>
  <si>
    <t>-1838837753</t>
  </si>
  <si>
    <t>611420001410</t>
  </si>
  <si>
    <t>Balkónové dvere plastové otváravo-sklopné a otváravé, vxš 2400x1500 mm, izolačné trojsklo 4-18-4-16-4, systém REHAU SYNEGO, 7/6 komorový profil, biely, PLAST-MONT Lučenec, alebo ekvivalentná náhrada, O/205, O/305, O/405</t>
  </si>
  <si>
    <t>1684168639</t>
  </si>
  <si>
    <t>611420001420</t>
  </si>
  <si>
    <t>Balkónové dvere plastové otváravo-sklopné a otváravé, vxš 2400x1500 mm, vyvýš. sokel, izolačné trojsklo 4-18-4-16-4, systém REHAU SYNEGO, 7/6 komorový profil, biely, PLAST-MONT Lučenec, alebo ekvivalentná náhrada, O/307, O/407</t>
  </si>
  <si>
    <t>386233229</t>
  </si>
  <si>
    <t>766669119</t>
  </si>
  <si>
    <t>Montáž samozatvárača pre dverné krídla s hmotnosťou nad 50 kg</t>
  </si>
  <si>
    <t>-453912794</t>
  </si>
  <si>
    <t>549170000200</t>
  </si>
  <si>
    <t>Samozatvárač dverí do 100 kg, rozmer 105x256x51 mm, pre dvere šírky max. 1000 mm, JAP, alebo ekvivalentná náhrada</t>
  </si>
  <si>
    <t>-1022654135</t>
  </si>
  <si>
    <t>766694951</t>
  </si>
  <si>
    <t>Výmena parapetnej dosky plastovej šírky nad 300 mm, dĺžky do 1000 mm</t>
  </si>
  <si>
    <t>139196884</t>
  </si>
  <si>
    <t>611560000510</t>
  </si>
  <si>
    <t>Parapetná doska plastová, šírka 350 mm, komôrková vnútorná, biela, PLAST-MONT Lučenec, alebo ekvivalentná náhrada</t>
  </si>
  <si>
    <t>763459156</t>
  </si>
  <si>
    <t>611560000810</t>
  </si>
  <si>
    <t>Plastové krytky k vnútorným parapetom plastovým, pár, vo farbe biela, PLAST-MONT Lučenec, alebo ekvivalentná náhrada</t>
  </si>
  <si>
    <t>-359261612</t>
  </si>
  <si>
    <t>766694952</t>
  </si>
  <si>
    <t>Výmena parapetnej dosky plastovej šírky nad 300 mm, dĺžky 1000-1600 mm</t>
  </si>
  <si>
    <t>581986175</t>
  </si>
  <si>
    <t>-1698697346</t>
  </si>
  <si>
    <t>-1294861929</t>
  </si>
  <si>
    <t>766694953</t>
  </si>
  <si>
    <t>Výmena parapetnej dosky plastovej šírky nad 300 mm, dĺžky 1600-2600 mm</t>
  </si>
  <si>
    <t>909636990</t>
  </si>
  <si>
    <t>-479541593</t>
  </si>
  <si>
    <t>-1547710471</t>
  </si>
  <si>
    <t>998766103</t>
  </si>
  <si>
    <t>Presun hmot pre konštrukcie stolárske v objektoch výšky nad 12 do 24 m</t>
  </si>
  <si>
    <t>-1117220531</t>
  </si>
  <si>
    <t>767635010</t>
  </si>
  <si>
    <t>Montáž ochrannej, bezpečnostnej a protislnečnej fólie na okná, dvere</t>
  </si>
  <si>
    <t>-299340593</t>
  </si>
  <si>
    <t>283290007310</t>
  </si>
  <si>
    <t>Fólia na sklo ochranná a bezpečnostná, š. 1,83 m, číra SCX s atestom P2A (3 vrstvy 350 μm), PLAST-MONT Lučenec, alebo ekvivalentná náhrada, O/114</t>
  </si>
  <si>
    <t>-31500083</t>
  </si>
  <si>
    <t>767640040</t>
  </si>
  <si>
    <t>Montáž vchodových hliníkových dverí s hydroizolačnými ISO páskami (exteriérová a interiérová)</t>
  </si>
  <si>
    <t>1775795932</t>
  </si>
  <si>
    <t>1031786844</t>
  </si>
  <si>
    <t>830071426</t>
  </si>
  <si>
    <t>553410032120</t>
  </si>
  <si>
    <t>Dvere hliníkové jednokrídlové 900x1600 mm so zárubňou, plné, tekutý lakový nástrek biely, PLAST-MONT Lučenec, alebo ekvivalentná náhrada, DL/504</t>
  </si>
  <si>
    <t>1117957303</t>
  </si>
  <si>
    <t>553410032250</t>
  </si>
  <si>
    <t>Dvere hliníkové jednokrídlové 1100x2100 mm so zárubňou, plné, tekutý lakový nástrek biely, PLAST-MONT Lučenec, alebo ekvivalentná náhrada, DL/003</t>
  </si>
  <si>
    <t>-1342313037</t>
  </si>
  <si>
    <t>553410032440</t>
  </si>
  <si>
    <t>Dvere hliníkové vstupné dvojkrídlové 1800x2100 mm so zárubňou, 2/3 preskl., izolačné trojsklo 4-16-4-16-4, bezp. sklo, tekutý lakový nástrek biely, PLAST-MONT Lučenec, alebo ekvivalentná náhrada, D/002</t>
  </si>
  <si>
    <t>-1123583064</t>
  </si>
  <si>
    <t>553410032670</t>
  </si>
  <si>
    <t>Dvere hliníkové vstupné dvojkrídlové 2100x2300 mm so zárubňou, 2/3 preskl., izolačné trojsklo 4-16-4-16-4, bezp. sklo, tekutý lakový nástrek biely, PLAST-MONT Lučenec, alebo ekvivalentná náhrada, D/101</t>
  </si>
  <si>
    <t>517569591</t>
  </si>
  <si>
    <t>553410032750</t>
  </si>
  <si>
    <t>Zasklená stena hliníková 3250x2500 mm so vstupn. jednokrídl. dverami, pevn. nadsv. a 2 bočn. dielmi, 2/3 preskl., izolačné trojsklo 4-16-4-16-4, bezp. sklo, tekutý lakový nástrek biely, PLAST-MONT Lučenec, alebo ekvivalentná náhrada, ZS/101</t>
  </si>
  <si>
    <t>-392713461</t>
  </si>
  <si>
    <t>767661500</t>
  </si>
  <si>
    <t>Montáž interierovej žalúzie hliníkovej lamelovej štandardnej</t>
  </si>
  <si>
    <t>572497562</t>
  </si>
  <si>
    <t>611530061310</t>
  </si>
  <si>
    <t>Žalúzie interiérové hliníkové STANDART, lamela šírky 18/25 mm, biela, bez vedenia, PLAST-MONT Lučenec, alebo ekvivalentná náhrada</t>
  </si>
  <si>
    <t>-763991332</t>
  </si>
  <si>
    <t>611530061510</t>
  </si>
  <si>
    <t>Bočné vedenie pre žalúzie STANDARD, silikónové lanko, PLAST-MONT Lučenec, alebo ekvivalentná náhrada</t>
  </si>
  <si>
    <t>-943888568</t>
  </si>
  <si>
    <t>767661600</t>
  </si>
  <si>
    <t>Montáž exterierovej sieťky proti hmyzu v hliníkovom rámiku štandardnej</t>
  </si>
  <si>
    <t>-917581008</t>
  </si>
  <si>
    <t>611530086110</t>
  </si>
  <si>
    <t>Sieťka proti hmyzu EXT-16 pevná, extrudovaný rám, PLAST-MONT Lučenec, alebo ekvivalentná náhrada</t>
  </si>
  <si>
    <t>-454226868</t>
  </si>
  <si>
    <t>767662110</t>
  </si>
  <si>
    <t>Montáž mreží pevných skrutkovaním</t>
  </si>
  <si>
    <t>-569731339</t>
  </si>
  <si>
    <t>767995200</t>
  </si>
  <si>
    <t>Výroba atypického výrobku - mreže</t>
  </si>
  <si>
    <t>-84281185</t>
  </si>
  <si>
    <t>132110000600</t>
  </si>
  <si>
    <t>Tyč oceľová jemná kruhová D 10 mm, ozn. 10 000, podľa EN alebo EN ISO S185</t>
  </si>
  <si>
    <t>1914684349</t>
  </si>
  <si>
    <t>145620000550</t>
  </si>
  <si>
    <t>Profil oceľový 50x30x3 mm 1x ťahaný tenkostenný uzavretý obdĺžnikový</t>
  </si>
  <si>
    <t>1383179766</t>
  </si>
  <si>
    <t>311990004810</t>
  </si>
  <si>
    <t>Kotviace prvky pre montáž mreží</t>
  </si>
  <si>
    <t>2026337752</t>
  </si>
  <si>
    <t>998767103</t>
  </si>
  <si>
    <t>Presun hmôt pre kovové stavebné doplnkové konštrukcie v objektoch výšky nad 12 do 24 m</t>
  </si>
  <si>
    <t>-830764176</t>
  </si>
  <si>
    <t>783</t>
  </si>
  <si>
    <t>Nátery</t>
  </si>
  <si>
    <t>783225100</t>
  </si>
  <si>
    <t>Nátery kov.stav.doplnk.konštr. syntetické na vzduchu schnúce dvojnás. 1x s emailov. - 105µm</t>
  </si>
  <si>
    <t>-2097479176</t>
  </si>
  <si>
    <t>783226100</t>
  </si>
  <si>
    <t>Nátery kov.stav.doplnk.konštr. syntetické na vzduchu schnúce základný - 35µm</t>
  </si>
  <si>
    <t>1260650180</t>
  </si>
  <si>
    <t>784</t>
  </si>
  <si>
    <t>Maľby</t>
  </si>
  <si>
    <t>784410030</t>
  </si>
  <si>
    <t>Oblepenie soklov, stykov, okrajov a iných zariadení, výšky miestnosti do 3,80 m</t>
  </si>
  <si>
    <t>1423155043</t>
  </si>
  <si>
    <t>784410100</t>
  </si>
  <si>
    <t>Penetrovanie jednonásobné jemnozrnných podkladov výšky do 3,80 m</t>
  </si>
  <si>
    <t>732770772</t>
  </si>
  <si>
    <t>784452371</t>
  </si>
  <si>
    <t>Maľby z maliarskych zmesí Primalex, Farmal, ručne nanášané tónované dvojnásobné na jemnozrnný podklad výšky do 3,80 m, alebo ekvivalentná náhrada</t>
  </si>
  <si>
    <t>-350592037</t>
  </si>
  <si>
    <t>Úroveň 4:</t>
  </si>
  <si>
    <t xml:space="preserve">    1 - Zemné práce</t>
  </si>
  <si>
    <t xml:space="preserve">    731 - Ústredné kúrenie - kotolne</t>
  </si>
  <si>
    <t xml:space="preserve">    769 - Montáže vzduchotechnických zariadení</t>
  </si>
  <si>
    <t>M - Práce a dodávky M</t>
  </si>
  <si>
    <t xml:space="preserve">    21-M - Elektromontáže</t>
  </si>
  <si>
    <t>Zemné práce</t>
  </si>
  <si>
    <t>113107131</t>
  </si>
  <si>
    <t>Odstránenie krytu v ploche do 200 m2 z betónu prostého, hr. vrstvy do 150 mm,  -0,22500t</t>
  </si>
  <si>
    <t>1762112747</t>
  </si>
  <si>
    <t>611421231</t>
  </si>
  <si>
    <t>Oprava vnútorných vápenných omietok stropov železobetónových rovných tvárnicových a klenieb, opravovaná plocha nad 5 do 10 %,štuková</t>
  </si>
  <si>
    <t>-768202432</t>
  </si>
  <si>
    <t>612421231</t>
  </si>
  <si>
    <t>Oprava vnútorných vápenných omietok stien, opravovaná plocha nad 5 do 10 %,štuková</t>
  </si>
  <si>
    <t>545782165</t>
  </si>
  <si>
    <t>953943112</t>
  </si>
  <si>
    <t>Osadenie ostatných výrobkov do muriva, so zaliatím cementovou maltou, hmotnosti 1-5 kg/kus (bez dodávky)</t>
  </si>
  <si>
    <t>-740053411</t>
  </si>
  <si>
    <t>404660002600</t>
  </si>
  <si>
    <t>Inštalačná skrinka oceľová 400x950x200 mm, elektro, bez výstroja, atyp.</t>
  </si>
  <si>
    <t>-1852916853</t>
  </si>
  <si>
    <t>953943113</t>
  </si>
  <si>
    <t>Osadenie ostatných výrobkov do muriva, so zaliatím cementovou maltou, hmotnosti 5-15 kg/kus (bez dodávky)</t>
  </si>
  <si>
    <t>-103166334</t>
  </si>
  <si>
    <t>404660003900</t>
  </si>
  <si>
    <t>Inštalačná skrinka oceľová 1200x1200x400 mm, plyn, bez výstroja, atyp.</t>
  </si>
  <si>
    <t>1196896879</t>
  </si>
  <si>
    <t>953997969</t>
  </si>
  <si>
    <t>Montáž búdky do zatepľovacieho systému pre vtáctvo a netopiere</t>
  </si>
  <si>
    <t>-1729966809</t>
  </si>
  <si>
    <t>429720339810</t>
  </si>
  <si>
    <t>Búdka pre netopiere, MINI-B XPS jednokomorová, rozmer 30x50x10 cm, BAT-MAN, alebo ekvivalentná náhrada</t>
  </si>
  <si>
    <t>-948172773</t>
  </si>
  <si>
    <t>429720339820</t>
  </si>
  <si>
    <t>Búdka pre netopiere, MAXI-B XPS dvojkomorová, rozmer 100x50x10 cm, BAT-MAN, alebo ekvivalentná náhrada</t>
  </si>
  <si>
    <t>-2043890175</t>
  </si>
  <si>
    <t>963051113</t>
  </si>
  <si>
    <t>Búranie železobetónových stropov doskových hr.nad 80 mm,  -2,40000t</t>
  </si>
  <si>
    <t>m3</t>
  </si>
  <si>
    <t>1850609644</t>
  </si>
  <si>
    <t>971036004</t>
  </si>
  <si>
    <t>Jadrové vrty diamantovými korunkami do D 50 mm do stien - murivo tehlové -0,00003t</t>
  </si>
  <si>
    <t>cm</t>
  </si>
  <si>
    <t>-897764827</t>
  </si>
  <si>
    <t>973031151</t>
  </si>
  <si>
    <t>Vysekanie v murive z tehál výklenkov pohľadovej plochy väčších než 0, 25 m2,  -1,80000t</t>
  </si>
  <si>
    <t>-732016545</t>
  </si>
  <si>
    <t>976082131</t>
  </si>
  <si>
    <t>Vybúranie objímky, držiaka,vešiaka,záclonovej konzoly, z muriva tehlového,  -0,00100t</t>
  </si>
  <si>
    <t>209771897</t>
  </si>
  <si>
    <t>1563163551</t>
  </si>
  <si>
    <t>1480073785</t>
  </si>
  <si>
    <t>979011201</t>
  </si>
  <si>
    <t>Plastový sklz na stavebnú suť výšky do 10 m</t>
  </si>
  <si>
    <t>-1928391969</t>
  </si>
  <si>
    <t>979011202</t>
  </si>
  <si>
    <t>Príplatok k cene za každý ďalší meter výšky</t>
  </si>
  <si>
    <t>-2102917988</t>
  </si>
  <si>
    <t>979011232</t>
  </si>
  <si>
    <t>Demontáž sklzu na stavebnú suť výšky do 20 m</t>
  </si>
  <si>
    <t>-1580293522</t>
  </si>
  <si>
    <t>-1207210571</t>
  </si>
  <si>
    <t>1767485952</t>
  </si>
  <si>
    <t>1032520343</t>
  </si>
  <si>
    <t>3130580</t>
  </si>
  <si>
    <t>-138335218</t>
  </si>
  <si>
    <t>517622203</t>
  </si>
  <si>
    <t>713530955</t>
  </si>
  <si>
    <t>Tesnenie prestupov káblov cez stenu, plocha otvoru 0,006-0,01 m2, zaplnenie 30%, protipožiarnym tmelom El90</t>
  </si>
  <si>
    <t>2056332131</t>
  </si>
  <si>
    <t>348476648</t>
  </si>
  <si>
    <t>731</t>
  </si>
  <si>
    <t>Ústredné kúrenie - kotolne</t>
  </si>
  <si>
    <t>731361162</t>
  </si>
  <si>
    <t>Spätná montáž, nerezový komín dvojplášťový do DN 300 mm, výšky 8 m, vrátane zväčšenia odsadenia od fasády a výmeny kotviacich, spojovacích a doplnkových prvkov</t>
  </si>
  <si>
    <t>súb.</t>
  </si>
  <si>
    <t>1846651555</t>
  </si>
  <si>
    <t>731361170</t>
  </si>
  <si>
    <t>Spätná montáž, príplatok k cene za 1 m nerezového komína dvojplášťového do DN 300 mm, výšky nad 8 do 18 m, vrátane zväčšenia odsadenia od fasády a výmeny kotviacich, spojovacích a doplnkových prvkov</t>
  </si>
  <si>
    <t>-2080105386</t>
  </si>
  <si>
    <t>998731102</t>
  </si>
  <si>
    <t>Presun hmôt pre kotolne umiestnené vo výške (hĺbke) nad 6 do 12 m</t>
  </si>
  <si>
    <t>-480394000</t>
  </si>
  <si>
    <t>764311822</t>
  </si>
  <si>
    <t>Demontáž krytiny hladkej strešnej z tabúľ 2000 x 1000 mm, so sklonom do 30st.,  -0,00732t</t>
  </si>
  <si>
    <t>1635857255</t>
  </si>
  <si>
    <t>1366614223</t>
  </si>
  <si>
    <t>764331830</t>
  </si>
  <si>
    <t>Demontáž lemovania múrov na strechách s tvrdou krytinou, so sklonom do 30st. rš 250 a 330 mm,  -0,00205t</t>
  </si>
  <si>
    <t>1128294585</t>
  </si>
  <si>
    <t>764421521</t>
  </si>
  <si>
    <t>Oplechovanie ríms, balkónov, terás z poplastovaného plechu, r.š. 210 mm, K/4a</t>
  </si>
  <si>
    <t>-630962037</t>
  </si>
  <si>
    <t>764421530</t>
  </si>
  <si>
    <t>Oplechovanie ríms, balkónov, terás z poplastovaného plechu, r.š. 250 mm, K/5</t>
  </si>
  <si>
    <t>676448985</t>
  </si>
  <si>
    <t>764421532</t>
  </si>
  <si>
    <t>Oplechovanie ríms, balkónov, terás z poplastovaného plechu, r.š. 270 mm, K/4b</t>
  </si>
  <si>
    <t>752954581</t>
  </si>
  <si>
    <t>764421541</t>
  </si>
  <si>
    <t>Oplechovanie ríms, balkónov, terás z poplastovaného plechu, r.š. 335 mm, K/8</t>
  </si>
  <si>
    <t>-804674365</t>
  </si>
  <si>
    <t>764421544</t>
  </si>
  <si>
    <t>Oplechovanie ríms, balkónov, terás z poplastovaného plechu, r.š. 370 mm, K/4c</t>
  </si>
  <si>
    <t>-562321701</t>
  </si>
  <si>
    <t>764421830</t>
  </si>
  <si>
    <t>Demontáž oplechovania ríms rš od 100 do 200 mm,  -0,00009 t</t>
  </si>
  <si>
    <t>667836479</t>
  </si>
  <si>
    <t>764421850</t>
  </si>
  <si>
    <t>Demontáž oplechovania ríms rš od 250 do 330 mm,  -0,00175t</t>
  </si>
  <si>
    <t>1477705475</t>
  </si>
  <si>
    <t>764421870</t>
  </si>
  <si>
    <t>Demontáž oplechovania ríms rš od 400 do 500 mm,  -0,00252t</t>
  </si>
  <si>
    <t>-1702788726</t>
  </si>
  <si>
    <t>-239533735</t>
  </si>
  <si>
    <t>767221120</t>
  </si>
  <si>
    <t>Montáž zábradlí schodísk z rúrok do muriva, s hmotnosťou 1 bm zábradlia nad 15 do 25 kg</t>
  </si>
  <si>
    <t>-692063546</t>
  </si>
  <si>
    <t>553520001350</t>
  </si>
  <si>
    <t>Zábradlie oceľové, rám/madlo 30/50x50x3 mm, vertikálna výplň tyče 10 mm, výška 900 mm, kotvenie do steny, Z/201, Z/301, Z/401, Z/204, Z/304</t>
  </si>
  <si>
    <t>-2088431354</t>
  </si>
  <si>
    <t>553520001850</t>
  </si>
  <si>
    <t>Zábradlie oceľové, rám/madlo 30/50x50x3 mm, vertikálna výplň tyče 10 mm, výška 1000 mm, kotvenie do podlahy a steny, Z/202, Z/302, Z/402, Z/203, Z/303, Z/403</t>
  </si>
  <si>
    <t>-320009713</t>
  </si>
  <si>
    <t>767722815</t>
  </si>
  <si>
    <t>Demontáž skríň pre vnútorné inštalácie oceľových predsadených do 1 m2,  -0,01800t</t>
  </si>
  <si>
    <t>928779892</t>
  </si>
  <si>
    <t>767722816</t>
  </si>
  <si>
    <t>Demontáž skríň pre vnútorné inštalácie oceľových predsadených do 2 m2,  -0,03600t</t>
  </si>
  <si>
    <t>989190239</t>
  </si>
  <si>
    <t>767851813</t>
  </si>
  <si>
    <t>Demontáž komínov kovových kompletných do DN 300, vedených pri fasáde, pre spätnú montáž  -0,03500t</t>
  </si>
  <si>
    <t>154251182</t>
  </si>
  <si>
    <t>-1362945081</t>
  </si>
  <si>
    <t>769</t>
  </si>
  <si>
    <t>Montáže vzduchotechnických zariadení</t>
  </si>
  <si>
    <t>769035078</t>
  </si>
  <si>
    <t>Montáž krycej mriežky hranatej do prierezu 0.100 m2</t>
  </si>
  <si>
    <t>-1673026468</t>
  </si>
  <si>
    <t>429720204100</t>
  </si>
  <si>
    <t>Mriežka krycia hranatá KMH, rozmery šxv 100x100 mm</t>
  </si>
  <si>
    <t>109095930</t>
  </si>
  <si>
    <t>769036006</t>
  </si>
  <si>
    <t>Montáž protidažďovej žalúzie prierezu 0.160-0.200 m2</t>
  </si>
  <si>
    <t>1744985142</t>
  </si>
  <si>
    <t>429720055900</t>
  </si>
  <si>
    <t>Žalúzia protidažďová hliniková s rámom PZAL, rozmery šxv 630x315 mm</t>
  </si>
  <si>
    <t>1424956142</t>
  </si>
  <si>
    <t>769060230</t>
  </si>
  <si>
    <t>Montáž klimatizačnej jednotky vonkajšej jednofázové napájanie (max. 2 vnút. jednotky)</t>
  </si>
  <si>
    <t>-1660042043</t>
  </si>
  <si>
    <t>429520006510</t>
  </si>
  <si>
    <t>Jednotka klimatizačná, vonkajšia jednofázové napájanie, jestvujúca, spätne namontovaná</t>
  </si>
  <si>
    <t>646147599</t>
  </si>
  <si>
    <t>769082785</t>
  </si>
  <si>
    <t>Demontáž krycej mriežky hranatej do prierezu 0.100 m2</t>
  </si>
  <si>
    <t>-1555451414</t>
  </si>
  <si>
    <t>769082810</t>
  </si>
  <si>
    <t>Demontáž krycej mriežky kruhovej do priemeru 160 mm</t>
  </si>
  <si>
    <t>-1734479276</t>
  </si>
  <si>
    <t>769082840</t>
  </si>
  <si>
    <t>Demontáž protidažďovej žalúzie prierezu 0.160-0.200 m2</t>
  </si>
  <si>
    <t>-1964804828</t>
  </si>
  <si>
    <t>769086020</t>
  </si>
  <si>
    <t>Demontáž klimatizačnej jednotky vnútornej parapetnej</t>
  </si>
  <si>
    <t>-1169358385</t>
  </si>
  <si>
    <t>998769203</t>
  </si>
  <si>
    <t>Presun hmôt pre montáž vzduchotechnických zariadení v stavbe (objekte) výšky nad 7 do 24 m</t>
  </si>
  <si>
    <t>%</t>
  </si>
  <si>
    <t>-1324850437</t>
  </si>
  <si>
    <t>1664984702</t>
  </si>
  <si>
    <t>1131510463</t>
  </si>
  <si>
    <t>784410010</t>
  </si>
  <si>
    <t>Oblepenie vypínačov, zásuviek páskou výšky do 3,80 m</t>
  </si>
  <si>
    <t>591932859</t>
  </si>
  <si>
    <t>-396205631</t>
  </si>
  <si>
    <t>1588203101</t>
  </si>
  <si>
    <t>784410102</t>
  </si>
  <si>
    <t>Penetrovanie jednonásobné jemnozrnných podkladov na schodisku výšky do 3,80 m</t>
  </si>
  <si>
    <t>854674598</t>
  </si>
  <si>
    <t>784410200</t>
  </si>
  <si>
    <t>Mydlenie podkladu jednonásobné výšky do 3,80 m</t>
  </si>
  <si>
    <t>-1723415821</t>
  </si>
  <si>
    <t>784410500</t>
  </si>
  <si>
    <t>Prebrúsenie a oprášenie jemnozrnných povrchov výšky do 3,80 m</t>
  </si>
  <si>
    <t>-264122193</t>
  </si>
  <si>
    <t>784410502</t>
  </si>
  <si>
    <t>Prebrúsenie a oprášenie jemnozrnných povrchov na schodisku výšky do 3,80 m</t>
  </si>
  <si>
    <t>1146025125</t>
  </si>
  <si>
    <t>784410600</t>
  </si>
  <si>
    <t>Vyrovnanie trhlín a nerovností na jemnozrnných povrchoch výšky do 3,80 m</t>
  </si>
  <si>
    <t>-260450392</t>
  </si>
  <si>
    <t>784410601</t>
  </si>
  <si>
    <t>Vyrovnanie trhlín a nerovností na jemnozrnných povrchoch na schodisku výšky do 3,80 m</t>
  </si>
  <si>
    <t>2123708299</t>
  </si>
  <si>
    <t>784418013</t>
  </si>
  <si>
    <t>Zakrývanie podláh a zariadení plachtou v miestnostiach alebo na schodisku</t>
  </si>
  <si>
    <t>80298937</t>
  </si>
  <si>
    <t>784452471</t>
  </si>
  <si>
    <t>Maľby z maliarskych zmesí Primalex, Farmal, ručne nanášané tónované s bielym stropom dvojnásobné na jemnozrnný podklad výšky do 3,80 m, alebo ekvivalentná náhrada</t>
  </si>
  <si>
    <t>1984247996</t>
  </si>
  <si>
    <t>784453471</t>
  </si>
  <si>
    <t>Maľby z maliarskych zmesí Primalex, Farmal, ručne nanášané tónované s bielym stropom dvojnásobné na jemnozrnný podklad na schodisku výšky do 3,80 m</t>
  </si>
  <si>
    <t>-316317809</t>
  </si>
  <si>
    <t>Práce a dodávky M</t>
  </si>
  <si>
    <t>21-M</t>
  </si>
  <si>
    <t>Elektromontáže</t>
  </si>
  <si>
    <t>210010036</t>
  </si>
  <si>
    <t>Rúrka elektroinštalačná ohybná kovová typ 2448 "Kopex", uložená voľne alebo pod omietkou, alebo ekvivalentná náhrada</t>
  </si>
  <si>
    <t>-1503370044</t>
  </si>
  <si>
    <t>345710008900</t>
  </si>
  <si>
    <t>Rúrka ohybná kovová 3348 DN 48, KOPOS, alebo ekvivalentná náhrada</t>
  </si>
  <si>
    <t>128</t>
  </si>
  <si>
    <t>1051774363</t>
  </si>
  <si>
    <t>345710030500</t>
  </si>
  <si>
    <t>Vývodka rovná 9948, KOPOS, alebo ekvivalentná náhrada</t>
  </si>
  <si>
    <t>-328813478</t>
  </si>
  <si>
    <t>345820021100</t>
  </si>
  <si>
    <t>Spojka nástavná 9842/48, alebo ekvivalentná náhrada</t>
  </si>
  <si>
    <t>-1174832241</t>
  </si>
  <si>
    <t>210010311</t>
  </si>
  <si>
    <t>Krabica odbočná s viečkom kruhová , bez zapojenia</t>
  </si>
  <si>
    <t>-293741206</t>
  </si>
  <si>
    <t>345410002500</t>
  </si>
  <si>
    <t>Krabica univerzálna z PVC s viečkom pod omietku KU 68-1902,Dxh 73x42 mm, KOPOS, alebo ekvivalentná náhrada</t>
  </si>
  <si>
    <t>249118049</t>
  </si>
  <si>
    <t>210010373</t>
  </si>
  <si>
    <t>Elektromontážna krabica s tubusom a viečkom do zateplenia 120-300mm 156x196x86, IP 30, alebo ekvivalentná náhrada</t>
  </si>
  <si>
    <t>-553953655</t>
  </si>
  <si>
    <t>345410007900</t>
  </si>
  <si>
    <t>Krabica do zateplenia z PC-ABS otváracím viečkom KUZ-VO KB, hĺbka 85-140 mm, KOPOS, alebo ekvivalentná náhrada</t>
  </si>
  <si>
    <t>1086486494</t>
  </si>
  <si>
    <t xml:space="preserve">    4 - Vodorovné konštrukcie</t>
  </si>
  <si>
    <t>311271322</t>
  </si>
  <si>
    <t>Murivo nosné (m2) PREMAC 50x25x25 s betónovou výplňou hr. 250 mm, alebo ekvivalentná náhrada</t>
  </si>
  <si>
    <t>-1277590311</t>
  </si>
  <si>
    <t>311361825</t>
  </si>
  <si>
    <t>Výstuž pre murivo nosné PREMAC s betónovou výplňou z ocele 10505, alebo ekvivalentná náhrada</t>
  </si>
  <si>
    <t>983610966</t>
  </si>
  <si>
    <t>Vodorovné konštrukcie</t>
  </si>
  <si>
    <t>417321313</t>
  </si>
  <si>
    <t>Betón stužujúcich pásov a vencov železový tr. C 16/20</t>
  </si>
  <si>
    <t>-65830101</t>
  </si>
  <si>
    <t>417351115</t>
  </si>
  <si>
    <t>Debnenie bočníc stužujúcich pásov a vencov vrátane vzpier zhotovenie</t>
  </si>
  <si>
    <t>1478586218</t>
  </si>
  <si>
    <t>417351116</t>
  </si>
  <si>
    <t>Debnenie bočníc stužujúcich pásov a vencov vrátane vzpier odstránenie</t>
  </si>
  <si>
    <t>1323181741</t>
  </si>
  <si>
    <t>417361821</t>
  </si>
  <si>
    <t>Výstuž stužujúcich pásov a vencov z betonárskej ocele 10505</t>
  </si>
  <si>
    <t>-191796137</t>
  </si>
  <si>
    <t>Príprava vonkajšieho podkladu stien Weber - Terranova, podkladný náter weber 700</t>
  </si>
  <si>
    <t>-910319521</t>
  </si>
  <si>
    <t>-1159195817</t>
  </si>
  <si>
    <t>959941112</t>
  </si>
  <si>
    <t>Chemická kotva s kotevným svorníkom tesnená chemickou ampulkou do betónu, ŽB, kameňa, s vyvŕtaním otvoru M10/65/165 mm</t>
  </si>
  <si>
    <t>-1594433508</t>
  </si>
  <si>
    <t>972056004</t>
  </si>
  <si>
    <t>Jadrové vrty diamantovými korunkami do D 50 mm do stropov - železobetónových -0,00005t</t>
  </si>
  <si>
    <t>1624992686</t>
  </si>
  <si>
    <t>1236500959</t>
  </si>
  <si>
    <t>-692140654</t>
  </si>
  <si>
    <t>-647533171</t>
  </si>
  <si>
    <t>-125886786</t>
  </si>
  <si>
    <t>1697514417</t>
  </si>
  <si>
    <t>-3334702</t>
  </si>
  <si>
    <t>-592596562</t>
  </si>
  <si>
    <t>969203223</t>
  </si>
  <si>
    <t>1466005032</t>
  </si>
  <si>
    <t>1878724326</t>
  </si>
  <si>
    <t>1899581982</t>
  </si>
  <si>
    <t>-589229099</t>
  </si>
  <si>
    <t>-509095872</t>
  </si>
  <si>
    <t>712973540</t>
  </si>
  <si>
    <t>Osadenie odvetrávacích komínkov na povlakovú krytinu z TPO fólie</t>
  </si>
  <si>
    <t>1144977457</t>
  </si>
  <si>
    <t>283770004000</t>
  </si>
  <si>
    <t>Odvetrávací komín, výška 225 mm, priemer 75 mm, FATRAFOL, alebo ekvivalentná náhrada</t>
  </si>
  <si>
    <t>-584040158</t>
  </si>
  <si>
    <t>-426212936</t>
  </si>
  <si>
    <t>713530905</t>
  </si>
  <si>
    <t>Tesnenie prestupov káblov cez strop, plocha otvoru 0,006-0,01 m2, zaplnenie 30%, protipožiarnym tmelom El90</t>
  </si>
  <si>
    <t>1470785254</t>
  </si>
  <si>
    <t>-77059640</t>
  </si>
  <si>
    <t>210010046</t>
  </si>
  <si>
    <t>Rúrka elektroinštalačná ohybná kovová typ 2448 "Kopex", uložená pevne, alebo ekvivalentná náhrada</t>
  </si>
  <si>
    <t>-666752781</t>
  </si>
  <si>
    <t>2096232660</t>
  </si>
  <si>
    <t>-644869741</t>
  </si>
  <si>
    <t>345710036900</t>
  </si>
  <si>
    <t>Príchytka káblová kovová SONAP 41-54, alebo ekvivalentná náhrada</t>
  </si>
  <si>
    <t>-1174794423</t>
  </si>
  <si>
    <t>-1246765577</t>
  </si>
  <si>
    <t>-10926088</t>
  </si>
  <si>
    <t>120938080</t>
  </si>
  <si>
    <t>1926504747</t>
  </si>
  <si>
    <t>-1825729337</t>
  </si>
  <si>
    <t xml:space="preserve">    2 - Zakladanie</t>
  </si>
  <si>
    <t xml:space="preserve">    5 - Komunikácie</t>
  </si>
  <si>
    <t xml:space="preserve">    8 - Rúrové vedenie</t>
  </si>
  <si>
    <t>-39118218</t>
  </si>
  <si>
    <t>113107143</t>
  </si>
  <si>
    <t>Odstránenie krytu asfaltového v ploche do 200 m2, hr. nad 100 do 150 mm,  -0,31600t</t>
  </si>
  <si>
    <t>117176021</t>
  </si>
  <si>
    <t>113308442</t>
  </si>
  <si>
    <t>Rozrytie vrstvy krytu alebo podkladu z kameniva, bez zhutnenia, s asfaltovým spojivom</t>
  </si>
  <si>
    <t>-413132644</t>
  </si>
  <si>
    <t>115101200</t>
  </si>
  <si>
    <t>Čerpanie vody na dopravnú výšku do 10 m s priemerným prítokom litrov za minútu do 100 l</t>
  </si>
  <si>
    <t>597948001</t>
  </si>
  <si>
    <t>119001411</t>
  </si>
  <si>
    <t>Dočasné zaistenie podzemného potrubia DN do 200</t>
  </si>
  <si>
    <t>-942398</t>
  </si>
  <si>
    <t>119001422</t>
  </si>
  <si>
    <t>Dočasné zaistenie káblov a káblových tratí do 6 káblov</t>
  </si>
  <si>
    <t>738384245</t>
  </si>
  <si>
    <t>119001801</t>
  </si>
  <si>
    <t>Ochranné zábradlie okolo výkopu, drevené výšky 1,10 m dvojtyčové</t>
  </si>
  <si>
    <t>-808311675</t>
  </si>
  <si>
    <t>121101001</t>
  </si>
  <si>
    <t>Odstránenie ornice ručne s vodorov. premiest., na hromady do 50 m hr. do 150 mm</t>
  </si>
  <si>
    <t>94525904</t>
  </si>
  <si>
    <t>123202101</t>
  </si>
  <si>
    <t>Výkop zárezov so šikmými stenami pre podzemné vedenia v horninách 3 do 1000 m3</t>
  </si>
  <si>
    <t>658925108</t>
  </si>
  <si>
    <t>123202109</t>
  </si>
  <si>
    <t>Príplatok k cenám za lepivosť vykopávky zárezov so šikmými stenami pre podzemné vedenia v hornine 3</t>
  </si>
  <si>
    <t>1366563289</t>
  </si>
  <si>
    <t>130001101</t>
  </si>
  <si>
    <t>Príplatok k cenám za sťaženie výkopu v blízkosti podzemného vedenia alebo výbušbnín - pre všetky triedy</t>
  </si>
  <si>
    <t>-384493530</t>
  </si>
  <si>
    <t>130901105</t>
  </si>
  <si>
    <t>Búranie tehlového a zmiešaného muriva, MV,MVC,vo vykopávkach</t>
  </si>
  <si>
    <t>174302935</t>
  </si>
  <si>
    <t>130901122</t>
  </si>
  <si>
    <t>Búranie konštrukcií z prostého betónu prekladaného kameňom vo vykopávkach</t>
  </si>
  <si>
    <t>172504722</t>
  </si>
  <si>
    <t>131212101</t>
  </si>
  <si>
    <t>Hĺbenie jám do 10 m3 ručne v súdržných horninách tr. 3 pri prekopoch inžinierskych sietí</t>
  </si>
  <si>
    <t>-1404930917</t>
  </si>
  <si>
    <t>131212109</t>
  </si>
  <si>
    <t>Príplatok za lepivosť, hĺbenie jám do 10 m3 ručne v horninách tr. 3 pri prekopoch inžinierskych sietí</t>
  </si>
  <si>
    <t>-39980961</t>
  </si>
  <si>
    <t>134702401</t>
  </si>
  <si>
    <t>Výkop pre vodárenskú studňu spúšťanú do 4 m2 v horn. 1-4 do 10 m</t>
  </si>
  <si>
    <t>1561605674</t>
  </si>
  <si>
    <t>151101201</t>
  </si>
  <si>
    <t>Paženie stien bez rozopretia alebo vzopretia, príložné hĺbky do 4m</t>
  </si>
  <si>
    <t>108842831</t>
  </si>
  <si>
    <t>151101211</t>
  </si>
  <si>
    <t>Odstránenie paženia stien príložné hĺbky do 4 m</t>
  </si>
  <si>
    <t>1564477347</t>
  </si>
  <si>
    <t>151101301</t>
  </si>
  <si>
    <t>Rozopretie zapažených stien pri pažení príložnom hĺbky do 4 m</t>
  </si>
  <si>
    <t>-1455335127</t>
  </si>
  <si>
    <t>151101311</t>
  </si>
  <si>
    <t>Odstránenie rozopretia stien paženia príložného hĺbky do 4 m</t>
  </si>
  <si>
    <t>-1864424020</t>
  </si>
  <si>
    <t>162201101</t>
  </si>
  <si>
    <t>Vodorovné premiestnenie výkopku z horniny 1-4 do 20m</t>
  </si>
  <si>
    <t>-2017437034</t>
  </si>
  <si>
    <t>162501102</t>
  </si>
  <si>
    <t>Vodorovné premiestnenie výkopku po spevnenej ceste z horniny tr.1-4, do 100 m3 na vzdialenosť do 3000 m</t>
  </si>
  <si>
    <t>1819371217</t>
  </si>
  <si>
    <t>167101100</t>
  </si>
  <si>
    <t>Nakladanie výkopku tr.1-4 ručne</t>
  </si>
  <si>
    <t>-1916533428</t>
  </si>
  <si>
    <t>167101101</t>
  </si>
  <si>
    <t>Nakladanie neuľahnutého výkopku z hornín tr.1-4 do 100 m3</t>
  </si>
  <si>
    <t>1745346508</t>
  </si>
  <si>
    <t>174101001</t>
  </si>
  <si>
    <t>Zásyp sypaninou so zhutnením jám, šachiet, rýh, zárezov alebo okolo objektov do 100 m3</t>
  </si>
  <si>
    <t>1281454634</t>
  </si>
  <si>
    <t>175101202</t>
  </si>
  <si>
    <t>Obsyp objektov sypaninou z vhodných hornín 1 až 4 s prehodením sypaniny</t>
  </si>
  <si>
    <t>-612251805</t>
  </si>
  <si>
    <t>5834310400</t>
  </si>
  <si>
    <t>Kamenivo drvené hrubé frakcia 4-8 mm, STN EN 13242 + A1</t>
  </si>
  <si>
    <t>2091941601</t>
  </si>
  <si>
    <t>181301102</t>
  </si>
  <si>
    <t>Rozprestretie ornice v rovine, plocha do 500 m2, hr.do 150 mm</t>
  </si>
  <si>
    <t>-594839734</t>
  </si>
  <si>
    <t>Zakladanie</t>
  </si>
  <si>
    <t>212752242</t>
  </si>
  <si>
    <t>Montáž kontrolnej a preplachovacej šachty PVC pre drenážny systém do DN 100 mm</t>
  </si>
  <si>
    <t>-2005808456</t>
  </si>
  <si>
    <t>286610029800</t>
  </si>
  <si>
    <t>Drenážna šachta, dno DN 300, napojenie DN 100, bez lapača piesku, PIPELIFE, alebo ekvivalentná náhrada</t>
  </si>
  <si>
    <t>-1179075320</t>
  </si>
  <si>
    <t>286610030500</t>
  </si>
  <si>
    <t>Kryt drenážnej šachty nepochôdzny, PIPELIFE, alebo ekvivalentná náhrada</t>
  </si>
  <si>
    <t>955071448</t>
  </si>
  <si>
    <t>286610030600</t>
  </si>
  <si>
    <t>Predĺženie drenážnej šachty DN 300, dĺžka 0,5 m, PIPELIFE, alebo ekvivalentná náhrada</t>
  </si>
  <si>
    <t>-570647999</t>
  </si>
  <si>
    <t>214500111</t>
  </si>
  <si>
    <t>Zhotovenie výplne ryhy s drenážnym potrubím z rúr DN do 200, výšky nad 200 do 300 mm</t>
  </si>
  <si>
    <t>-576443287</t>
  </si>
  <si>
    <t>-5293543</t>
  </si>
  <si>
    <t>242111113</t>
  </si>
  <si>
    <t>Osadenie plášťa vodárenskej studne z betónových skruží celokruhových DN 1000</t>
  </si>
  <si>
    <t>-1072374197</t>
  </si>
  <si>
    <t>592250000300</t>
  </si>
  <si>
    <t>Prefabrikát betónový pre studne, skruž kruhová TBH 1-100, DN 1000, dĺžka 600, hr. steny 80 mm</t>
  </si>
  <si>
    <t>-2113158971</t>
  </si>
  <si>
    <t>243571112</t>
  </si>
  <si>
    <t>Výplň na dne vodárenskej studne z kameniva hrubého ťaženého frakcie 16-32 mm</t>
  </si>
  <si>
    <t>-689083360</t>
  </si>
  <si>
    <t>245111112</t>
  </si>
  <si>
    <t>Osadenie prefabrikovanej krycej dosky vodárenskej studne na maltu s vyškárovaním jednodielnej</t>
  </si>
  <si>
    <t>-704252039</t>
  </si>
  <si>
    <t>592250003900</t>
  </si>
  <si>
    <t>Betónový studničný poklop jednodielny, priemer 1000 mm, hrúbka 80 mm</t>
  </si>
  <si>
    <t>-1055316754</t>
  </si>
  <si>
    <t>247531111</t>
  </si>
  <si>
    <t>Obsyp a tesnenie vodárenskej studne, obsyp so zhutnením z kameniva hrubého drveného 8-16 mm</t>
  </si>
  <si>
    <t>-1482841092</t>
  </si>
  <si>
    <t>289971211</t>
  </si>
  <si>
    <t>Zhotovenie vrstvy z geotextílie na upravenom povrchu sklon do 1 : 5 , šírky od 0 do 3 m</t>
  </si>
  <si>
    <t>163087471</t>
  </si>
  <si>
    <t>6936651400</t>
  </si>
  <si>
    <t>Geotextília polypropylénová Tatratex GTX N PP 400, šírka 1,75-3,5 m, dĺžka 60 m, hrúbka 3,4 mm, netkaná, MIVA, alebo ekvivalentná náhrada</t>
  </si>
  <si>
    <t>1698336078</t>
  </si>
  <si>
    <t>311208456</t>
  </si>
  <si>
    <t>Dodatočná izolácia vlhkého muriva tlakovou injektážou Aquafin F pre hrúbku muriva do 500 mm, alebo ekvivalentná náhrada</t>
  </si>
  <si>
    <t>-115748014</t>
  </si>
  <si>
    <t>-2083804314</t>
  </si>
  <si>
    <t>Komunikácie</t>
  </si>
  <si>
    <t>564251119</t>
  </si>
  <si>
    <t>Úprava plochy z kameniva premývaného s rozprestretím, vlhčením a zhutnením, po zhutnení hr. 150 mm</t>
  </si>
  <si>
    <t>-1545009986</t>
  </si>
  <si>
    <t>566902122</t>
  </si>
  <si>
    <t>Vyspravenie podkladu po prekopoch inžinierskych sietí plochy do 15 m2 štrkodrvou, po zhutnení hr. 150 mm</t>
  </si>
  <si>
    <t>-1249588147</t>
  </si>
  <si>
    <t>566902152</t>
  </si>
  <si>
    <t>Vyspravenie podkladu po prekopoch inžinierskych sietí plochy do 15 m2 asfaltovým betónom ACP, po zhutnení hr. 150 mm</t>
  </si>
  <si>
    <t>1675873399</t>
  </si>
  <si>
    <t>572953111</t>
  </si>
  <si>
    <t>Vyspravenie krytu vozovky po prekopoch inžinierskych sietí do 15 m2 asfaltovým betónom AC hr. od 30 do 50 mm</t>
  </si>
  <si>
    <t>-3087923</t>
  </si>
  <si>
    <t>573312411</t>
  </si>
  <si>
    <t>Preliatie podkladu alebo krytu z kameniva asfaltom v množstve 5,00 kg/m2</t>
  </si>
  <si>
    <t>-108795001</t>
  </si>
  <si>
    <t>612462471</t>
  </si>
  <si>
    <t>Vnútorný sanačný systém stien Thermopal, podkladný nástrek pre systém WTA, Thermopal-SP, alebo ekvivalentná náhrada</t>
  </si>
  <si>
    <t>-1282713480</t>
  </si>
  <si>
    <t>612462472</t>
  </si>
  <si>
    <t>Vnútorný sanačný systém stien Thermopal, pórovitá podkladná omietka pre systém WTA, Thermopal-SR24, hr. 20 mm, alebo ekvivalentná náhrada</t>
  </si>
  <si>
    <t>-381351901</t>
  </si>
  <si>
    <t>612462473</t>
  </si>
  <si>
    <t>Vnútorný sanačný systém stien Thermopal, sanačná omietka pre systém WTA, Thermopal-FS33, hr. 5 mm, alebo ekvivalentná náhrada</t>
  </si>
  <si>
    <t>456284969</t>
  </si>
  <si>
    <t>622451482</t>
  </si>
  <si>
    <t>Omietka murovaných konštrukcií vonk. stien, výspravková a vyrovnávacia malta do 30 mm Schomburg ASOCRET-M30, hr. 15 mm, alebo ekvivalentná náhrada</t>
  </si>
  <si>
    <t>713818512</t>
  </si>
  <si>
    <t>622903250</t>
  </si>
  <si>
    <t>Očist., nosného muriva alebo betónu, múrov a valov pred začatím opráv ručne oceľovou kefou</t>
  </si>
  <si>
    <t>-956393811</t>
  </si>
  <si>
    <t>Rúrové vedenie</t>
  </si>
  <si>
    <t>871218113</t>
  </si>
  <si>
    <t>Ukladanie drenážneho potrubia do pripravenej ryhy z flexibilného PVC priemeru do 65 mm</t>
  </si>
  <si>
    <t>-1311262747</t>
  </si>
  <si>
    <t>286110014800</t>
  </si>
  <si>
    <t>Flexibilná drenážna rúra PVC-U DN 65, perforácia 360°, dĺ. 50 m, PIPELIFE, alebo ekvivalentná náhrada</t>
  </si>
  <si>
    <t>-1699142642</t>
  </si>
  <si>
    <t>286520011300</t>
  </si>
  <si>
    <t>Redukcia pre drenážne rúry DN 80/65, PIPELIFE, alebo ekvivalentná náhrada</t>
  </si>
  <si>
    <t>1358219971</t>
  </si>
  <si>
    <t>286520011400</t>
  </si>
  <si>
    <t>Redukcia pre drenážne rúry DN 100/80, PIPELIFE, alebo ekvivalentná náhrada</t>
  </si>
  <si>
    <t>2067484388</t>
  </si>
  <si>
    <t>286520014400</t>
  </si>
  <si>
    <t>Spojka pre drenážne rúry DN 65, PIPELIFE, alebo ekvivalentná náhrada</t>
  </si>
  <si>
    <t>-1153618755</t>
  </si>
  <si>
    <t>286520017300</t>
  </si>
  <si>
    <t>Zátka pre drenážne rúry DN 65, PIPELIFE, alebo ekvivalentná náhrada</t>
  </si>
  <si>
    <t>-366729293</t>
  </si>
  <si>
    <t>899661313</t>
  </si>
  <si>
    <t>Zhotovenie filtračného obalu drenážnych rúrok proti zarastaniu koreňmi DN do 130 zo sklennej tkaniny</t>
  </si>
  <si>
    <t>-262560563</t>
  </si>
  <si>
    <t>-348914628</t>
  </si>
  <si>
    <t>916561111</t>
  </si>
  <si>
    <t>Osadenie záhonového alebo parkového obrubníka betón., do lôžka z bet. pros. tr. C 12/15 s bočnou oporou</t>
  </si>
  <si>
    <t>-851986766</t>
  </si>
  <si>
    <t>592170002900</t>
  </si>
  <si>
    <t>Obrubník SEMMELROCK parkový, lxšxv 1000x50x200 mm, sivá, alebo ekvivalentná náhrada</t>
  </si>
  <si>
    <t>-651639979</t>
  </si>
  <si>
    <t>919731123</t>
  </si>
  <si>
    <t>Zarovnanie styčnej plochy pozdĺž vybúranej časti komunikácie asfaltovej hr. nad 100 do 200 mm</t>
  </si>
  <si>
    <t>-37286283</t>
  </si>
  <si>
    <t>919735113</t>
  </si>
  <si>
    <t>Rezanie existujúceho asfaltového krytu alebo podkladu hĺbky nad 100 do 150 mm</t>
  </si>
  <si>
    <t>280084054</t>
  </si>
  <si>
    <t>919735123</t>
  </si>
  <si>
    <t>Rezanie existujúceho betónového krytu alebo podkladu hĺbky nad 100 do 150 mm</t>
  </si>
  <si>
    <t>462039668</t>
  </si>
  <si>
    <t>919794441</t>
  </si>
  <si>
    <t>Úprava plôch okolo hydrantov, šupátok, a pod. v asfaltových krytoch v pôdorysnej ploche do 2 m2</t>
  </si>
  <si>
    <t>-987990528</t>
  </si>
  <si>
    <t>941955002</t>
  </si>
  <si>
    <t>Lešenie ľahké pracovné pomocné s výškou lešeňovej podlahy nad 1,20 do 1,90 m</t>
  </si>
  <si>
    <t>-1956478277</t>
  </si>
  <si>
    <t>-566853578</t>
  </si>
  <si>
    <t>962031134</t>
  </si>
  <si>
    <t>Búranie prímuroviek z tehál pálených, plných hr. do 150 mm,  -0,19600t</t>
  </si>
  <si>
    <t>1689701533</t>
  </si>
  <si>
    <t>967031732</t>
  </si>
  <si>
    <t>Prikresanie plošné, muriva z akýchkoľvek tehál pálených na akúkoľvek maltu hr. do 100 mm,  -0,18300t</t>
  </si>
  <si>
    <t>1927680649</t>
  </si>
  <si>
    <t>978013191</t>
  </si>
  <si>
    <t>Otlčenie omietok stien vnútorných vápenných alebo vápennocementových v rozsahu do 100 %,  -0,04600t</t>
  </si>
  <si>
    <t>366371508</t>
  </si>
  <si>
    <t>978023411</t>
  </si>
  <si>
    <t>Vysekanie, vyškriabanie a vyčistenie škár muriva tehlového okrem komínového,  -0,01400t</t>
  </si>
  <si>
    <t>-1141822750</t>
  </si>
  <si>
    <t>978071211</t>
  </si>
  <si>
    <t>Odsekanie a odstránenie izolácie lepenkovej zvislej,  -0,07300t</t>
  </si>
  <si>
    <t>552793485</t>
  </si>
  <si>
    <t>1278318529</t>
  </si>
  <si>
    <t>760851099</t>
  </si>
  <si>
    <t>1448614222</t>
  </si>
  <si>
    <t>2046861187</t>
  </si>
  <si>
    <t>-1975327047</t>
  </si>
  <si>
    <t>-1551246576</t>
  </si>
  <si>
    <t>1662046145</t>
  </si>
  <si>
    <t>711132102</t>
  </si>
  <si>
    <t>Zhotovenie geotextílie alebo tkaniny na plochu zvislú</t>
  </si>
  <si>
    <t>-445075373</t>
  </si>
  <si>
    <t>-1753017779</t>
  </si>
  <si>
    <t>711191501</t>
  </si>
  <si>
    <t>Izolácia proti vode, vloženie klznej a ochrannej sieťky do stierky COMBIFLEX VLIES, zvisle, alebo ekvivalentná náhrada</t>
  </si>
  <si>
    <t>723749440</t>
  </si>
  <si>
    <t>711411432</t>
  </si>
  <si>
    <t>Izolácia proti tlakovej vode, protiradónová, stierka COMBIDIC-2K-CLASSIC, tehl. podklad, zvislá, alebo ekvivalentná náhrada</t>
  </si>
  <si>
    <t>935672047</t>
  </si>
  <si>
    <t>998711101</t>
  </si>
  <si>
    <t>Presun hmôt pre izoláciu proti vode v objektoch výšky do 6 m</t>
  </si>
  <si>
    <t>1076942857</t>
  </si>
  <si>
    <t>721300922</t>
  </si>
  <si>
    <t>Prečistenie ležatých zvodov do DN 300</t>
  </si>
  <si>
    <t>1614403046</t>
  </si>
  <si>
    <t>783891420</t>
  </si>
  <si>
    <t>Nátery omietok a betónových povrchov ostatné stien dvojnásobné</t>
  </si>
  <si>
    <t>-945552672</t>
  </si>
  <si>
    <t>2353211200</t>
  </si>
  <si>
    <t>Roztok pre ošetrenie zasoleného muriva SCHOMBURG ESCO-FLUAT, 10 kg, alebo ekvivalentná náhrada</t>
  </si>
  <si>
    <t>1252495025</t>
  </si>
  <si>
    <t>929241776</t>
  </si>
  <si>
    <t>-853957623</t>
  </si>
  <si>
    <t>6243000007</t>
  </si>
  <si>
    <t>Páska maliarska, š. 10 mm, dĺ. 50 m, BALEP, alebo ekvivalentná náhrada</t>
  </si>
  <si>
    <t>-791453367</t>
  </si>
  <si>
    <t>-293021813</t>
  </si>
  <si>
    <t>784418012</t>
  </si>
  <si>
    <t>Zakrývanie podláh a zariadení papierom v miestnostiach alebo na schodisku</t>
  </si>
  <si>
    <t>949880076</t>
  </si>
  <si>
    <t>-1685345564</t>
  </si>
  <si>
    <t>91 - Montáž silnoprúdových rozvodov a zariadení</t>
  </si>
  <si>
    <t xml:space="preserve">    91011301 - Úložný materiál - Príchytky ( hmoždinky ) - Polyamydové</t>
  </si>
  <si>
    <t xml:space="preserve">    22-M - Montáže oznam. a zabezp. zariadení</t>
  </si>
  <si>
    <t>VRN - Vedľajšie rozpočtové náklady</t>
  </si>
  <si>
    <t>Montáž silnoprúdových rozvodov a zariadení</t>
  </si>
  <si>
    <t>91011301</t>
  </si>
  <si>
    <t>Úložný materiál - Príchytky ( hmoždinky ) - Polyamydové</t>
  </si>
  <si>
    <t>210011310</t>
  </si>
  <si>
    <t>Osadenie polyamidovej príchytky HM 8 do tvrdého kameňa, jednoduchého betónu a železobetónu</t>
  </si>
  <si>
    <t>1973968998</t>
  </si>
  <si>
    <t>2830406000</t>
  </si>
  <si>
    <t>Hmoždinka  klasická so skrutkou   8x40 mm  typ:  T8CS-PA</t>
  </si>
  <si>
    <t>715610985</t>
  </si>
  <si>
    <t>6114591711</t>
  </si>
  <si>
    <t>Vyspravenie povrchu stropov po demontáži svietidiel</t>
  </si>
  <si>
    <t>-792756791</t>
  </si>
  <si>
    <t>6124510711</t>
  </si>
  <si>
    <t>Vyspravenie povrchu stien vnútorných po demontáži zásuviek a vypínačov</t>
  </si>
  <si>
    <t>-1105019489</t>
  </si>
  <si>
    <t>971033131</t>
  </si>
  <si>
    <t>Vybúranie otvoru v murive tehl. priemeru profilu do 60 mm hr.do 150 mm,  -0,00100t</t>
  </si>
  <si>
    <t>1023962304</t>
  </si>
  <si>
    <t>971033531</t>
  </si>
  <si>
    <t>Vybúranie otvorov v murive tehl. plochy do 1 m2 hr.do 150 mm,  -0,28100t</t>
  </si>
  <si>
    <t>-1870599343</t>
  </si>
  <si>
    <t>974031133</t>
  </si>
  <si>
    <t>Vysekanie rýh v akomkoľvek murive tehlovom na akúkoľvek maltu do hĺbky 50 mm a š. do 100 mm,  -0,00900t</t>
  </si>
  <si>
    <t>989523281</t>
  </si>
  <si>
    <t>210010026</t>
  </si>
  <si>
    <t>Rúrka ohybná elektroinštalačná z PVC typ FXP 25, uložená pevne</t>
  </si>
  <si>
    <t>-1882703681</t>
  </si>
  <si>
    <t>345710009200</t>
  </si>
  <si>
    <t>Rúrka ohybná vlnitá pancierová PVC-U, FXP DN 25</t>
  </si>
  <si>
    <t>-1871294170</t>
  </si>
  <si>
    <t>345710017900</t>
  </si>
  <si>
    <t>Spojka nasúvacia PVC-U SM 25</t>
  </si>
  <si>
    <t>1755006745</t>
  </si>
  <si>
    <t>345710037400</t>
  </si>
  <si>
    <t>Príchytka pre rúrku z PVC CL 25</t>
  </si>
  <si>
    <t>1518376610</t>
  </si>
  <si>
    <t>210010028</t>
  </si>
  <si>
    <t>Rúrka ohybná elektroinštalačná z PVC typ FXP 40, uložená pevne</t>
  </si>
  <si>
    <t>372539301</t>
  </si>
  <si>
    <t>345710009400</t>
  </si>
  <si>
    <t>Rúrka ohybná vlnitá pancierová PVC-U, FXP DN 40</t>
  </si>
  <si>
    <t>1645281309</t>
  </si>
  <si>
    <t>345710018100</t>
  </si>
  <si>
    <t>Spojka nasúvacia PVC-U SM 40</t>
  </si>
  <si>
    <t>619495245</t>
  </si>
  <si>
    <t>345710037600</t>
  </si>
  <si>
    <t>Príchytka pre rúrku z PVC CL 40</t>
  </si>
  <si>
    <t>2093319249</t>
  </si>
  <si>
    <t>210010109</t>
  </si>
  <si>
    <t>Lišta elektroinštalačná z PVC 40x20, uložená pevne, vkladacia</t>
  </si>
  <si>
    <t>-1335919198</t>
  </si>
  <si>
    <t>345750065100</t>
  </si>
  <si>
    <t>Lišta hranatá z PVC, LHD 40X20 mm, KOPOS, alebo ekvivalentná náhrada</t>
  </si>
  <si>
    <t>-741426613</t>
  </si>
  <si>
    <t>210010113</t>
  </si>
  <si>
    <t>Lišta elektroinštalačná z PVC 100x40, uložená pevne, vkladacia</t>
  </si>
  <si>
    <t>969850476</t>
  </si>
  <si>
    <t>345750057200</t>
  </si>
  <si>
    <t>Kanál elektroinštalačný HD z PVC, EKD 100x40 mm, KOPOS, alebo ekvivalentná náhrada</t>
  </si>
  <si>
    <t>-1270689710</t>
  </si>
  <si>
    <t>210010301</t>
  </si>
  <si>
    <t>Krabica prístrojová bez zapojenia (1901, KP 68, KZ 3)</t>
  </si>
  <si>
    <t>-1938680269</t>
  </si>
  <si>
    <t>345410002400</t>
  </si>
  <si>
    <t>Krabica univerzálna z PVC pod omietku KU 68-1901,Dxh 73x42 mm, KOPOS, alebo ekvivalentná náhrada</t>
  </si>
  <si>
    <t>394715655</t>
  </si>
  <si>
    <t>210110041</t>
  </si>
  <si>
    <t>Spínače polozapustené a zapustené vrátane zapojenia jednopólový - radenie 1</t>
  </si>
  <si>
    <t>232406376</t>
  </si>
  <si>
    <t>345320000500</t>
  </si>
  <si>
    <t>Vypínač radenie 1 IP20</t>
  </si>
  <si>
    <t>1612743141</t>
  </si>
  <si>
    <t>345320003100</t>
  </si>
  <si>
    <t>Vypínač radenie 1, IP44</t>
  </si>
  <si>
    <t>265831189</t>
  </si>
  <si>
    <t>210110043</t>
  </si>
  <si>
    <t>Spínač polozapustený a zapustený vrátane zapojenia sériový prep.stried. - radenie 5</t>
  </si>
  <si>
    <t>614617521</t>
  </si>
  <si>
    <t>345330000100</t>
  </si>
  <si>
    <t>Prepínač radenie 5 IP20</t>
  </si>
  <si>
    <t>-815323449</t>
  </si>
  <si>
    <t>210110044</t>
  </si>
  <si>
    <t>Spínač polozapustený a zapustený vrátane zapojenia dvojitý prep.stried. - radenie 5 B</t>
  </si>
  <si>
    <t>-93334082</t>
  </si>
  <si>
    <t>345330001100</t>
  </si>
  <si>
    <t>Prepínač dvojitý striedavý radenie 6+6 IP20</t>
  </si>
  <si>
    <t>-1114291757</t>
  </si>
  <si>
    <t>210110045</t>
  </si>
  <si>
    <t>Spínač polozapustený a zapustený vrátane zapojenia stried.prep.- radenie 6</t>
  </si>
  <si>
    <t>-1917625059</t>
  </si>
  <si>
    <t>345330000400</t>
  </si>
  <si>
    <t>Prepínač radenie 6 IP20</t>
  </si>
  <si>
    <t>2040632344</t>
  </si>
  <si>
    <t>210110046</t>
  </si>
  <si>
    <t>Spínač polozapustený a zapustený vrátane zapojenia krížový prep.- radenie 7</t>
  </si>
  <si>
    <t>-67956702</t>
  </si>
  <si>
    <t>345320001200</t>
  </si>
  <si>
    <t>Vypínač radenie 7, IP20</t>
  </si>
  <si>
    <t>-1847708977</t>
  </si>
  <si>
    <t>210110082</t>
  </si>
  <si>
    <t>Vypínač zapustený 400V</t>
  </si>
  <si>
    <t>-1195067255</t>
  </si>
  <si>
    <t>345320003600</t>
  </si>
  <si>
    <t>Vypínač zapustený, šporáková prípojka</t>
  </si>
  <si>
    <t>-229325556</t>
  </si>
  <si>
    <t>210111011</t>
  </si>
  <si>
    <t>Domová zásuvka polozapustená alebo zapustená vrátane zapojenia 10/16 A 250 V 2P + Z</t>
  </si>
  <si>
    <t>1664569849</t>
  </si>
  <si>
    <t>345510001900</t>
  </si>
  <si>
    <t>Zásuvka jednoduchá IP20</t>
  </si>
  <si>
    <t>-2059811964</t>
  </si>
  <si>
    <t>345510005400</t>
  </si>
  <si>
    <t>Zásuvka jednoduchá IP44</t>
  </si>
  <si>
    <t>1791451471</t>
  </si>
  <si>
    <t>210192551</t>
  </si>
  <si>
    <t>Hlavná uzemňovacia svorkovnica</t>
  </si>
  <si>
    <t>1022947409</t>
  </si>
  <si>
    <t>345610010100</t>
  </si>
  <si>
    <t>Hlavná uzemňovacia svorkovnica HUS</t>
  </si>
  <si>
    <t>1196183499</t>
  </si>
  <si>
    <t>210193074</t>
  </si>
  <si>
    <t>Kompletáž rozvádzača RH vč. zapojenia</t>
  </si>
  <si>
    <t>1338510085</t>
  </si>
  <si>
    <t>357150000400</t>
  </si>
  <si>
    <t>Rozvádzač RH - komponenty</t>
  </si>
  <si>
    <t>-2126165765</t>
  </si>
  <si>
    <t>2101930741</t>
  </si>
  <si>
    <t>Kompletáž rozvádzača RP2 vč. zapojenia</t>
  </si>
  <si>
    <t>640082847</t>
  </si>
  <si>
    <t>3571500004001</t>
  </si>
  <si>
    <t>Rozvádzač RP2 - komponenty</t>
  </si>
  <si>
    <t>-1218925294</t>
  </si>
  <si>
    <t>2101930742</t>
  </si>
  <si>
    <t>Kompletáž rozvádzača RP3 vč. zapojenia</t>
  </si>
  <si>
    <t>23456150</t>
  </si>
  <si>
    <t>3571500004002</t>
  </si>
  <si>
    <t>Rozvádzač RP3 - komponenty</t>
  </si>
  <si>
    <t>-12521538</t>
  </si>
  <si>
    <t>2101930743</t>
  </si>
  <si>
    <t>Kompletáž rozvádzača RP4 vč. zapojenia</t>
  </si>
  <si>
    <t>455508056</t>
  </si>
  <si>
    <t>3571500004003</t>
  </si>
  <si>
    <t>Rozvádzač RP4 - komponenty</t>
  </si>
  <si>
    <t>-1332081175</t>
  </si>
  <si>
    <t>2101930745</t>
  </si>
  <si>
    <t>Kompletáž rozvádzača RP1 vč. zapojenia</t>
  </si>
  <si>
    <t>-1827162471</t>
  </si>
  <si>
    <t>3571500004005</t>
  </si>
  <si>
    <t>Rozvádzač RP1 - komponenty</t>
  </si>
  <si>
    <t>-1426463316</t>
  </si>
  <si>
    <t>210201080</t>
  </si>
  <si>
    <t>Zapojenie svietidlá IP20, stropného - nástenného LED</t>
  </si>
  <si>
    <t>-585008462</t>
  </si>
  <si>
    <t>3481200013001</t>
  </si>
  <si>
    <t>LED svietidlo MODUS AREL3000RL1KV, 30W, 3200lm, Ra80, IP20, alebo ekvivalentná náhrada</t>
  </si>
  <si>
    <t>-79452611</t>
  </si>
  <si>
    <t>3481200013003</t>
  </si>
  <si>
    <t>LED svietidlo MODUS AREL3000RM2KV, 26W, 3050lm, Ra80, IP20 s núdzovým zdrojom pre orientačné osvetlenie, alebo ekvivalentná náhrada</t>
  </si>
  <si>
    <t>-588115421</t>
  </si>
  <si>
    <t>3481200013004</t>
  </si>
  <si>
    <t>LED svietidlo MODUS AREL3000RM2KV, 26W, 3050lm, Ra80, IP20, alebo ekvivalentná náhrada</t>
  </si>
  <si>
    <t>-1601455693</t>
  </si>
  <si>
    <t>3481200013002</t>
  </si>
  <si>
    <t>LED svietidlo MODUS AREL5000RL2KVM, 43W, 4900lm, Ra80, IP20, alebo ekvivalentná náhrada</t>
  </si>
  <si>
    <t>-797944803</t>
  </si>
  <si>
    <t>210201081</t>
  </si>
  <si>
    <t>Zapojenie svietidlá, stropného - nástenného LED</t>
  </si>
  <si>
    <t>-30895450</t>
  </si>
  <si>
    <t>3481200025001</t>
  </si>
  <si>
    <t>LED svietidlo MODUS BRO4KO300V1, 15W, alebo ekvivalentná náhrada</t>
  </si>
  <si>
    <t>184586717</t>
  </si>
  <si>
    <t>3481200025003</t>
  </si>
  <si>
    <t>LED svietidlo MODUS BRO4KO300V1, 15W s pohybovým senzorom, alebo ekvivalentná náhrada</t>
  </si>
  <si>
    <t>1297622125</t>
  </si>
  <si>
    <t>3481200025002</t>
  </si>
  <si>
    <t>LED svietidlo MODUS BRSB_KO375V2 1x27W, IP44, alebo ekvivalentná náhrada</t>
  </si>
  <si>
    <t>-149449272</t>
  </si>
  <si>
    <t>210201345</t>
  </si>
  <si>
    <t>Zapojenie svietidla (reflektor), LED, stropného - nástenného</t>
  </si>
  <si>
    <t>1313191404</t>
  </si>
  <si>
    <t>3483200007002</t>
  </si>
  <si>
    <t>Svietidlo LED reflektor 50W, IP44</t>
  </si>
  <si>
    <t>876743108</t>
  </si>
  <si>
    <t>210201510</t>
  </si>
  <si>
    <t>Zapojenie svietidla 1x svetelný zdroj, núdzového, LED - núdzový režim</t>
  </si>
  <si>
    <t>1436236590</t>
  </si>
  <si>
    <t>348150000500</t>
  </si>
  <si>
    <t>Svietidlo núdzové nástenné so svetelným zdrojom LED 8W, 1 hod., IP44, len núdzový režim</t>
  </si>
  <si>
    <t>547867301</t>
  </si>
  <si>
    <t>210800519</t>
  </si>
  <si>
    <t>Vodič medený uložený pevne H07V-U (CY) 450/750 V  6</t>
  </si>
  <si>
    <t>94732490</t>
  </si>
  <si>
    <t>KVO000000534</t>
  </si>
  <si>
    <t>Vodič pevný H07V-U 6 zeleno/žltý pvc</t>
  </si>
  <si>
    <t>1578261502</t>
  </si>
  <si>
    <t>210800520</t>
  </si>
  <si>
    <t>Vodič medený uložený pevne H07V-U (CY) 450/750 V  10</t>
  </si>
  <si>
    <t>1525951121</t>
  </si>
  <si>
    <t>KVO000000225</t>
  </si>
  <si>
    <t>Vodič pevný H07V-U 10 zeleno/žltý pvc</t>
  </si>
  <si>
    <t>467895376</t>
  </si>
  <si>
    <t>210800631</t>
  </si>
  <si>
    <t>Vodič medený uložený pevne H07V-K (CYA)  450/750 V 25</t>
  </si>
  <si>
    <t>-1544274939</t>
  </si>
  <si>
    <t>341310009400</t>
  </si>
  <si>
    <t>Vodič medený flexibilný H07V-K 25 mm2</t>
  </si>
  <si>
    <t>1200831086</t>
  </si>
  <si>
    <t>210802330</t>
  </si>
  <si>
    <t>Kábel medený uložený pevne H05VV-F (CYSY) 300/500 V  5x1,5</t>
  </si>
  <si>
    <t>1657466394</t>
  </si>
  <si>
    <t>341310012200</t>
  </si>
  <si>
    <t>Vodič medený flexibilný H05VV-F 5x1,5 mm2</t>
  </si>
  <si>
    <t>1854315757</t>
  </si>
  <si>
    <t>210881075</t>
  </si>
  <si>
    <t>Kábel bezhalogénový, medený uložený pevne N2XH 0,6/1,0 kV  3x1,5</t>
  </si>
  <si>
    <t>-1379734882</t>
  </si>
  <si>
    <t>KPE000000493</t>
  </si>
  <si>
    <t>Kábel pevný bezhalogénový N2XH-J 3x1,5 čierny</t>
  </si>
  <si>
    <t>256</t>
  </si>
  <si>
    <t>-52939084</t>
  </si>
  <si>
    <t>2108810751</t>
  </si>
  <si>
    <t>Kábel bezhalogénový, medený uložený pevne N2XH-O 0,6/1,0 kV  3x1,5</t>
  </si>
  <si>
    <t>65237765</t>
  </si>
  <si>
    <t>KPE000000887</t>
  </si>
  <si>
    <t>Kábel pevný bezhalogénový N2XH-O 3x1,5 čierny</t>
  </si>
  <si>
    <t>-409167865</t>
  </si>
  <si>
    <t>210881076</t>
  </si>
  <si>
    <t>Kábel bezhalogénový, medený uložený pevne N2XH 0,6/1,0 kV  3x2,5</t>
  </si>
  <si>
    <t>-2093806983</t>
  </si>
  <si>
    <t>KPE000000037</t>
  </si>
  <si>
    <t>Kábel pevný bezhalogénový N2XH-J 3x2,5 čierny</t>
  </si>
  <si>
    <t>629150205</t>
  </si>
  <si>
    <t>210881101</t>
  </si>
  <si>
    <t>Kábel bezhalogénový, medený uložený pevne N2XH 0,6/1,0 kV  5x2,5</t>
  </si>
  <si>
    <t>618892102</t>
  </si>
  <si>
    <t>KPE000000484</t>
  </si>
  <si>
    <t>Kábel pevný bezhalogénový N2XH-J 5x2,5 čierny</t>
  </si>
  <si>
    <t>-1896318541</t>
  </si>
  <si>
    <t>210881104</t>
  </si>
  <si>
    <t>Kábel bezhalogénový, medený uložený pevne N2XH 0,6/1,0 kV  5x10</t>
  </si>
  <si>
    <t>-172776219</t>
  </si>
  <si>
    <t>KPE000000032</t>
  </si>
  <si>
    <t>Kábel pevný bezhalogénový N2XH-J 5x10 čierny</t>
  </si>
  <si>
    <t>778774539</t>
  </si>
  <si>
    <t>210961108</t>
  </si>
  <si>
    <t>Demontáž-spínač polozapustený a zapustený</t>
  </si>
  <si>
    <t>620506690</t>
  </si>
  <si>
    <t>210961152</t>
  </si>
  <si>
    <t>Demontáž rozvádzača</t>
  </si>
  <si>
    <t>-1344638449</t>
  </si>
  <si>
    <t>210961604</t>
  </si>
  <si>
    <t>Demontáž-zásuvka domová, polozapustená 2P+Z</t>
  </si>
  <si>
    <t>-1261129119</t>
  </si>
  <si>
    <t>210962003</t>
  </si>
  <si>
    <t>Demontáž svietidla</t>
  </si>
  <si>
    <t>2083167474</t>
  </si>
  <si>
    <t>210962004</t>
  </si>
  <si>
    <t>Demontáž svietidla - reflektor a nápis objektu "Polícia"</t>
  </si>
  <si>
    <t>788116721</t>
  </si>
  <si>
    <t>22-M</t>
  </si>
  <si>
    <t>Montáže oznam. a zabezp. zariadení</t>
  </si>
  <si>
    <t>220301201</t>
  </si>
  <si>
    <t>Zásuvka telefónna</t>
  </si>
  <si>
    <t>-1647251696</t>
  </si>
  <si>
    <t>382120000200</t>
  </si>
  <si>
    <t xml:space="preserve">Zásuvka telefónna </t>
  </si>
  <si>
    <t>1147723615</t>
  </si>
  <si>
    <t>220511002</t>
  </si>
  <si>
    <t>Montáž zásuvky 2xRJ45 pod omietku</t>
  </si>
  <si>
    <t>2065284320</t>
  </si>
  <si>
    <t>383150003900</t>
  </si>
  <si>
    <t>Zásuvka podpovrchová 2xRJ45/s, Cat.6, komplet osadená</t>
  </si>
  <si>
    <t>-1504995952</t>
  </si>
  <si>
    <t>220511031</t>
  </si>
  <si>
    <t>Kábel v rúrkach</t>
  </si>
  <si>
    <t>-101659628</t>
  </si>
  <si>
    <t>341230001800</t>
  </si>
  <si>
    <t>Kábel medený dátový STP cat6</t>
  </si>
  <si>
    <t>-1613429993</t>
  </si>
  <si>
    <t>341240000800</t>
  </si>
  <si>
    <t>Káble medený telefónny U 4x0,22 mm2</t>
  </si>
  <si>
    <t>-769969957</t>
  </si>
  <si>
    <t>2207110451</t>
  </si>
  <si>
    <t>Montáž a zapojenie pohybových senzorov</t>
  </si>
  <si>
    <t>-1745642595</t>
  </si>
  <si>
    <t>404610000900</t>
  </si>
  <si>
    <t>Snímač pohybu</t>
  </si>
  <si>
    <t>1132122300</t>
  </si>
  <si>
    <t>Vedľajšie rozpočtové náklady</t>
  </si>
  <si>
    <t>M21-DOP</t>
  </si>
  <si>
    <t>Doprava do 3,5t</t>
  </si>
  <si>
    <t>km</t>
  </si>
  <si>
    <t>-716391987</t>
  </si>
  <si>
    <t>M21-OD</t>
  </si>
  <si>
    <t>Likvidácia odpadu s dokladovaním</t>
  </si>
  <si>
    <t>ton</t>
  </si>
  <si>
    <t>-358252281</t>
  </si>
  <si>
    <t xml:space="preserve">    46-M - Zemné práce pri extr.mont.prácach</t>
  </si>
  <si>
    <t>210220021</t>
  </si>
  <si>
    <t>Uzemňovacie vedenie v zemi FeZn vrátane izolácie spojov O 10mm</t>
  </si>
  <si>
    <t>1818386569</t>
  </si>
  <si>
    <t>354410054800</t>
  </si>
  <si>
    <t>Drôt bleskozvodový FeZn D 10 mm</t>
  </si>
  <si>
    <t>-1204683734</t>
  </si>
  <si>
    <t>210220050</t>
  </si>
  <si>
    <t>Označenie zvodov číselnými štítkami</t>
  </si>
  <si>
    <t>1577276798</t>
  </si>
  <si>
    <t>354410064600</t>
  </si>
  <si>
    <t>Štítok orientačný zemniaci</t>
  </si>
  <si>
    <t>944021924</t>
  </si>
  <si>
    <t>354410064700</t>
  </si>
  <si>
    <t>Štítok orientačný na zvody</t>
  </si>
  <si>
    <t>1767770114</t>
  </si>
  <si>
    <t>210220095</t>
  </si>
  <si>
    <t>Náter zvodového vodiča</t>
  </si>
  <si>
    <t>86558575</t>
  </si>
  <si>
    <t>1301</t>
  </si>
  <si>
    <t>Asfaltový náter SA 12 Gumoasfalt 5 kg, BITUMAT, alebo ekvivalentná náhrada</t>
  </si>
  <si>
    <t>359406309</t>
  </si>
  <si>
    <t>210220101</t>
  </si>
  <si>
    <t>Podpery vedenia FeZn na plochú strechu PV21</t>
  </si>
  <si>
    <t>-1793059489</t>
  </si>
  <si>
    <t>354410034800</t>
  </si>
  <si>
    <t>Podpera vedenia FeZn na ploché strechy označenie PV 21 oceľ</t>
  </si>
  <si>
    <t>1496927112</t>
  </si>
  <si>
    <t>354410034900</t>
  </si>
  <si>
    <t>Podložka plastová k podpere vedenia FeZn označenie podložka k PV 21</t>
  </si>
  <si>
    <t>1866226653</t>
  </si>
  <si>
    <t>210220104</t>
  </si>
  <si>
    <t>Podpery vedenia FeZn na plechové strechy PV23-24</t>
  </si>
  <si>
    <t>-1510769246</t>
  </si>
  <si>
    <t>354410037300</t>
  </si>
  <si>
    <t>Podpera vedenia FeZn na plechové strechy označenie PV 23</t>
  </si>
  <si>
    <t>672431185</t>
  </si>
  <si>
    <t>210220107</t>
  </si>
  <si>
    <t>Podpery vedenia FeZn  PV17 na zateplené fasády</t>
  </si>
  <si>
    <t>1144407694</t>
  </si>
  <si>
    <t>354410034300</t>
  </si>
  <si>
    <t>Podpera vedenia FeZn na zateplené fasády označenie PV 17-4</t>
  </si>
  <si>
    <t>4662005</t>
  </si>
  <si>
    <t>210220204</t>
  </si>
  <si>
    <t>Zachytávacia tyč FeZn bez osadenia a s osadením JP10-30</t>
  </si>
  <si>
    <t>-1554352906</t>
  </si>
  <si>
    <t>354410023200</t>
  </si>
  <si>
    <t>Tyč zachytávacia FeZn na upevnenie do muriva označenie JP 20</t>
  </si>
  <si>
    <t>-1655557641</t>
  </si>
  <si>
    <t>210220230</t>
  </si>
  <si>
    <t>Ochranná strieška FeZn</t>
  </si>
  <si>
    <t>448919652</t>
  </si>
  <si>
    <t>354410024900</t>
  </si>
  <si>
    <t>Strieška FeZn ochranná horná označenie OS 01</t>
  </si>
  <si>
    <t>1043764668</t>
  </si>
  <si>
    <t>210220240</t>
  </si>
  <si>
    <t>Svorka FeZn k uzemňovacej tyči  SJ</t>
  </si>
  <si>
    <t>71025673</t>
  </si>
  <si>
    <t>354410001500</t>
  </si>
  <si>
    <t>Svorka FeZn k uzemňovacej tyči označenie SJ 01</t>
  </si>
  <si>
    <t>-1762266777</t>
  </si>
  <si>
    <t>354410001700</t>
  </si>
  <si>
    <t>Svorka FeZn k uzemňovacej tyči označenie SJ 02</t>
  </si>
  <si>
    <t>-1275517183</t>
  </si>
  <si>
    <t>210220241</t>
  </si>
  <si>
    <t>Svorka FeZn krížová SK a diagonálna krížová DKS</t>
  </si>
  <si>
    <t>-663771733</t>
  </si>
  <si>
    <t>354410002500</t>
  </si>
  <si>
    <t>Svorka FeZn krížová označenie SK</t>
  </si>
  <si>
    <t>-35131625</t>
  </si>
  <si>
    <t>210220243</t>
  </si>
  <si>
    <t>Svorka FeZn spojovacia SS</t>
  </si>
  <si>
    <t>-1646346135</t>
  </si>
  <si>
    <t>354410003400</t>
  </si>
  <si>
    <t>Svorka FeZn spojovacia označenie SS 2 skrutky s príložkou</t>
  </si>
  <si>
    <t>55892707</t>
  </si>
  <si>
    <t>210220246</t>
  </si>
  <si>
    <t>Svorka FeZn na odkvapový žľab SO</t>
  </si>
  <si>
    <t>1954601946</t>
  </si>
  <si>
    <t>354410004200</t>
  </si>
  <si>
    <t>Svorka FeZn odkvapová označenie SO</t>
  </si>
  <si>
    <t>-1400079926</t>
  </si>
  <si>
    <t>210220247</t>
  </si>
  <si>
    <t>Svorka FeZn skúšobná SZ</t>
  </si>
  <si>
    <t>1705886917</t>
  </si>
  <si>
    <t>354410004300</t>
  </si>
  <si>
    <t>Svorka FeZn skúšobná označenie SZ</t>
  </si>
  <si>
    <t>-639542148</t>
  </si>
  <si>
    <t>210220248</t>
  </si>
  <si>
    <t>Svorka FeZn na potrubie ST01-09  1/2"- 4"</t>
  </si>
  <si>
    <t>278093461</t>
  </si>
  <si>
    <t>354410004700</t>
  </si>
  <si>
    <t>Svorka FeZn na 1/2" potrubie označenie ST 01</t>
  </si>
  <si>
    <t>829630585</t>
  </si>
  <si>
    <t>354410005100</t>
  </si>
  <si>
    <t>Svorka FeZn na 1 1/2" potrubie označenie ST 05</t>
  </si>
  <si>
    <t>1108524206</t>
  </si>
  <si>
    <t>210220249</t>
  </si>
  <si>
    <t>Svorka FeZn na odkvapové potrubie ST10-11, SU a SUP</t>
  </si>
  <si>
    <t>-1296981490</t>
  </si>
  <si>
    <t>354410005700</t>
  </si>
  <si>
    <t>Svorka FeZn D=140-240 mm potrubie označenie ST 11</t>
  </si>
  <si>
    <t>129945696</t>
  </si>
  <si>
    <t>210220260</t>
  </si>
  <si>
    <t>Ochranný uholník FeZn   OU</t>
  </si>
  <si>
    <t>1606429688</t>
  </si>
  <si>
    <t>354410053300</t>
  </si>
  <si>
    <t>Uholník ochranný FeZn označenie OU 1,7 m</t>
  </si>
  <si>
    <t>-1708326730</t>
  </si>
  <si>
    <t>210220261</t>
  </si>
  <si>
    <t>Držiak ochranného uholníka FeZn   DU-Z,D a DOU</t>
  </si>
  <si>
    <t>1953356136</t>
  </si>
  <si>
    <t>354410053600</t>
  </si>
  <si>
    <t>Držiak FeZn ochranného uholníka do muriva označenie DU Z</t>
  </si>
  <si>
    <t>-1455775411</t>
  </si>
  <si>
    <t>210220280</t>
  </si>
  <si>
    <t>Uzemňovacia tyč FeZn ZT</t>
  </si>
  <si>
    <t>-1283181732</t>
  </si>
  <si>
    <t>354410055700</t>
  </si>
  <si>
    <t>Tyč uzemňovacia FeZn označenie ZT 2 m</t>
  </si>
  <si>
    <t>1505218343</t>
  </si>
  <si>
    <t>210220306</t>
  </si>
  <si>
    <t>Podstavec betónový k zachytávacej tyči a oddialenému bleskozvodu</t>
  </si>
  <si>
    <t>-104575962</t>
  </si>
  <si>
    <t>354410065600</t>
  </si>
  <si>
    <t>Podstavec k zachytávacej tyči betón 350x350x50 mm označenie k JP a OB D=21, 27, 28 mm</t>
  </si>
  <si>
    <t>-975626191</t>
  </si>
  <si>
    <t>210220800</t>
  </si>
  <si>
    <t>Uzemňovacie vedenie na povrchu  AlMgSi  Ø 8-10</t>
  </si>
  <si>
    <t>-1411559573</t>
  </si>
  <si>
    <t>354410064200</t>
  </si>
  <si>
    <t>Vodič uzemňovací zliatina AlMgSi označenie O 8 Al</t>
  </si>
  <si>
    <t>283876715</t>
  </si>
  <si>
    <t>DEM</t>
  </si>
  <si>
    <t>Demontáž pôvodného zachytávacieho a zvodového vedenia</t>
  </si>
  <si>
    <t>672981983</t>
  </si>
  <si>
    <t>2207301521</t>
  </si>
  <si>
    <t>Opätovná montáž antény</t>
  </si>
  <si>
    <t>-537544762</t>
  </si>
  <si>
    <t>229730133</t>
  </si>
  <si>
    <t>Demontáž antény</t>
  </si>
  <si>
    <t>1460175224</t>
  </si>
  <si>
    <t>46-M</t>
  </si>
  <si>
    <t>Zemné práce pri extr.mont.prácach</t>
  </si>
  <si>
    <t>460201024</t>
  </si>
  <si>
    <t>Hĺbenie káblovej ryhy ručne 100 cm širokej a 60 cm hlbokej, v zemine triedy 4</t>
  </si>
  <si>
    <t>-1573730681</t>
  </si>
  <si>
    <t>460561024</t>
  </si>
  <si>
    <t>Ručný zásyp nezap. káblovej ryhy bez zhutn. zeminy, 100 cm širokej, 60 cm hlbokej v zemine tr. 4</t>
  </si>
  <si>
    <t>1564123048</t>
  </si>
  <si>
    <t>1174457980</t>
  </si>
  <si>
    <t>27895047</t>
  </si>
  <si>
    <t>Úroveň 3:</t>
  </si>
  <si>
    <t xml:space="preserve">    724 - Zdravotechnika - strojné vybavenie</t>
  </si>
  <si>
    <t xml:space="preserve">    731 - Ústredné kúrenie, kotolne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</si>
  <si>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</si>
  <si>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</si>
  <si>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</si>
  <si>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</si>
  <si>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>OST - Ostatné</t>
  </si>
  <si>
    <t>971035821</t>
  </si>
  <si>
    <t>Vrty príklepovým prerážacím vrtákom do D 45 mm do stien alebo smerom dole do tehál -0.00003t</t>
  </si>
  <si>
    <t>-1410537797</t>
  </si>
  <si>
    <t>971045809</t>
  </si>
  <si>
    <t>Vrty príklepovým vrtákom do D 52 mm do stien alebo smerom dole do betónu -0.00004t</t>
  </si>
  <si>
    <t>1683883665</t>
  </si>
  <si>
    <t>713400821</t>
  </si>
  <si>
    <t>Odstránenie tepelnej izolácie potrubia pásmi alebo fóliami potrubie,  -0,00210t</t>
  </si>
  <si>
    <t>-909496107</t>
  </si>
  <si>
    <t>713482121</t>
  </si>
  <si>
    <t>Montáž trubíc z PE, hr.15-20 mm,vnút.priemer do 38 mm</t>
  </si>
  <si>
    <t>1281278405</t>
  </si>
  <si>
    <t>283310004600</t>
  </si>
  <si>
    <t>Izolačná PE trubica TUBOLIT DG 18x20 mm (d potrubia x hr. izolácie), nadrezaná, AZ FLEX, alebo ekvivalentná náhrada</t>
  </si>
  <si>
    <t>-404459639</t>
  </si>
  <si>
    <t>283310004700</t>
  </si>
  <si>
    <t>Izolačná PE trubica TUBOLIT DG 22x20 mm (d potrubia x hr. izolácie), nadrezaná, AZ FLEX, alebo ekvivalentná náhrada</t>
  </si>
  <si>
    <t>-1887650189</t>
  </si>
  <si>
    <t>283310004800</t>
  </si>
  <si>
    <t>Izolačná PE trubica TUBOLIT DG 28x20 mm (d potrubia x hr. izolácie), nadrezaná, AZ FLEX, alebo ekvivalentná náhrada</t>
  </si>
  <si>
    <t>1674961920</t>
  </si>
  <si>
    <t>283310004900</t>
  </si>
  <si>
    <t>Izolačná PE trubica TUBOLIT DG 35x20 mm (d potrubia x hr. izolácie), nadrezaná, AZ FLEX, alebo ekvivalentná náhrada</t>
  </si>
  <si>
    <t>2039068967</t>
  </si>
  <si>
    <t>713482122</t>
  </si>
  <si>
    <t>Montáž trubíc z PE, hr.15-20 mm,vnút.priemer 42-70</t>
  </si>
  <si>
    <t>-1726708391</t>
  </si>
  <si>
    <t>283310005000</t>
  </si>
  <si>
    <t>Izolačná PE trubica TUBOLIT DG 42x20 mm (d potrubia x hr. izolácie), nadrezaná, AZ FLEX, alebo ekvivalentná náhrada</t>
  </si>
  <si>
    <t>1254047093</t>
  </si>
  <si>
    <t>283310005200</t>
  </si>
  <si>
    <t>Izolačná PE trubica TUBOLIT DG 54x20 mm (d potrubia x hr. izolácie), nadrezaná, AZ FLEX, alebo ekvivalentná náhrada</t>
  </si>
  <si>
    <t>1361147</t>
  </si>
  <si>
    <t>998713203</t>
  </si>
  <si>
    <t>1731972604</t>
  </si>
  <si>
    <t>724</t>
  </si>
  <si>
    <t>Zdravotechnika - strojné vybavenie</t>
  </si>
  <si>
    <t>722221180</t>
  </si>
  <si>
    <t>Montáž poistného ventilu závitového pre vodu G 1</t>
  </si>
  <si>
    <t>166488911</t>
  </si>
  <si>
    <t>551210022500</t>
  </si>
  <si>
    <t xml:space="preserve">Ventil poistný, 1”x6 bar, armatúry pre uzavreté systémy, </t>
  </si>
  <si>
    <t>920992039</t>
  </si>
  <si>
    <t>722233004</t>
  </si>
  <si>
    <t>Montáž zariadenia magnetickej úpravy vody G 5/4</t>
  </si>
  <si>
    <t>-30325936</t>
  </si>
  <si>
    <t>3013631</t>
  </si>
  <si>
    <t>Elektromagnetická úpravňa vody EZV 32, alebo ekvivalentná náhrada</t>
  </si>
  <si>
    <t>-1551702900</t>
  </si>
  <si>
    <t>722263414</t>
  </si>
  <si>
    <t>Montáž vodomeru závit. jednovtokového suchobežného G 1/2 (3 m3.h-1)</t>
  </si>
  <si>
    <t>703794357</t>
  </si>
  <si>
    <t>3882122300</t>
  </si>
  <si>
    <t>Vodomer jm3-v/3</t>
  </si>
  <si>
    <t>9882012</t>
  </si>
  <si>
    <t>1146088458</t>
  </si>
  <si>
    <t>647141457</t>
  </si>
  <si>
    <t>722263417</t>
  </si>
  <si>
    <t>Montáž vodomeru závit. jednovtokového suchobežného G 1 (7 m3.h-1)</t>
  </si>
  <si>
    <t>1218792809</t>
  </si>
  <si>
    <t>3882122800</t>
  </si>
  <si>
    <t>Vodomer vm3-5 v/1</t>
  </si>
  <si>
    <t>-1603634601</t>
  </si>
  <si>
    <t>724399101</t>
  </si>
  <si>
    <t>Montáž úpavovne  typ 01</t>
  </si>
  <si>
    <t>súb</t>
  </si>
  <si>
    <t>1795998207</t>
  </si>
  <si>
    <t>4360010100</t>
  </si>
  <si>
    <t>Úprava vody, ERDI 1054, alebo ekvivalentná náhrada</t>
  </si>
  <si>
    <t>-2119702585</t>
  </si>
  <si>
    <t>732331921</t>
  </si>
  <si>
    <t xml:space="preserve">Automatické doplňovanie a kontrola tlaku vody fillcontrol typ PC, do 10 bar/60st.C </t>
  </si>
  <si>
    <t>932414042</t>
  </si>
  <si>
    <t>Ústredné kúrenie, kotolne</t>
  </si>
  <si>
    <t>2445</t>
  </si>
  <si>
    <t>Montáž dymovodu</t>
  </si>
  <si>
    <t>2008579071</t>
  </si>
  <si>
    <t>386943111</t>
  </si>
  <si>
    <t>Montáž neutralizačnej stanice, veľkosť K1</t>
  </si>
  <si>
    <t>-2119998032</t>
  </si>
  <si>
    <t>731200826</t>
  </si>
  <si>
    <t>Demontáž kotla oceľového na kvapalné alebo plynné palivá s výkonom nad 40 do 60 kW,  -0,35625t</t>
  </si>
  <si>
    <t>-1498735375</t>
  </si>
  <si>
    <t>731261070</t>
  </si>
  <si>
    <t>Montáž plynového kotla nástenného kondenzačného vykurovacieho bez zásobníka</t>
  </si>
  <si>
    <t>-596301415</t>
  </si>
  <si>
    <t>0010017831</t>
  </si>
  <si>
    <t>Závesný kondenzačný kotol ecoTEC plus VU INT 466 /4 -5 A, alebo ekvivalentná náhrada</t>
  </si>
  <si>
    <t>1465004236</t>
  </si>
  <si>
    <t>0020059560</t>
  </si>
  <si>
    <t>Pripoj. prísluš. pre ecoTEC 35,46,65 kW, alebo ekvivalentná náhrada</t>
  </si>
  <si>
    <t>668989095</t>
  </si>
  <si>
    <t>4849101600v</t>
  </si>
  <si>
    <t>prislušenstvo kotlov  dymovod zvislý 80/125 do šachty, napojenie,predĺženie 12m, koncový kryt</t>
  </si>
  <si>
    <t>-1776460620</t>
  </si>
  <si>
    <t>484306721</t>
  </si>
  <si>
    <t>Pripojenie kotla UK - Pripojovacie príslušenstvo</t>
  </si>
  <si>
    <t>1437134241</t>
  </si>
  <si>
    <t>48420092437</t>
  </si>
  <si>
    <t>Ekvitermický  kaskádový regulátor (eBUS)  calorMATIC 630/3, alebo ekvivalentná náhrada</t>
  </si>
  <si>
    <t>421789820</t>
  </si>
  <si>
    <t>48420139895</t>
  </si>
  <si>
    <t>Prídavný kaskádový modul k regulátoru VR32</t>
  </si>
  <si>
    <t>-1276557568</t>
  </si>
  <si>
    <t>48420042761</t>
  </si>
  <si>
    <t>Dymovod  - Základná pripojovacia sada pre 2 kotly - kaskáda</t>
  </si>
  <si>
    <t>kpl</t>
  </si>
  <si>
    <t>-739386183</t>
  </si>
  <si>
    <t>48420042769</t>
  </si>
  <si>
    <t>Dymovod  D 130mm x1m Predĺženie dymovodu</t>
  </si>
  <si>
    <t>645273833</t>
  </si>
  <si>
    <t>48420042766</t>
  </si>
  <si>
    <t>Dymovod  Koleno 45st d 130mm (2 ks)</t>
  </si>
  <si>
    <t>1771889735</t>
  </si>
  <si>
    <t>48420042764</t>
  </si>
  <si>
    <t>Dymovod Revízny T-kus  D 130mm</t>
  </si>
  <si>
    <t>-935339799</t>
  </si>
  <si>
    <t>009730</t>
  </si>
  <si>
    <t>Neutralizačná jednotka kondenzátu do výkonu
 450 kW</t>
  </si>
  <si>
    <t>-1654932486</t>
  </si>
  <si>
    <t>731391813</t>
  </si>
  <si>
    <t>Vypúšťanie vody z kotla do kanalizácie samospádom o v. pl.kotla nad 10 do 20 m2</t>
  </si>
  <si>
    <t>125266674</t>
  </si>
  <si>
    <t>732110812</t>
  </si>
  <si>
    <t>Demontáž telesa rozdeľovača a zberača nad DN 100 do 200,  -0,09358t</t>
  </si>
  <si>
    <t>-900367952</t>
  </si>
  <si>
    <t>0020171316</t>
  </si>
  <si>
    <t>Ekvitermická regulácia - calorMATIC 630/3, alebo ekvivalentná náhrada</t>
  </si>
  <si>
    <t>758518472</t>
  </si>
  <si>
    <t>0020184847</t>
  </si>
  <si>
    <t>VR 60/3 - modul rozšírenia na tri riadené okruhy, alebo ekvivalentná náhrada</t>
  </si>
  <si>
    <t>805746949</t>
  </si>
  <si>
    <t>0020171334</t>
  </si>
  <si>
    <t>VR 90/3 - diaľkové ovládanie, alebo ekvivalentná náhrada</t>
  </si>
  <si>
    <t>511099565</t>
  </si>
  <si>
    <t>0020139895</t>
  </si>
  <si>
    <t>VR 32, kaskádový modul pre multiMATIC 700,calorMATIC 630/3, auroMATIC 620/3, alebo ekvivalentná náhrada</t>
  </si>
  <si>
    <t>-794049659</t>
  </si>
  <si>
    <t>998731201</t>
  </si>
  <si>
    <t>Presun hmôt pre kotolne umiestnené vo výške (hĺbke) do 6 m</t>
  </si>
  <si>
    <t>831860252</t>
  </si>
  <si>
    <t>732</t>
  </si>
  <si>
    <t>Ústredné kúrenie, strojovne</t>
  </si>
  <si>
    <t>731291020</t>
  </si>
  <si>
    <t>Montáž rýchlomontážnej sady bez zmiešavača DN 25</t>
  </si>
  <si>
    <t>624878381</t>
  </si>
  <si>
    <t>48466811.31</t>
  </si>
  <si>
    <t>Rýchlomontážna sada bez zmiešavača 1 ",  s  čerpadlom STRATOS PARA 25/1-7, alebo ekvivalentná náhrada</t>
  </si>
  <si>
    <t>-378507024</t>
  </si>
  <si>
    <t>731291070</t>
  </si>
  <si>
    <t>Montáž rýchlomontážnej sady s 3-cestným zmiešavačom</t>
  </si>
  <si>
    <t>-605353414</t>
  </si>
  <si>
    <t>48466721.32</t>
  </si>
  <si>
    <t>Rýchlomontážna sada s 3- cestným zmiešavačom 1 "  VXB-1,6A  DN25 a čerpadlom STRATOS PICO 25/1-6, alebo ekvivalentná náhrada</t>
  </si>
  <si>
    <t>-1520147829</t>
  </si>
  <si>
    <t>48466721.30</t>
  </si>
  <si>
    <t>Rýchlomontážna sada s 3- cestným zmiešavačom 1 ",  VXB-2,5A  DN25a čerpadlom ALPHA2 25-60, alebo ekvivalentná náhrada</t>
  </si>
  <si>
    <t>1270352197</t>
  </si>
  <si>
    <t>732111405</t>
  </si>
  <si>
    <t xml:space="preserve">Montáž rozdeľovača a zberača združeného prietok </t>
  </si>
  <si>
    <t>-914890009</t>
  </si>
  <si>
    <t>48466301.4</t>
  </si>
  <si>
    <t>Združený Rozdelovač a zberač  - 4 okruhy, skrutové spoje 5/4",izolácia, držiaky 110°C/0,6 MPa</t>
  </si>
  <si>
    <t>191501165</t>
  </si>
  <si>
    <t>732111431</t>
  </si>
  <si>
    <t xml:space="preserve">Montáž hydraulickej výhybky  </t>
  </si>
  <si>
    <t>932727623</t>
  </si>
  <si>
    <t>66394.1</t>
  </si>
  <si>
    <t>Stabilizátor kvality s hydraulickou výhybkou  do 100 kW</t>
  </si>
  <si>
    <t>295025838</t>
  </si>
  <si>
    <t>732213813</t>
  </si>
  <si>
    <t>Demontáž ohrievača zásobníkového, rozrezanie demontovaného ohrievača objemu do 630 l</t>
  </si>
  <si>
    <t>1845306993</t>
  </si>
  <si>
    <t>732219220</t>
  </si>
  <si>
    <t>Montáž zásobníkového ohrievača vody pre ohrev pitnej vody v spojení s kotlami objem 500 l</t>
  </si>
  <si>
    <t>-1626831024</t>
  </si>
  <si>
    <t>2193126000004</t>
  </si>
  <si>
    <t>uniSTOR VIH R 500, alebo ekvivalentná náhrada</t>
  </si>
  <si>
    <t>1132166618</t>
  </si>
  <si>
    <t>732331048</t>
  </si>
  <si>
    <t>Montáž expanznej nádoby tlak 6 barov s membránou 100 l</t>
  </si>
  <si>
    <t>-1433812444</t>
  </si>
  <si>
    <t>484630006700</t>
  </si>
  <si>
    <t>Nádoba expanzná s membránou typ NG 100 l, D 480 mm, v 670 mm, pripojenie R 1", 6 bar, šedá, alebo ekvivalentná náhrada</t>
  </si>
  <si>
    <t>-3204991</t>
  </si>
  <si>
    <t>732420812</t>
  </si>
  <si>
    <t>Demontáž čerpadla obehového špirálového (do potrubia) DN 40,  -0,02100t</t>
  </si>
  <si>
    <t>314593708</t>
  </si>
  <si>
    <t>998732202</t>
  </si>
  <si>
    <t>Presun hmôt pre strojovne v objektoch výšky nad 6 m do 12 m</t>
  </si>
  <si>
    <t>-74647768</t>
  </si>
  <si>
    <t>733</t>
  </si>
  <si>
    <t>Ústredné kúrenie, rozvodné potrubie</t>
  </si>
  <si>
    <t>733110803</t>
  </si>
  <si>
    <t>Demontáž potrubia z oceľových rúrok závitových do DN 15,  -0,00100t</t>
  </si>
  <si>
    <t>-53761313</t>
  </si>
  <si>
    <t>733110806</t>
  </si>
  <si>
    <t>Demontáž potrubia z oceľových rúrok závitových nad 15 do DN 32,  -0,00320t</t>
  </si>
  <si>
    <t>-2000926315</t>
  </si>
  <si>
    <t>733110808</t>
  </si>
  <si>
    <t>Demontáž potrubia z oceľových rúrok závitových nad 32 do DN 50,  -0,00532t</t>
  </si>
  <si>
    <t>424384371</t>
  </si>
  <si>
    <t>733110810</t>
  </si>
  <si>
    <t>Demontáž potrubia z oceľových rúrok závitových nad 50 do DN 80,  -0,00858t</t>
  </si>
  <si>
    <t>-1600941028</t>
  </si>
  <si>
    <t>733161501</t>
  </si>
  <si>
    <t xml:space="preserve">Potrubie plasthliníkové  HT 16x2 mm z rúrok v kotúčoch </t>
  </si>
  <si>
    <t>-797649751</t>
  </si>
  <si>
    <t>733161503</t>
  </si>
  <si>
    <t>Potrubie plasthliníkové  HT  20x2 mm z rúrok v kotúčoch</t>
  </si>
  <si>
    <t>49086635</t>
  </si>
  <si>
    <t>733161504</t>
  </si>
  <si>
    <t>Potrubie plasthliníkové HT 26x3 mm z rúrok v kotúčoch</t>
  </si>
  <si>
    <t>1549190226</t>
  </si>
  <si>
    <t>733167024</t>
  </si>
  <si>
    <t>Potrubie plasthliníkové HT 32x3 mm z rúrok  tyč</t>
  </si>
  <si>
    <t>-818078254</t>
  </si>
  <si>
    <t>733167034</t>
  </si>
  <si>
    <t>Potrubie plasthliníkové HT 40x3,5 mm z rúrok tyč</t>
  </si>
  <si>
    <t>-1671231529</t>
  </si>
  <si>
    <t>733167035</t>
  </si>
  <si>
    <t>Potrubie plasthliníkové HT 50x4 mm z rúrok tyč</t>
  </si>
  <si>
    <t>1834348656</t>
  </si>
  <si>
    <t>1609803</t>
  </si>
  <si>
    <t xml:space="preserve">Prechodka na plast. rúrku 16x2, G 3/4 z PE-X, PB a kompozit. plastov s hadic. prechodkou, svork. krúžkom a prevl. maticou G 3/4 s kuž. tesnením, </t>
  </si>
  <si>
    <t>1020066415</t>
  </si>
  <si>
    <t>733191301</t>
  </si>
  <si>
    <t>Tlaková skúška plastového potrubia do 32 mm</t>
  </si>
  <si>
    <t>1890994134</t>
  </si>
  <si>
    <t>733191302</t>
  </si>
  <si>
    <t>Tlaková skúška plastového potrubia nad 32 do 63 mm</t>
  </si>
  <si>
    <t>92232896</t>
  </si>
  <si>
    <t>733890803</t>
  </si>
  <si>
    <t>Vnútrostav. premiestnenie vybúraných hmôt rozvodov potrubia vodorovne do 100 m z obj. výš. do 24m</t>
  </si>
  <si>
    <t>1570397623</t>
  </si>
  <si>
    <t>998733203</t>
  </si>
  <si>
    <t>Presun hmôt pre rozvody potrubia v objektoch výšky nad 6 do 24 m</t>
  </si>
  <si>
    <t>-551192821</t>
  </si>
  <si>
    <t>734</t>
  </si>
  <si>
    <t>Ústredné kúrenie, armatúry.</t>
  </si>
  <si>
    <t>732331090</t>
  </si>
  <si>
    <t>Montáž expanznej nádoby tlak 10 barov  objem 25 l</t>
  </si>
  <si>
    <t>1924604998</t>
  </si>
  <si>
    <t>4849111990</t>
  </si>
  <si>
    <t xml:space="preserve">Expanzná nádoba pre inštaláciu pitnej vody DD 25 objem 25 l </t>
  </si>
  <si>
    <t>747002099</t>
  </si>
  <si>
    <t>734190814</t>
  </si>
  <si>
    <t>Demontáž príruby rozpojenie prírubového spoja do DN 50</t>
  </si>
  <si>
    <t>1002643485</t>
  </si>
  <si>
    <t>734200821</t>
  </si>
  <si>
    <t>Demontáž armatúry závitovej s dvomi závitmi do G 1/2 -0,00045t</t>
  </si>
  <si>
    <t>-482334661</t>
  </si>
  <si>
    <t>734209101</t>
  </si>
  <si>
    <t>Montáž závitovej armatúry s 1 závitom do G 1/2</t>
  </si>
  <si>
    <t>166361075</t>
  </si>
  <si>
    <t>5517400260</t>
  </si>
  <si>
    <t>Automatický odvzdušňovací ventil  1/2"</t>
  </si>
  <si>
    <t>-352999968</t>
  </si>
  <si>
    <t>4223050300</t>
  </si>
  <si>
    <t>Kohút plniaci a vypúšťací K 310, PN 10, D 15 mm</t>
  </si>
  <si>
    <t>1210483300</t>
  </si>
  <si>
    <t>734209112</t>
  </si>
  <si>
    <t>Montáž závitovej armatúry s 2 závitmi do G 1/2</t>
  </si>
  <si>
    <t>32529392</t>
  </si>
  <si>
    <t>1369291</t>
  </si>
  <si>
    <t>Diel pripáj. HERZ-3000  M 28x1,5 s integr. term. zvrškom s prednast. pre 2-rúr. súst., pripoj. Rp 1/2, na rúru vonk. G 3/4 s kuž. tesnením, alebo ekvivalentná náhrada</t>
  </si>
  <si>
    <t>523952275</t>
  </si>
  <si>
    <t>1369491</t>
  </si>
  <si>
    <t>Diel pripáj. HERZ-3000 rohový s termost. zvrškom s prednastav., M 28x1,5 pre 2-rúr. sústavy, pripoj. Rp 1/2, na rúru vonk. G 3/4 s kuž. tesnením, HERZ, alebo ekvivalentná náhrada</t>
  </si>
  <si>
    <t>768395480</t>
  </si>
  <si>
    <t>1175382741</t>
  </si>
  <si>
    <t>1421701</t>
  </si>
  <si>
    <t>Ventil STRÖMAX -GM 2013 DN 15, norm. prietok, kvs=6,05 m3/h, priamy vyvaž. pre meranie tlak. dif., 2 vrty 1/4 uzatv. uzávermi, hrdloxhrdlo, HERZ, alebo ekvivalentná náhrada</t>
  </si>
  <si>
    <t>113641592</t>
  </si>
  <si>
    <t>1220141</t>
  </si>
  <si>
    <t>Kohút guľový MODUL s pákovým ovládačom červený s upchávkou, poniklovaný, DN 15, PN 25, HERZ, alebo ekvivalentná náhrada</t>
  </si>
  <si>
    <t>-114529235</t>
  </si>
  <si>
    <t>734209114</t>
  </si>
  <si>
    <t>Montáž závitovej armatúry s 2 závitmi G 3/4</t>
  </si>
  <si>
    <t>-1494306478</t>
  </si>
  <si>
    <t>1220142</t>
  </si>
  <si>
    <t>HERZ Kohút guľový s pákovým ovládačom červenej farby poniklovaný s upchávkou, DN 20, PN 25, alebo ekvivalentná náhrada</t>
  </si>
  <si>
    <t>-14817365</t>
  </si>
  <si>
    <t>551190000900</t>
  </si>
  <si>
    <t>Spätná klapka vodorovná Clapet, 3/4", mäkké tesnenie, mosadz, IVAR, alebo ekvivalentná náhrada</t>
  </si>
  <si>
    <t>2031912156</t>
  </si>
  <si>
    <t>5907451998564</t>
  </si>
  <si>
    <t>Filter pre vodu 3/4&amp;amp;quot;</t>
  </si>
  <si>
    <t>-524340765</t>
  </si>
  <si>
    <t>397628982</t>
  </si>
  <si>
    <t>1421732</t>
  </si>
  <si>
    <t>Ventil STRÖMAX -GM 2013 DN 20 priamy vyvažovací s meracími ventil. pre meranie tlak. diferencie s lineárnou charakteristikou, hrdloxhrdlo, HERZ, alebo ekvivalentná náhrada</t>
  </si>
  <si>
    <t>2788997</t>
  </si>
  <si>
    <t>734209115</t>
  </si>
  <si>
    <t>Montáž závitovej armatúry s 2 závitmi G 1</t>
  </si>
  <si>
    <t>725632248</t>
  </si>
  <si>
    <t>1220143</t>
  </si>
  <si>
    <t>HERZ Kohút guľový s pákovým ovládačom  poniklovaný s upchávkou, DN 25, PN 25, alebo ekvivalentná náhrada</t>
  </si>
  <si>
    <t>1066597633</t>
  </si>
  <si>
    <t>551190004600</t>
  </si>
  <si>
    <t>Spätná klapka Eura ľahká, 1" , mosadz, IVAR, alebo ekvivalentná náhrada</t>
  </si>
  <si>
    <t>-1615589016</t>
  </si>
  <si>
    <t>4849217130m.1</t>
  </si>
  <si>
    <t>Príslušenstvo vykurovania -Bezpečnostný uzáver pre expanznú nádobu 1"</t>
  </si>
  <si>
    <t>1261620209</t>
  </si>
  <si>
    <t>3885000460</t>
  </si>
  <si>
    <t>Prípojka k vodomeru -pár</t>
  </si>
  <si>
    <t>1714683088</t>
  </si>
  <si>
    <t>2082192746</t>
  </si>
  <si>
    <t>1421733</t>
  </si>
  <si>
    <t>Ventil STRÖMAX -GM 2013 DN 25 priamy vyvažovací s meracími ventil. pre meranie tlak. diferencie s lineárnou charakteristikou, hrdloxhrdlo, HERZ, alebo ekvivalentná náhrada</t>
  </si>
  <si>
    <t>-143546300</t>
  </si>
  <si>
    <t>734209116</t>
  </si>
  <si>
    <t>Montáž závitovej armatúry s 2 závitmi G 5/4</t>
  </si>
  <si>
    <t>1959645931</t>
  </si>
  <si>
    <t>1210004</t>
  </si>
  <si>
    <t>HERZ Guľový kohút s pákovým ovládačom, PN 40, DN 32, obj.č.1210004, alebo ekvivalentná náhrada</t>
  </si>
  <si>
    <t>1812993912</t>
  </si>
  <si>
    <t>1411114</t>
  </si>
  <si>
    <t>Herz filter 1 1/4", veľkosť oka sieťoviny 0,75 mm  obj.č.1411114, alebo ekvivalentná náhrada</t>
  </si>
  <si>
    <t>-1241095549</t>
  </si>
  <si>
    <t>551190001100</t>
  </si>
  <si>
    <t>Spätná klapka vodorovná Clapet, 5/4", mäkké tesnenie, mosadz, IVAR, alebo ekvivalentná náhrada</t>
  </si>
  <si>
    <t>1387963881</t>
  </si>
  <si>
    <t>734209117</t>
  </si>
  <si>
    <t>Montáž závitovej armatúry s 2 závitmi G 6/4</t>
  </si>
  <si>
    <t>733567206</t>
  </si>
  <si>
    <t>1210005</t>
  </si>
  <si>
    <t>Kohút guľový PROFI s pákovým ovládačom, PN 40, DN 40, HERZ, alebo ekvivalentná náhrada</t>
  </si>
  <si>
    <t>-1572090771</t>
  </si>
  <si>
    <t>734209118</t>
  </si>
  <si>
    <t>Montáž závitovej armatúry s 2 závitmi G 2</t>
  </si>
  <si>
    <t>866943100</t>
  </si>
  <si>
    <t>5518400346</t>
  </si>
  <si>
    <t>IVAR Filter závitový  2", č. 08412200, alebo ekvivalentná náhrada</t>
  </si>
  <si>
    <t>370536202</t>
  </si>
  <si>
    <t>1210006</t>
  </si>
  <si>
    <t>Kohút guľový PROFI s pákovým ovládačom, PN 40, DN 50, HERZ, alebo ekvivalentná náhrada</t>
  </si>
  <si>
    <t>1052824205</t>
  </si>
  <si>
    <t>734223208</t>
  </si>
  <si>
    <t>Montáž termostatickej hlavice kvapalinovej jednoduchej</t>
  </si>
  <si>
    <t>-1123706732</t>
  </si>
  <si>
    <t>1920060</t>
  </si>
  <si>
    <t>Termostatická hlavica Mini pre VT s kvapalinovím snímačom, s automatickou protimrazovou poistkou (6-30 °C), alebo ekvivalentná náhrada</t>
  </si>
  <si>
    <t>633472222</t>
  </si>
  <si>
    <t>1986098</t>
  </si>
  <si>
    <t>Hlavica termostatická H HERZCULES, M 30x1,5, v masív. vyhotovení proti vandalizmu, od 8-26°C, HERZ, alebo ekvivalentná náhrada</t>
  </si>
  <si>
    <t>-810551209</t>
  </si>
  <si>
    <t>117</t>
  </si>
  <si>
    <t>1955102</t>
  </si>
  <si>
    <t>Kolíky zarážkové pre termostaty Mini, HERZ, alebo ekvivalentná náhrada</t>
  </si>
  <si>
    <t>1938428189</t>
  </si>
  <si>
    <t>118</t>
  </si>
  <si>
    <t>734252140</t>
  </si>
  <si>
    <t>Montáž ventilu poistného rohového G 5/4</t>
  </si>
  <si>
    <t>89232527</t>
  </si>
  <si>
    <t>119</t>
  </si>
  <si>
    <t>4225070900</t>
  </si>
  <si>
    <t xml:space="preserve">Ventil poistný D   32 mm   </t>
  </si>
  <si>
    <t>764550422</t>
  </si>
  <si>
    <t>120</t>
  </si>
  <si>
    <t>734411130</t>
  </si>
  <si>
    <t>Teplomer technický dvojkovový príložný DTP II</t>
  </si>
  <si>
    <t>1456857895</t>
  </si>
  <si>
    <t>121</t>
  </si>
  <si>
    <t>734421130</t>
  </si>
  <si>
    <t>Tlakomer deformačný kruhový B 0-10 MPa č.03313 priem. 160</t>
  </si>
  <si>
    <t>755424939</t>
  </si>
  <si>
    <t>122</t>
  </si>
  <si>
    <t>998734203</t>
  </si>
  <si>
    <t>Presun hmôt pre armatúry v objektoch výšky nad 6 do 24 m</t>
  </si>
  <si>
    <t>-1566528905</t>
  </si>
  <si>
    <t>735</t>
  </si>
  <si>
    <t>Ústredné kúrenie, vykurov. telesá</t>
  </si>
  <si>
    <t>123</t>
  </si>
  <si>
    <t>735111810</t>
  </si>
  <si>
    <t>Demontáž radiátorov článkových</t>
  </si>
  <si>
    <t>-348011556</t>
  </si>
  <si>
    <t>124</t>
  </si>
  <si>
    <t>735153300</t>
  </si>
  <si>
    <t>Príplatok k cene za odvzdušňovací ventil telies s príplatkom 8 %</t>
  </si>
  <si>
    <t>927605487</t>
  </si>
  <si>
    <t>125</t>
  </si>
  <si>
    <t>735154040</t>
  </si>
  <si>
    <t>Montáž vykurovacieho telesa panelového jednoradového 600 mm/ dĺžky 400-600 mm</t>
  </si>
  <si>
    <t>1117445688</t>
  </si>
  <si>
    <t>126</t>
  </si>
  <si>
    <t>1136042018</t>
  </si>
  <si>
    <t>Vykurovacie teleso doskové - oceľový radiátor KORAD 11VK 600x400, farebný,s pripojením vpravo/vľavo, s jedným panelom a jedným konvektorom, alebo ekvivalentná náhrada</t>
  </si>
  <si>
    <t>-200327857</t>
  </si>
  <si>
    <t>127</t>
  </si>
  <si>
    <t>735154042</t>
  </si>
  <si>
    <t>Montáž vykurovacieho telesa panelového jednoradového 600 mm/ dĺžky 1000-1200 mm</t>
  </si>
  <si>
    <t>2030663028</t>
  </si>
  <si>
    <t>1036100018</t>
  </si>
  <si>
    <t>Vykurovacie teleso doskové - oceľový radiátor KORAD 10VK 600x1000, farebný,s pripojením vpravo/vľavo, s jedným panelom, alebo ekvivalentná náhrada</t>
  </si>
  <si>
    <t>445339618</t>
  </si>
  <si>
    <t>129</t>
  </si>
  <si>
    <t>1036100018L</t>
  </si>
  <si>
    <t>Vykurovacie teleso doskové - oceľový radiátor KORAD 10VK 600x1000, farebný,s pripojením vpravo/vľavo, s jedným panelom, L, alebo ekvivalentná náhrada</t>
  </si>
  <si>
    <t>-1119735745</t>
  </si>
  <si>
    <t>130</t>
  </si>
  <si>
    <t>1136102018</t>
  </si>
  <si>
    <t>Vykurovacie teleso doskové - oceľový radiátor KORAD 11VK 600x1000, farebný,s pripojením vpravo/vľavo, s jedným panelom a jedným konvektorom, L, alebo ekvivalentná náhrada</t>
  </si>
  <si>
    <t>2037855714</t>
  </si>
  <si>
    <t>131</t>
  </si>
  <si>
    <t>1136122018</t>
  </si>
  <si>
    <t>Vykurovacie teleso doskové - oceľový radiátor KORAD 11VK 600x1200, farebný,s pripojením vpravo/vľavo, s jedným panelom a jedným konvektorom, L, alebo ekvivalentná náhrada</t>
  </si>
  <si>
    <t>-1987832529</t>
  </si>
  <si>
    <t>132</t>
  </si>
  <si>
    <t>735154043</t>
  </si>
  <si>
    <t>Montáž vykurovacieho telesa panelového jednoradového 600 mm/ dĺžky 1400-1800 mm</t>
  </si>
  <si>
    <t>903470636</t>
  </si>
  <si>
    <t>133</t>
  </si>
  <si>
    <t>1136182018L</t>
  </si>
  <si>
    <t>Vykurovacie teleso doskové - oceľový radiátor KORAD 11VK 600x1800, farebný,s pripojením vpravo/vľavo, s jedným panelom a jedným konvektorom, L, alebo ekvivalentná náhrada</t>
  </si>
  <si>
    <t>-1921157450</t>
  </si>
  <si>
    <t>134</t>
  </si>
  <si>
    <t>1829823439</t>
  </si>
  <si>
    <t>135</t>
  </si>
  <si>
    <t>1136142018</t>
  </si>
  <si>
    <t>Vykurovacie teleso doskové - oceľový radiátor KORAD 11VK 600x1400, farebný,s pripojením vpravo/vľavo, s jedným panelom a jedným konvektorom, alebo ekvivalentná náhrada</t>
  </si>
  <si>
    <t>839962156</t>
  </si>
  <si>
    <t>136</t>
  </si>
  <si>
    <t>1136162018</t>
  </si>
  <si>
    <t>Vykurovacie teleso doskové - oceľový radiátor KORAD 11VK 600x1600, farebný,s pripojením vpravo/vľavo, s jedným panelom a jedným konvektorom, alebo ekvivalentná náhrada</t>
  </si>
  <si>
    <t>142352936</t>
  </si>
  <si>
    <t>137</t>
  </si>
  <si>
    <t>1136182018</t>
  </si>
  <si>
    <t>Vykurovacie teleso doskové - oceľový radiátor KORAD 11VK 600x1800, farebný,s pripojením vpravo/vľavo, s jedným panelom a jedným konvektorom, alebo ekvivalentná náhrada</t>
  </si>
  <si>
    <t>1353148750</t>
  </si>
  <si>
    <t>138</t>
  </si>
  <si>
    <t>735154050</t>
  </si>
  <si>
    <t>Montáž vykurovacieho telesa panelového jednoradového 900 mm/ dĺžky 400-600 mm</t>
  </si>
  <si>
    <t>140732285</t>
  </si>
  <si>
    <t>139</t>
  </si>
  <si>
    <t>1139062018L</t>
  </si>
  <si>
    <t>Vykurovacie teleso doskové - oceľový radiátor KORAD 11VK 900x600, farebný,s pripojením vpravo/vľavo, s jedným panelom a jedným konvektorom, L, alebo ekvivalentná náhrada</t>
  </si>
  <si>
    <t>-467858803</t>
  </si>
  <si>
    <t>140</t>
  </si>
  <si>
    <t>1139062018</t>
  </si>
  <si>
    <t>Vykurovacie teleso doskové - oceľový radiátor KORAD 11VK 900x600, farebný,s pripojením vpravo/vľavo, s jedným panelom a jedným konvektorom, alebo ekvivalentná náhrada</t>
  </si>
  <si>
    <t>1434337469</t>
  </si>
  <si>
    <t>141</t>
  </si>
  <si>
    <t>735154052</t>
  </si>
  <si>
    <t>Montáž vykurovacieho telesa panelového jednoradového výšky 900 mm/ dĺžky 1000-1200 mm</t>
  </si>
  <si>
    <t>-1098310710</t>
  </si>
  <si>
    <t>142</t>
  </si>
  <si>
    <t>1139122018L</t>
  </si>
  <si>
    <t>Vykurovacie teleso doskové - oceľový radiátor KORAD 11VK 900x1200, farebný,s pripojením vpravo/vľavo, s jedným panelom a jedným konvektorom, L, alebo ekvivalentná náhrada</t>
  </si>
  <si>
    <t>1391446211</t>
  </si>
  <si>
    <t>143</t>
  </si>
  <si>
    <t>1139122018</t>
  </si>
  <si>
    <t>Vykurovacie teleso doskové - oceľový radiátor KORAD 11VK 900x1200, farebný,s pripojením vpravo/vľavo, s jedným panelom a jedným konvektorom, alebo ekvivalentná náhrada</t>
  </si>
  <si>
    <t>2010773683</t>
  </si>
  <si>
    <t>144</t>
  </si>
  <si>
    <t>735154142</t>
  </si>
  <si>
    <t>Montáž vykurovacieho telesa panelového dvojradového výšky 600 mm/ dĺžky 1000-1200 mm</t>
  </si>
  <si>
    <t>-119939553</t>
  </si>
  <si>
    <t>145</t>
  </si>
  <si>
    <t>2136124018U</t>
  </si>
  <si>
    <t>Vykurovacie teleso doskové - oceľový radiátor KORAD 21VK 600x1200, farebný,s pripojením vpravo/vľavo, s dvoma panelmi a jedným konvektorom, L, alebo ekvivalentná náhrada</t>
  </si>
  <si>
    <t>-738031224</t>
  </si>
  <si>
    <t>146</t>
  </si>
  <si>
    <t>2136124018P</t>
  </si>
  <si>
    <t>Vykurovacie teleso doskové - oceľový radiátor KORAD 21VK 600x1200, farebný,s pripojením vpravo/vľavo, s dvoma panelmi a jedným konvektorom, alebo ekvivalentná náhrada</t>
  </si>
  <si>
    <t>896176581</t>
  </si>
  <si>
    <t>147</t>
  </si>
  <si>
    <t>735154143</t>
  </si>
  <si>
    <t>Montáž vykurovacieho telesa panelového dvojradového výšky 600 mm/ dĺžky 1400-1800 mm</t>
  </si>
  <si>
    <t>465532753</t>
  </si>
  <si>
    <t>148</t>
  </si>
  <si>
    <t>2136134018L</t>
  </si>
  <si>
    <t>Vykurovacie teleso doskové - oceľový radiátor KORAD 21VK 600x1300, farebný,s pripojením vpravo/vľavo, s dvoma panelmi a jedným konvektorom, L, alebo ekvivalentná náhrada</t>
  </si>
  <si>
    <t>907054530</t>
  </si>
  <si>
    <t>149</t>
  </si>
  <si>
    <t>2136134018U</t>
  </si>
  <si>
    <t>Vykurovacie teleso doskové - oceľový radiátor KORAD 21VK 600x1300, farebný,s pripojením vpravo/vľavo, s dvoma panelmi a jedným konvektorom, alebo ekvivalentná náhrada</t>
  </si>
  <si>
    <t>-1555726257</t>
  </si>
  <si>
    <t>150</t>
  </si>
  <si>
    <t>2136164018U</t>
  </si>
  <si>
    <t>Vykurovacie teleso doskové - oceľový radiátor KORAD 21VK 600x1600, farebný,s pripojením vpravo/vľavo, s dvoma panelmi a jedným konvektorom, L, alebo ekvivalentná náhrada</t>
  </si>
  <si>
    <t>-592576664</t>
  </si>
  <si>
    <t>151</t>
  </si>
  <si>
    <t>2136184018L</t>
  </si>
  <si>
    <t>Vykurovacie teleso doskové - oceľový radiátor KORAD 21VK 600x1800, farebný,s pripojením vpravo/vľavo, s dvoma panelmi a jedným konvektorom , L, alebo ekvivalentná náhrada</t>
  </si>
  <si>
    <t>460547477</t>
  </si>
  <si>
    <t>152</t>
  </si>
  <si>
    <t>2136184018U</t>
  </si>
  <si>
    <t>Vykurovacie teleso doskové - oceľový radiátor KORAD 21VK 600x1800, farebný,s pripojením vpravo/vľavo, s dvoma panelmi a jedným konvektorom, alebo ekvivalentná náhrada</t>
  </si>
  <si>
    <t>-1395574137</t>
  </si>
  <si>
    <t>153</t>
  </si>
  <si>
    <t>-2098312029</t>
  </si>
  <si>
    <t>154</t>
  </si>
  <si>
    <t>2236132018</t>
  </si>
  <si>
    <t>Vykurovacie teleso doskové - oceľový radiátor KORAD 22VK 600x1300, farebný,s pripojením vpravo/vľavo, s dvoma panelmi a dvoma konvektormi, alebo ekvivalentná náhrada</t>
  </si>
  <si>
    <t>-1196213183</t>
  </si>
  <si>
    <t>155</t>
  </si>
  <si>
    <t>2236182018</t>
  </si>
  <si>
    <t>Vykurovacie teleso doskové - oceľový radiátor KORAD 22VK 600x1800, farebný,s pripojením vpravo/vľavo, s dvoma panelmi a dvoma konvektormi, alebo ekvivalentná náhrada</t>
  </si>
  <si>
    <t>-1123318518</t>
  </si>
  <si>
    <t>156</t>
  </si>
  <si>
    <t>735154150</t>
  </si>
  <si>
    <t>Montáž vykurovacieho telesa panelového dvojradového výšky 900 mm/ dĺžky 400-600 mm</t>
  </si>
  <si>
    <t>598884130</t>
  </si>
  <si>
    <t>157</t>
  </si>
  <si>
    <t>2239042018L</t>
  </si>
  <si>
    <t>Vykurovacie teleso doskové - oceľový radiátor KORAD 22VK 900x400, farebný,s pripojením vpravo/vľavo, s dvoma panelmi a dvoma konvektormi, L, alebo ekvivalentná náhrada</t>
  </si>
  <si>
    <t>885927553</t>
  </si>
  <si>
    <t>158</t>
  </si>
  <si>
    <t>735154151</t>
  </si>
  <si>
    <t>Montáž vykurovacieho telesa panelového dvojradového výšky 900 mm/ dĺžky 700-900 mm</t>
  </si>
  <si>
    <t>-768577505</t>
  </si>
  <si>
    <t>159</t>
  </si>
  <si>
    <t>2239082018</t>
  </si>
  <si>
    <t>Vykurovacie teleso doskové - oceľový radiátor KORAD 22VK 900x800, farebný,s pripojením vpravo/vľavo, s dvoma panelmi a dvoma konvektormi, alebo ekvivalentná náhrada</t>
  </si>
  <si>
    <t>662891585</t>
  </si>
  <si>
    <t>160</t>
  </si>
  <si>
    <t>735154152</t>
  </si>
  <si>
    <t>Montáž vykurovacieho telesa panelového dvojradového výšky 900 mm/ dĺžky 1000-1200 mm</t>
  </si>
  <si>
    <t>956427826</t>
  </si>
  <si>
    <t>161</t>
  </si>
  <si>
    <t>2139104018U</t>
  </si>
  <si>
    <t>Vykurovacie teleso doskové - oceľový radiátor KORAD 21VK 900x1000, farebný,s pripojením vpravo/vľavo, s dvoma panelmi a jedným konvektorom, alebo ekvivalentná náhrada</t>
  </si>
  <si>
    <t>-2123130226</t>
  </si>
  <si>
    <t>162</t>
  </si>
  <si>
    <t>2239102018L</t>
  </si>
  <si>
    <t>Vykurovacie teleso doskové - oceľový radiátor KORAD 22VK 900x1000, farebný,s pripojením vpravo/vľavo, s dvoma panelmi a dvoma konvektormi, L, alebo ekvivalentná náhrada</t>
  </si>
  <si>
    <t>-2103728170</t>
  </si>
  <si>
    <t>163</t>
  </si>
  <si>
    <t>735154242</t>
  </si>
  <si>
    <t>Montáž vykurovacieho telesa panelového trojradového výšky 600 mm/ dĺžky 1000-1200 mm</t>
  </si>
  <si>
    <t>-506231316</t>
  </si>
  <si>
    <t>164</t>
  </si>
  <si>
    <t>3339112018L</t>
  </si>
  <si>
    <t>Vykurovacie teleso doskové - oceľový radiátor KORAD 33VK 900x1100, farebný,s pripojením vpravo/vľavo, s troma panelmi a troma konvektormi, L, alebo ekvivalentná náhrada</t>
  </si>
  <si>
    <t>-1928667176</t>
  </si>
  <si>
    <t>165</t>
  </si>
  <si>
    <t>1491764497</t>
  </si>
  <si>
    <t>166</t>
  </si>
  <si>
    <t>3336102018</t>
  </si>
  <si>
    <t>Vykurovacie teleso doskové - oceľový radiátor KORAD 33VK 600x1000, farebný,s pripojením vpravo/vľavo, s troma panelmi a troma konvektormi, alebo ekvivalentná náhrada</t>
  </si>
  <si>
    <t>1090284524</t>
  </si>
  <si>
    <t>167</t>
  </si>
  <si>
    <t>3336122018</t>
  </si>
  <si>
    <t>Vykurovacie teleso doskové - oceľový radiátor KORAD 33VK 600x1200, farebný,s pripojením vpravo/vľavo, s troma panelmi a troma konvektormi, alebo ekvivalentná náhrada</t>
  </si>
  <si>
    <t>-1869201153</t>
  </si>
  <si>
    <t>168</t>
  </si>
  <si>
    <t>735154243</t>
  </si>
  <si>
    <t>Montáž vykurovacieho telesa panelového trojradového výšky 600 mm/ dĺžky 1400-1800 mm</t>
  </si>
  <si>
    <t>1281783733</t>
  </si>
  <si>
    <t>169</t>
  </si>
  <si>
    <t>3336142018</t>
  </si>
  <si>
    <t>Vykurovacie teleso doskové - oceľový radiátor KORAD 33VK 600x1400, farebný,s pripojením vpravo/vľavo, s troma panelmi a troma konvektormi, alebo ekvivalentná náhrada</t>
  </si>
  <si>
    <t>-1873053389</t>
  </si>
  <si>
    <t>170</t>
  </si>
  <si>
    <t>735154250</t>
  </si>
  <si>
    <t>Montáž vykurovacieho telesa panelového trojradového výšky 900 mm/ dĺžky 400-600 mm</t>
  </si>
  <si>
    <t>339471990</t>
  </si>
  <si>
    <t>171</t>
  </si>
  <si>
    <t>3339052018L</t>
  </si>
  <si>
    <t>Vykurovacie teleso doskové - oceľový radiátor KORAD 33VK 900x500, farebný,s pripojením vpravo/vľavo, s troma panelmi a troma konvektormi, L, alebo ekvivalentná náhrada</t>
  </si>
  <si>
    <t>-1114586538</t>
  </si>
  <si>
    <t>172</t>
  </si>
  <si>
    <t>3339062018L</t>
  </si>
  <si>
    <t>Vykurovacie teleso doskové - oceľový radiátor KORAD 33VK 900x600, farebný,s pripojením vpravo/vľavo, s troma panelmi a troma konvektormi, L, alebo ekvivalentná náhrada</t>
  </si>
  <si>
    <t>-1199204604</t>
  </si>
  <si>
    <t>173</t>
  </si>
  <si>
    <t>982094492</t>
  </si>
  <si>
    <t>174</t>
  </si>
  <si>
    <t>3339052018</t>
  </si>
  <si>
    <t>Vykurovacie teleso doskové - oceľový radiátor KORAD 33VK 900x500, farebný,s pripojením vpravo/vľavo, s troma panelmi a troma konvektormi, alebo ekvivalentná náhrada</t>
  </si>
  <si>
    <t>-1536254498</t>
  </si>
  <si>
    <t>175</t>
  </si>
  <si>
    <t>3339062018</t>
  </si>
  <si>
    <t>Vykurovacie teleso doskové - oceľový radiátor KORAD 33VK 900x600, farebný,s pripojením vpravo/vľavo, s troma panelmi a troma konvektormi, alebo ekvivalentná náhrada</t>
  </si>
  <si>
    <t>1166326964</t>
  </si>
  <si>
    <t>176</t>
  </si>
  <si>
    <t>735154253</t>
  </si>
  <si>
    <t>Montáž vykurovacieho telesa panelovéhotrojradového výšky 900 mm/ dĺžky 1400-1800 mm</t>
  </si>
  <si>
    <t>-1211549730</t>
  </si>
  <si>
    <t>177</t>
  </si>
  <si>
    <t>3339142018</t>
  </si>
  <si>
    <t>Vykurovacie teleso doskové - oceľový radiátor KORAD 33VK 900x1400, farebný,s pripojením vpravo/vľavo, s troma panelmi a troma konvektormi, alebo ekvivalentná náhrada</t>
  </si>
  <si>
    <t>641084682</t>
  </si>
  <si>
    <t>178</t>
  </si>
  <si>
    <t>735158110</t>
  </si>
  <si>
    <t>Vykurovacie telesá panelové, tlaková skúška telesa vodou  jednoradového</t>
  </si>
  <si>
    <t>1357833615</t>
  </si>
  <si>
    <t>179</t>
  </si>
  <si>
    <t>735158120</t>
  </si>
  <si>
    <t>Vykurovacie telesá panelové, tlaková skúška telesa vodou dvojradového</t>
  </si>
  <si>
    <t>2003119875</t>
  </si>
  <si>
    <t>180</t>
  </si>
  <si>
    <t>735890802</t>
  </si>
  <si>
    <t>Vnútrostaveniskové premiestnenie vybúraných hmôt vykurovacích telies do 12m</t>
  </si>
  <si>
    <t>-521662209</t>
  </si>
  <si>
    <t>181</t>
  </si>
  <si>
    <t>998735102</t>
  </si>
  <si>
    <t>Presun hmôt pre vykurovacie telesá v objektoch výšky nad 6 do 12 m</t>
  </si>
  <si>
    <t>-462190243</t>
  </si>
  <si>
    <t>182</t>
  </si>
  <si>
    <t>HZS000112</t>
  </si>
  <si>
    <t>Stavebno montážne práce náročnejšie, ucelené, obtiažne, rutinné (Tr.2) v rozsahu viac ako 8 hodín náročnejšie -vykurovacia skuška</t>
  </si>
  <si>
    <t>1779827580</t>
  </si>
  <si>
    <t>OST</t>
  </si>
  <si>
    <t>183</t>
  </si>
  <si>
    <t>HZS000111</t>
  </si>
  <si>
    <t>Stavebno montážne práce menej náročne, pomocné alebo manupulačné (Tr 1) v rozsahu viac ako 8 hodín</t>
  </si>
  <si>
    <t>1989956252</t>
  </si>
  <si>
    <t>184</t>
  </si>
  <si>
    <t>HZS000214</t>
  </si>
  <si>
    <t>Stavebno montážne práce najnáročnejšie na odbornosť - prehliadky pracoviska a revízie (Tr 4) v rozsahu viac ako 4 a menej ako 8 hodín</t>
  </si>
  <si>
    <t>1403544138</t>
  </si>
  <si>
    <t xml:space="preserve">    722 - Zdravotechnika - vnútorný vodovod</t>
  </si>
  <si>
    <t xml:space="preserve">    723 - Zdravotechnika - vnútorný plynovod</t>
  </si>
  <si>
    <t xml:space="preserve">    725 - Zdravotechnika - zariaďovacie predmety</t>
  </si>
  <si>
    <t xml:space="preserve">    732 - Ústredné kúrenie - strojovne</t>
  </si>
  <si>
    <t>612403399</t>
  </si>
  <si>
    <t>Hrubá výplň rýh na stenách akoukoľvek maltou, akejkoľvek šírky ryhy</t>
  </si>
  <si>
    <t>-2059693407</t>
  </si>
  <si>
    <t>612423521</t>
  </si>
  <si>
    <t>Omietka rýh v stenách maltou vápennou šírky ryhy do 150 mm omietkou hladkou</t>
  </si>
  <si>
    <t>1527843371</t>
  </si>
  <si>
    <t>969011121</t>
  </si>
  <si>
    <t>Vybúranie vodovodného vedenia DN do 52 mm,  -0,01300t</t>
  </si>
  <si>
    <t>-1307833580</t>
  </si>
  <si>
    <t>974031144</t>
  </si>
  <si>
    <t>Vysekávanie rýh v akomkoľvek murive tehlovom na akúkoľvek maltu do hĺbky 70 mm a š. do 150 mm,  -0,01900t</t>
  </si>
  <si>
    <t>-1867493233</t>
  </si>
  <si>
    <t>308495070</t>
  </si>
  <si>
    <t>-449025172</t>
  </si>
  <si>
    <t>611213458</t>
  </si>
  <si>
    <t>367215354</t>
  </si>
  <si>
    <t>2033041875</t>
  </si>
  <si>
    <t>-1451181308</t>
  </si>
  <si>
    <t>1465206993</t>
  </si>
  <si>
    <t>1687804969</t>
  </si>
  <si>
    <t>-745701613</t>
  </si>
  <si>
    <t>1704348953</t>
  </si>
  <si>
    <t>713492418</t>
  </si>
  <si>
    <t>Montáž izolácie tepelnej - obalenie lamel. pásmi s AL fóliou</t>
  </si>
  <si>
    <t>926660090</t>
  </si>
  <si>
    <t>631470002900</t>
  </si>
  <si>
    <t>Lamelovo skružovaný pás KNAUF NOBASIL LMF 15 AluR (LSP 90), 50x1000x5000 mm, technická čadičová minerálna izolácia s AluR fóliou, do 100°C, alebo ekvivalentná náhrada</t>
  </si>
  <si>
    <t>597557105</t>
  </si>
  <si>
    <t>1861608664</t>
  </si>
  <si>
    <t>722</t>
  </si>
  <si>
    <t>Zdravotechnika - vnútorný vodovod</t>
  </si>
  <si>
    <t>722110912</t>
  </si>
  <si>
    <t>Oprava vodovodného potrubia liatinového prírubového pretesnenie prírubového spoja do DN 80,  -0,00081t</t>
  </si>
  <si>
    <t>720426104</t>
  </si>
  <si>
    <t>722110924</t>
  </si>
  <si>
    <t>Oprava vodovodného potrubia liatinového prírubového prepojenie doterajšieho potrubia do DN 80</t>
  </si>
  <si>
    <t>1841566526</t>
  </si>
  <si>
    <t>722172122</t>
  </si>
  <si>
    <t>Potrubie z plastických rúr PP-R D25/4.2 - PN20, polyfúznym zváraním</t>
  </si>
  <si>
    <t>1769851700</t>
  </si>
  <si>
    <t>722190901</t>
  </si>
  <si>
    <t>Uzatvorenie alebo otvorenie vodovodného potrubia</t>
  </si>
  <si>
    <t>2098970792</t>
  </si>
  <si>
    <t>722210981</t>
  </si>
  <si>
    <t>Výmena tesnenia pod hlavou armatúr,  -0,00099t</t>
  </si>
  <si>
    <t>996654340</t>
  </si>
  <si>
    <t>722221020</t>
  </si>
  <si>
    <t>Montáž guľového kohúta závitového priameho pre vodu G 1</t>
  </si>
  <si>
    <t>-183758288</t>
  </si>
  <si>
    <t>551110013900</t>
  </si>
  <si>
    <t>Guľový uzáver pre vodu Perfecta, 1" FF, páčka, niklovaná mosadz, IVAR, alebo ekvivalentná náhrada</t>
  </si>
  <si>
    <t>1475312116</t>
  </si>
  <si>
    <t>722221060</t>
  </si>
  <si>
    <t>Montáž guľového kohúta závitového priameho pre vodu s vypúšťaním G 1/2</t>
  </si>
  <si>
    <t>-705931483</t>
  </si>
  <si>
    <t>551210036500</t>
  </si>
  <si>
    <t>Vypúšťací guľový ventil 1/2”, komplet, GIACOMINI, alebo ekvivalentná náhrada</t>
  </si>
  <si>
    <t>-114940700</t>
  </si>
  <si>
    <t>722290227</t>
  </si>
  <si>
    <t>Tlaková skúška vodovodného potrubia PPR do DN 50</t>
  </si>
  <si>
    <t>425823460</t>
  </si>
  <si>
    <t>722290234</t>
  </si>
  <si>
    <t>Prepláchnutie a dezinfekcia vodovodného potrubia do DN 80</t>
  </si>
  <si>
    <t>60393739</t>
  </si>
  <si>
    <t>722290823</t>
  </si>
  <si>
    <t>Vnútrostav. premiestnenie vybúraných hmôt vnútorný vodovod vodorovne do 100 m z budov vys. do 24 m</t>
  </si>
  <si>
    <t>1290144055</t>
  </si>
  <si>
    <t>998722103</t>
  </si>
  <si>
    <t>Presun hmôt pre vnútorný vodovod v objektoch výšky nad 12 do 24 m</t>
  </si>
  <si>
    <t>-681799927</t>
  </si>
  <si>
    <t>723</t>
  </si>
  <si>
    <t>Zdravotechnika - vnútorný plynovod</t>
  </si>
  <si>
    <t>723190901</t>
  </si>
  <si>
    <t>Oprava plynovodného potrubia uzatvorenie alebo otvorenie plynovodného potrubia pri opravách</t>
  </si>
  <si>
    <t>-883847706</t>
  </si>
  <si>
    <t>723190907</t>
  </si>
  <si>
    <t>Oprava plynovodného potrubia odvzdušnenie a napustenie potrubia</t>
  </si>
  <si>
    <t>886415561</t>
  </si>
  <si>
    <t>723190909</t>
  </si>
  <si>
    <t>Oprava plynovodného potrubia neúradná tlaková skúška doterajšieho potrubia</t>
  </si>
  <si>
    <t>-2049094934</t>
  </si>
  <si>
    <t>725</t>
  </si>
  <si>
    <t>Zdravotechnika - zariaďovacie predmety</t>
  </si>
  <si>
    <t>725530823</t>
  </si>
  <si>
    <t>Demontáž elektrického zásobníkového ohrievača vody tlakového od 50 l do 200 l,  -0,15500t</t>
  </si>
  <si>
    <t>1431340496</t>
  </si>
  <si>
    <t>725539105</t>
  </si>
  <si>
    <t>Montáž elektrického zásobníka akumulačného stojatého do 200 L</t>
  </si>
  <si>
    <t>-1014069481</t>
  </si>
  <si>
    <t>541320005800</t>
  </si>
  <si>
    <t>Ohrievač vody EOV 200 elektrický tlakový závesný zvislí akumulačný, objem 200 l, TATRAMAT, alebo ekvivalentná náhrada</t>
  </si>
  <si>
    <t>-1878050359</t>
  </si>
  <si>
    <t>725590813</t>
  </si>
  <si>
    <t>Vnútrostav. premiestnenie vybúr. hmôt zariaď. predmetov vodorovne do 100 m z budov s výš. do 24 m</t>
  </si>
  <si>
    <t>998060824</t>
  </si>
  <si>
    <t>998725103</t>
  </si>
  <si>
    <t>Presun hmôt pre zariaďovacie predmety v objektoch výšky nad 12 do 24 m</t>
  </si>
  <si>
    <t>-1763370205</t>
  </si>
  <si>
    <t>Ústredné kúrenie - strojovne</t>
  </si>
  <si>
    <t>732212815</t>
  </si>
  <si>
    <t>Demontáž ohrievača zásobníkového stojatého objemu do 1600 l,  -0,51196t</t>
  </si>
  <si>
    <t>-1382110355</t>
  </si>
  <si>
    <t>732214813</t>
  </si>
  <si>
    <t>Demontáž ohrievača zásobníkového, vypustenie vody z ohrievača objemu do 630 l</t>
  </si>
  <si>
    <t>-1685370329</t>
  </si>
  <si>
    <t>-197568396</t>
  </si>
  <si>
    <t>484380002600</t>
  </si>
  <si>
    <t>Ohrievač zásobníkový Vitocell 300-V, typ EVI v spojení s vykur. kotlami, objem 500 l, strieborný, VIESSMANN</t>
  </si>
  <si>
    <t>854134028</t>
  </si>
  <si>
    <t>732331033</t>
  </si>
  <si>
    <t>Montáž expanznej nádoby tlak 6 barov s membránou 18 l</t>
  </si>
  <si>
    <t>-1637497188</t>
  </si>
  <si>
    <t>484630006200</t>
  </si>
  <si>
    <t>Nádoba expanzná s membránou typ NG 18 l, D 280 mm, v 382 mm, pripojenie R 3/4", 6 bar, šedá, REFLEX, alebo ekvivalentná náhrada</t>
  </si>
  <si>
    <t>-1545093534</t>
  </si>
  <si>
    <t>732331042</t>
  </si>
  <si>
    <t>Montáž expanznej nádoby tlak 6 barov s membránou 50 l</t>
  </si>
  <si>
    <t>-1178796787</t>
  </si>
  <si>
    <t>484630006500</t>
  </si>
  <si>
    <t>Nádoba expanzná s membránou typ NG 50 l, D 409 mm, v 490 mm, pripojenie R 3/4", 6 bar, šedá, REFLEX, alebo ekvivalentná náhrada</t>
  </si>
  <si>
    <t>-1786977118</t>
  </si>
  <si>
    <t>732890802</t>
  </si>
  <si>
    <t>Vnútrostav. premiestnenie vybúraných hmôt strojovní vodorovne 100 m z objektov výšky nad 6 do 12 m</t>
  </si>
  <si>
    <t>765902231</t>
  </si>
  <si>
    <t>998732102</t>
  </si>
  <si>
    <t>-1174765343</t>
  </si>
  <si>
    <t xml:space="preserve">    776 - Podlahy povlakové</t>
  </si>
  <si>
    <t xml:space="preserve">    781 - Obklady</t>
  </si>
  <si>
    <t>317121152</t>
  </si>
  <si>
    <t>Montáž prekladu z keramických prefabrikátov do pripravených rýh svetl. otvoru do 1050 mm</t>
  </si>
  <si>
    <t>-1583249235</t>
  </si>
  <si>
    <t>596460011800</t>
  </si>
  <si>
    <t>Keramický preklad BRITTERM ATLAS 23,8, lxšxv 1250x75x238 mm, alebo ekvivalentná náhrada</t>
  </si>
  <si>
    <t>1608298923</t>
  </si>
  <si>
    <t>317165122</t>
  </si>
  <si>
    <t>Prekladový trámec YTONG šírky 150 mm, výšky 124 mm, dĺžky 1300 mm, alebo ekvivalentná náhrada</t>
  </si>
  <si>
    <t>584477228</t>
  </si>
  <si>
    <t>340238235</t>
  </si>
  <si>
    <t>Zamurovanie otvorov plochy od 0,25 do 1 m2 tvárnicami YTONG (150x599x249), alebo ekvivalentná náhrada</t>
  </si>
  <si>
    <t>1560823087</t>
  </si>
  <si>
    <t>342272122</t>
  </si>
  <si>
    <t>Priečky z tvárnic YTONG hr. 150 mm P2-500 PD, na MVC a maltu YTONG (150x249x599), alebo ekvivalentná náhrada</t>
  </si>
  <si>
    <t>2055535280</t>
  </si>
  <si>
    <t>342948112</t>
  </si>
  <si>
    <t>Ukotvenie priečok k murovaným konštrukciám priskrutkovaním</t>
  </si>
  <si>
    <t>-568847574</t>
  </si>
  <si>
    <t>342948113</t>
  </si>
  <si>
    <t>Ukotvenie priečok k betónovým konštrukciám priskrutkovaním</t>
  </si>
  <si>
    <t>482239954</t>
  </si>
  <si>
    <t>-541231648</t>
  </si>
  <si>
    <t>611401111</t>
  </si>
  <si>
    <t>Omietka jednotlivých malých plôch na stropoch akoukoľvek maltou s plochou jednotlivo do 0, 09 m2</t>
  </si>
  <si>
    <t>-1340444262</t>
  </si>
  <si>
    <t>611401211</t>
  </si>
  <si>
    <t>Omietka jednotlivých malých plôch na stropoch s plochou jednotlivo nad 0, 09 do 0,25 m2</t>
  </si>
  <si>
    <t>1681621229</t>
  </si>
  <si>
    <t>611401311</t>
  </si>
  <si>
    <t>Omietka jednotlivých malých plôch na stropoch s plochou jednotlivo nad 0, 25 do 1 m2</t>
  </si>
  <si>
    <t>-1732795243</t>
  </si>
  <si>
    <t>611421331</t>
  </si>
  <si>
    <t>Oprava vnútorných vápenných omietok stropov železobetónových rovných tvárnicových a klenieb, opravovaná plocha nad 10 do 30 % štukových</t>
  </si>
  <si>
    <t>-1823325144</t>
  </si>
  <si>
    <t>612401191</t>
  </si>
  <si>
    <t>Omietka jednotlivých malých plôch vnútorných stien akoukoľvek maltou do 0, 09 m2</t>
  </si>
  <si>
    <t>1978194472</t>
  </si>
  <si>
    <t>612401291</t>
  </si>
  <si>
    <t>Omietka jednotlivých malých plôch vnútorných stien akoukoľvek maltou nad 0, 09 do 0,25 m2</t>
  </si>
  <si>
    <t>852403869</t>
  </si>
  <si>
    <t>612401391</t>
  </si>
  <si>
    <t>Omietka jednotlivých malých plôch vnútorných stien akoukoľvek maltou nad 0, 25 do 1 m2</t>
  </si>
  <si>
    <t>1388496481</t>
  </si>
  <si>
    <t>304043146</t>
  </si>
  <si>
    <t>612421331</t>
  </si>
  <si>
    <t>Oprava vnútorných vápenných omietok stien, v množstve opravenej plochy nad 10 do 30 % štukových</t>
  </si>
  <si>
    <t>104647982</t>
  </si>
  <si>
    <t>612451320</t>
  </si>
  <si>
    <t>Oprava vnútorných cementových omietok stien v množstve opravovanej plochy nad 10 do 30 % hladkých</t>
  </si>
  <si>
    <t>-641779871</t>
  </si>
  <si>
    <t>-1215277175</t>
  </si>
  <si>
    <t>1517366330</t>
  </si>
  <si>
    <t>-102503663</t>
  </si>
  <si>
    <t>819313042</t>
  </si>
  <si>
    <t>-2138376720</t>
  </si>
  <si>
    <t>642942111</t>
  </si>
  <si>
    <t>Osadenie oceľovej dverovej zárubne alebo rámu, plochy otvoru do 2,5 m2</t>
  </si>
  <si>
    <t>1197479046</t>
  </si>
  <si>
    <t>553310009000</t>
  </si>
  <si>
    <t>Zárubňa oceľová CgU šxvxhr 900x1970x160 mm P, DP/105</t>
  </si>
  <si>
    <t>-1167496731</t>
  </si>
  <si>
    <t>642944121</t>
  </si>
  <si>
    <t>Dodatočná montáž oceľovej dverovej zárubne, plochy otvoru do 2,5 m2</t>
  </si>
  <si>
    <t>-2139711318</t>
  </si>
  <si>
    <t>553310008800</t>
  </si>
  <si>
    <t>Zárubňa oceľová CgU šxvxhr 800x1970x160 mm P, DP/106</t>
  </si>
  <si>
    <t>126349530</t>
  </si>
  <si>
    <t>962031132</t>
  </si>
  <si>
    <t>Búranie priečok z tehál pálených, plných alebo dutých hr. do 150 mm,  -0,19600t</t>
  </si>
  <si>
    <t>1664476900</t>
  </si>
  <si>
    <t>965081712</t>
  </si>
  <si>
    <t>Búranie dlažieb, bez podklad. lôžka z xylolit., alebo keramických dlaždíc hr. do 10 mm,  -0,02000t</t>
  </si>
  <si>
    <t>1510875289</t>
  </si>
  <si>
    <t>569206635</t>
  </si>
  <si>
    <t>968071136</t>
  </si>
  <si>
    <t>Vyvesenie kovového krídla vrát do suti plochy do 4 m2</t>
  </si>
  <si>
    <t>740089935</t>
  </si>
  <si>
    <t>968072455</t>
  </si>
  <si>
    <t>Vybúranie kovových dverových zárubní plochy do 2 m2,  -0,07600t</t>
  </si>
  <si>
    <t>858798962</t>
  </si>
  <si>
    <t>978059531</t>
  </si>
  <si>
    <t>Odsekanie a odobratie stien z obkladačiek vnútorných nad 2 m2,  -0,06800t</t>
  </si>
  <si>
    <t>-1377901417</t>
  </si>
  <si>
    <t>-1841276646</t>
  </si>
  <si>
    <t>-1080471124</t>
  </si>
  <si>
    <t>-1596949396</t>
  </si>
  <si>
    <t>930474027</t>
  </si>
  <si>
    <t>542671390</t>
  </si>
  <si>
    <t>-15133474</t>
  </si>
  <si>
    <t>-647689410</t>
  </si>
  <si>
    <t>766660011</t>
  </si>
  <si>
    <t>Vyvesenie alebo zavesenie drevených  krídiel  dverí, pre vykonanie stavebných  zmien, plochy do 2 m2</t>
  </si>
  <si>
    <t>-527676870</t>
  </si>
  <si>
    <t>766662112</t>
  </si>
  <si>
    <t>Montáž dverového krídla otočného jednokrídlového poldrážkového, do existujúcej zárubne, vrátane kovania</t>
  </si>
  <si>
    <t>-1121723434</t>
  </si>
  <si>
    <t>549150000600</t>
  </si>
  <si>
    <t>Kľučka dverová 2x, 2x rozeta BB, FAB, nehrdzavejúca oceľ, povrch nerez brúsený, SAPELI, alebo ekvivalentná náhrada, DP/105, DP/106</t>
  </si>
  <si>
    <t>-492039365</t>
  </si>
  <si>
    <t>611610003600</t>
  </si>
  <si>
    <t>Dvere vnútorné jednokrídlové, šírka 600-900 mm, výplň DTD doska, povrch dyha M10, plné, SAPELI, alebo ekvivalentná náhrada, DP/105, DP/106</t>
  </si>
  <si>
    <t>-1834615285</t>
  </si>
  <si>
    <t>766669113</t>
  </si>
  <si>
    <t>Montáž kovania - okapného plechu</t>
  </si>
  <si>
    <t>284959407</t>
  </si>
  <si>
    <t>138210001200</t>
  </si>
  <si>
    <t>Plech hladký pozinkovaný farbený v RAL, hr. 0,60 mm</t>
  </si>
  <si>
    <t>1946788697</t>
  </si>
  <si>
    <t>-86360251</t>
  </si>
  <si>
    <t>767649194</t>
  </si>
  <si>
    <t>Montáž doplnkov dverí - madlo</t>
  </si>
  <si>
    <t>1134665901</t>
  </si>
  <si>
    <t>549150001610</t>
  </si>
  <si>
    <t>Madlo dverové pre ZŤP, priemer 50 mm, dĺžka 850 mm, DP/105</t>
  </si>
  <si>
    <t>1283245056</t>
  </si>
  <si>
    <t>767658206</t>
  </si>
  <si>
    <t>Montáž samonosnej posuvnej brány pre šírku prejazdu 4,5 m</t>
  </si>
  <si>
    <t>-921355830</t>
  </si>
  <si>
    <t>553510010450</t>
  </si>
  <si>
    <t>Brána ESPACE MAX jednokrídlová samonosná posuvná, šxv 3,00(4,05)x2,00 m, úprava epoxizinok + polyester, profil F60, výplň jokel, stĺpy 120x120 mm</t>
  </si>
  <si>
    <t>-1137536976</t>
  </si>
  <si>
    <t>767916110</t>
  </si>
  <si>
    <t>Montáž oplotenia z plechu profilového s hmotnosťou 1m oplotenia do 30 kg</t>
  </si>
  <si>
    <t>-159257101</t>
  </si>
  <si>
    <t>767920820</t>
  </si>
  <si>
    <t>Demontáž vrát a vrátok na oplotenie s plochou jednotlivo nad 2 do 6 m2,  -0,21000t</t>
  </si>
  <si>
    <t>2009646940</t>
  </si>
  <si>
    <t>767996801</t>
  </si>
  <si>
    <t>Demontáž ostatných doplnkov stavieb s hmotnosťou jednotlivých dielov konštrukcií do 50 kg,  -0,00100t</t>
  </si>
  <si>
    <t>1646621391</t>
  </si>
  <si>
    <t>698509942</t>
  </si>
  <si>
    <t>769035000</t>
  </si>
  <si>
    <t>Montáž dvernej mriežky do prierezu 0.080 m2</t>
  </si>
  <si>
    <t>1646349373</t>
  </si>
  <si>
    <t>429720249000</t>
  </si>
  <si>
    <t>Mriežka dverová, hliníková so skrutkami NOVA-D-1, rozmery šxv 325x125 mm s úzkym montážnym rámikom UR1, DP/106</t>
  </si>
  <si>
    <t>1986764987</t>
  </si>
  <si>
    <t>-1409647649</t>
  </si>
  <si>
    <t>-736494457</t>
  </si>
  <si>
    <t>597740000750</t>
  </si>
  <si>
    <t>Dlaždice keramické s protišmykovým povrchom lxvxhr 300x300x11 mm, jednofarebné</t>
  </si>
  <si>
    <t>-756280070</t>
  </si>
  <si>
    <t>771575109</t>
  </si>
  <si>
    <t>Montáž podláh z dlaždíc keramických do tmelu veľ. 300 x 300 mm</t>
  </si>
  <si>
    <t>-796103036</t>
  </si>
  <si>
    <t>118563792</t>
  </si>
  <si>
    <t>771575129</t>
  </si>
  <si>
    <t>Montáž podláh z dlaždíc keramických do tmelu v obmedzenom priestore veľ. 300 x 300 mm</t>
  </si>
  <si>
    <t>756843745</t>
  </si>
  <si>
    <t>1001257329</t>
  </si>
  <si>
    <t>1466623988</t>
  </si>
  <si>
    <t>776</t>
  </si>
  <si>
    <t>Podlahy povlakové</t>
  </si>
  <si>
    <t>776401800</t>
  </si>
  <si>
    <t>Demontáž soklíkov alebo líšt</t>
  </si>
  <si>
    <t>43460335</t>
  </si>
  <si>
    <t>776420010</t>
  </si>
  <si>
    <t>Lepenie podlahových soklov z PVC</t>
  </si>
  <si>
    <t>1151725409</t>
  </si>
  <si>
    <t>283410017900</t>
  </si>
  <si>
    <t>Soklová PVC lišta DSL 60, ochranný lem 5 mm, BRENO, alebo ekvivalentná náhrada</t>
  </si>
  <si>
    <t>-1382711364</t>
  </si>
  <si>
    <t>284110000900</t>
  </si>
  <si>
    <t>Podlaha PVC heterogénna CENTRA, hrúbka 2 mm, trieda záťaže 43, BRENO, alebo ekvivalentná náhrada</t>
  </si>
  <si>
    <t>141689049</t>
  </si>
  <si>
    <t>776511820</t>
  </si>
  <si>
    <t>Odstránenie povlakových podláh z nášľapnej plochy lepených s podložkou,  -0,00100t</t>
  </si>
  <si>
    <t>845968349</t>
  </si>
  <si>
    <t>776541100</t>
  </si>
  <si>
    <t>Lepenie povlakových podláh PVC heterogénnych v pásoch</t>
  </si>
  <si>
    <t>-2006344331</t>
  </si>
  <si>
    <t>1339114634</t>
  </si>
  <si>
    <t>776990105</t>
  </si>
  <si>
    <t>Vysávanie podkladu pred kladením povlakovýck podláh</t>
  </si>
  <si>
    <t>-901896720</t>
  </si>
  <si>
    <t>1341971772</t>
  </si>
  <si>
    <t>776990110</t>
  </si>
  <si>
    <t>Penetrovanie podkladu pred kladením povlakových podláh</t>
  </si>
  <si>
    <t>620146777</t>
  </si>
  <si>
    <t>-2011581500</t>
  </si>
  <si>
    <t>776992125</t>
  </si>
  <si>
    <t>Vyspravenie podkladu nivelačnou stierkou hr. 3 mm</t>
  </si>
  <si>
    <t>753448012</t>
  </si>
  <si>
    <t>1695728758</t>
  </si>
  <si>
    <t>776992200</t>
  </si>
  <si>
    <t>Príprava podkladu prebrúsením strojne brúskou na betón</t>
  </si>
  <si>
    <t>1613720011</t>
  </si>
  <si>
    <t>-1378816341</t>
  </si>
  <si>
    <t>998776103</t>
  </si>
  <si>
    <t>Presun hmôt pre podlahy povlakové v objektoch výšky nad 12 do 24 m</t>
  </si>
  <si>
    <t>389280349</t>
  </si>
  <si>
    <t>781</t>
  </si>
  <si>
    <t>Obklady</t>
  </si>
  <si>
    <t>781445121</t>
  </si>
  <si>
    <t>Montáž obkladov vnútor. stien z obkladačiek kladených do tmelu v obmedzenom priestore veľ. 200x250 mm</t>
  </si>
  <si>
    <t>-837325807</t>
  </si>
  <si>
    <t>597640002200</t>
  </si>
  <si>
    <t>Obkladačky keramické MARMO, lxvxhr 198x248x6,8 mm, farba béžová, RAKO, alebo ekvivalentná náhrada</t>
  </si>
  <si>
    <t>-391688887</t>
  </si>
  <si>
    <t>781491111</t>
  </si>
  <si>
    <t>Montáž plastových profilov pre obklad do tmelu - roh steny</t>
  </si>
  <si>
    <t>-1222949688</t>
  </si>
  <si>
    <t>5628471100</t>
  </si>
  <si>
    <t>Profil rohový vnútorný PVC biely pre obklady 6 mm dl. 2,7 m</t>
  </si>
  <si>
    <t>2012414125</t>
  </si>
  <si>
    <t>5628471200</t>
  </si>
  <si>
    <t>Profil rohový vonkajší PVC biely pre obklady 6 mm dl. 2,7 m</t>
  </si>
  <si>
    <t>-1438162661</t>
  </si>
  <si>
    <t>781491115</t>
  </si>
  <si>
    <t>Montáž plastových profilov pre obklad do tmelu - ukončenie obkladu</t>
  </si>
  <si>
    <t>-1789196269</t>
  </si>
  <si>
    <t>5628471500</t>
  </si>
  <si>
    <t>Profil rohový ukončovací PVC biely pre obklady 6 mm dl. 2,7 m</t>
  </si>
  <si>
    <t>-238597679</t>
  </si>
  <si>
    <t>998781103</t>
  </si>
  <si>
    <t>Presun hmôt pre obklady keramické v objektoch výšky nad 12 do 24 m</t>
  </si>
  <si>
    <t>669225094</t>
  </si>
  <si>
    <t>783201812</t>
  </si>
  <si>
    <t>Odstránenie starých náterov z kovových stavebných doplnkových konštrukcií oceľovou kefou</t>
  </si>
  <si>
    <t>1879806908</t>
  </si>
  <si>
    <t>783224900</t>
  </si>
  <si>
    <t>Oprava náterov kov.stav.doplnk.konštr. syntetické na vzduchu schnúce jednonásobné s 1x emailovaním - 70μm</t>
  </si>
  <si>
    <t>1785273151</t>
  </si>
  <si>
    <t>729401417</t>
  </si>
  <si>
    <t>-1087699038</t>
  </si>
  <si>
    <t>783602823</t>
  </si>
  <si>
    <t>Odstránenie starých náterov zo stolárskych výrobkov opálením s obrúsením, dverí a zárubní</t>
  </si>
  <si>
    <t>-2041925553</t>
  </si>
  <si>
    <t>783624920</t>
  </si>
  <si>
    <t>Oprava náterov stolár.výrobkov syntetické dvojnásobné 1x s emailovaním a 1x plným tmelením</t>
  </si>
  <si>
    <t>-704693640</t>
  </si>
  <si>
    <t>69485958</t>
  </si>
  <si>
    <t>-1527673216</t>
  </si>
  <si>
    <t>86987438</t>
  </si>
  <si>
    <t>-1863904024</t>
  </si>
  <si>
    <t>2112603577</t>
  </si>
  <si>
    <t>-1886424215</t>
  </si>
  <si>
    <t>504633891</t>
  </si>
  <si>
    <t>2042210953</t>
  </si>
  <si>
    <t>1028150016</t>
  </si>
  <si>
    <t>-1530081994</t>
  </si>
  <si>
    <t>971036005</t>
  </si>
  <si>
    <t>Jadrové vrty diamantovými korunkami do D 60 mm do stien - murivo tehlové -0,00005t</t>
  </si>
  <si>
    <t>-657014656</t>
  </si>
  <si>
    <t>971036012</t>
  </si>
  <si>
    <t>Jadrové vrty diamantovými korunkami do D 130 mm do stien - murivo tehlové -0,00021t</t>
  </si>
  <si>
    <t>1211751755</t>
  </si>
  <si>
    <t>974031142</t>
  </si>
  <si>
    <t>Vysekávanie rýh v akomkoľvek murive tehlovom na akúkoľvek maltu do hĺbky 70 mm a š. do 70 mm,  -0,00900t</t>
  </si>
  <si>
    <t>2086994354</t>
  </si>
  <si>
    <t>2001746738</t>
  </si>
  <si>
    <t>974031164</t>
  </si>
  <si>
    <t>Vysekávanie rýh v akomkoľvek murive tehlovom na akúkoľvek maltu do hĺbky 150 mm a š. do 150 mm,  -0,04000t</t>
  </si>
  <si>
    <t>-639167214</t>
  </si>
  <si>
    <t>436675306</t>
  </si>
  <si>
    <t>1973050930</t>
  </si>
  <si>
    <t>-588209883</t>
  </si>
  <si>
    <t>-575074208</t>
  </si>
  <si>
    <t>-1443388929</t>
  </si>
  <si>
    <t>1198600573</t>
  </si>
  <si>
    <t>-860931226</t>
  </si>
  <si>
    <t>-1040833393</t>
  </si>
  <si>
    <t>283310002800</t>
  </si>
  <si>
    <t>Izolačná PE trubica TUBOLIT DG 20x13 mm (d potrubia x hr. izolácie), nadrezaná, AZ FLEX, alebo ekvivalentná náhrada</t>
  </si>
  <si>
    <t>-1381981240</t>
  </si>
  <si>
    <t>713530360</t>
  </si>
  <si>
    <t>Montáž protipožiarnych stenových prestupov potrubí DN otvoru/DN potrubia 132/100 mm izolované tmelom El90-180, s vloženou TI</t>
  </si>
  <si>
    <t>-1308093447</t>
  </si>
  <si>
    <t>449410002700</t>
  </si>
  <si>
    <t>Požiarny silikónový tmel HILTI CP 601S, objem 310 ml, alebo ekvivalentná náhrada</t>
  </si>
  <si>
    <t>122810208</t>
  </si>
  <si>
    <t>631470000100</t>
  </si>
  <si>
    <t>Doska ProRox SL 960, 60x600x1000 mm, technická izolácia z kamennej vlny pre izolovanie nádrží, ROCKWOOL, alebo ekvivalentná náhrada</t>
  </si>
  <si>
    <t>-1550297713</t>
  </si>
  <si>
    <t>-870064449</t>
  </si>
  <si>
    <t>12352437</t>
  </si>
  <si>
    <t>721140926</t>
  </si>
  <si>
    <t>Oprava odpadového potrubia liatinového krátenie rúr DN 125</t>
  </si>
  <si>
    <t>-1396130450</t>
  </si>
  <si>
    <t>721171109</t>
  </si>
  <si>
    <t>Potrubie z PVC - U odpadové ležaté hrdlové D 110x2, 2</t>
  </si>
  <si>
    <t>644270961</t>
  </si>
  <si>
    <t>721172109</t>
  </si>
  <si>
    <t>Potrubie z PVC - U odpadové zvislé hrdlové D 110x2, 2</t>
  </si>
  <si>
    <t>-171612801</t>
  </si>
  <si>
    <t>721173205</t>
  </si>
  <si>
    <t>Potrubie z PVC - U odpadné pripájacie D 50x1, 8</t>
  </si>
  <si>
    <t>-1118972528</t>
  </si>
  <si>
    <t>721194105</t>
  </si>
  <si>
    <t>Zriadenie prípojky na potrubí vyvedenie a upevnenie odpadových výpustiek D 50x1, 8</t>
  </si>
  <si>
    <t>168023968</t>
  </si>
  <si>
    <t>721194109</t>
  </si>
  <si>
    <t>Zriadenie prípojky na potrubí vyvedenie a upevnenie odpadových výpustiek D 110x2, 3</t>
  </si>
  <si>
    <t>-1381726749</t>
  </si>
  <si>
    <t>721290015</t>
  </si>
  <si>
    <t>Montáž privzdušňovacieho ventilu podomietkového</t>
  </si>
  <si>
    <t>1654148585</t>
  </si>
  <si>
    <t>551610000200</t>
  </si>
  <si>
    <t>Privzdušňovacia hlavica HL900NECO, DN 110, (37 l/s), - 40 až + 60°C, dvojitá izolačná stena, vnútorná kanalizácia, PP, alebo ekvivalentná náhrada</t>
  </si>
  <si>
    <t>-1656149767</t>
  </si>
  <si>
    <t>721290111</t>
  </si>
  <si>
    <t>Ostatné - skúška tesnosti kanalizácie v objektoch vodou do DN 125</t>
  </si>
  <si>
    <t>2056782040</t>
  </si>
  <si>
    <t>1513898332</t>
  </si>
  <si>
    <t>-2101277764</t>
  </si>
  <si>
    <t>-1231394072</t>
  </si>
  <si>
    <t>351877486</t>
  </si>
  <si>
    <t>-1252188398</t>
  </si>
  <si>
    <t>722172121</t>
  </si>
  <si>
    <t>Potrubie z plastických rúr PP-R D20/3.4 - PN20, polyfúznym zváraním</t>
  </si>
  <si>
    <t>122538623</t>
  </si>
  <si>
    <t>722172775</t>
  </si>
  <si>
    <t>Montáž nástenky PP-R DN 20</t>
  </si>
  <si>
    <t>1091971990</t>
  </si>
  <si>
    <t>286540045700</t>
  </si>
  <si>
    <t>Nástenka koncová INSTAPLAST PP-R D 20x1/2" MZD vnútorný závit, ľavá, systém pre rozvod vody a stlačeného vzduchu, PIPELIFE, alebo ekvivalentná náhrada</t>
  </si>
  <si>
    <t>-284750536</t>
  </si>
  <si>
    <t>1854011630</t>
  </si>
  <si>
    <t>286540045600</t>
  </si>
  <si>
    <t>Nástenka koncová INSTAPLAST PP-R D 20x1/2" MZD vnútorný závit, pravá, systém pre rozvod vody a stlačeného vzduchu, PIPELIFE, alebo ekvivalentná náhrada</t>
  </si>
  <si>
    <t>-36174294</t>
  </si>
  <si>
    <t>1809074131</t>
  </si>
  <si>
    <t>-519269020</t>
  </si>
  <si>
    <t>-1027759912</t>
  </si>
  <si>
    <t>991020959</t>
  </si>
  <si>
    <t>1222140455</t>
  </si>
  <si>
    <t>-1395890246</t>
  </si>
  <si>
    <t>725110811</t>
  </si>
  <si>
    <t>Demontáž záchoda splachovacieho s nádržou alebo s tlakovým splachovačom,  -0,01933t</t>
  </si>
  <si>
    <t>73832016</t>
  </si>
  <si>
    <t>725119307</t>
  </si>
  <si>
    <t>Montáž záchodovej misy kombinovanej s rovným odpadom</t>
  </si>
  <si>
    <t>-2022146943</t>
  </si>
  <si>
    <t>552360001900</t>
  </si>
  <si>
    <t>WC nerezové antivandalové kombi so sedátkom pre telesne postihnutých, SANELA, alebo ekvivalentná náhrada</t>
  </si>
  <si>
    <t>1705558871</t>
  </si>
  <si>
    <t>725210821</t>
  </si>
  <si>
    <t>Demontáž umývadiel alebo umývadielok bez výtokovej armatúry,  -0,01946t</t>
  </si>
  <si>
    <t>278952130</t>
  </si>
  <si>
    <t>725210913</t>
  </si>
  <si>
    <t>Odmontovanie umývadla bez konzol a jeho spätná montáž s 2 stojankovými ventilmi</t>
  </si>
  <si>
    <t>720763047</t>
  </si>
  <si>
    <t>725210982</t>
  </si>
  <si>
    <t>Odmontovanie zápachovej uzávierky</t>
  </si>
  <si>
    <t>-1603431172</t>
  </si>
  <si>
    <t>725210983</t>
  </si>
  <si>
    <t>Spätná montáž zápachovej uzávierky</t>
  </si>
  <si>
    <t>-731982521</t>
  </si>
  <si>
    <t>725210984</t>
  </si>
  <si>
    <t>Odmontovanie rohového ventilu G 1/2</t>
  </si>
  <si>
    <t>-1018458104</t>
  </si>
  <si>
    <t>725210985</t>
  </si>
  <si>
    <t>Spätná montáž rohového ventilu G 1/2 s ružicou</t>
  </si>
  <si>
    <t>2085681198</t>
  </si>
  <si>
    <t>725219401</t>
  </si>
  <si>
    <t>Montáž umývadla na skrutky do muriva, bez výtokovej armatúry</t>
  </si>
  <si>
    <t>1325217091</t>
  </si>
  <si>
    <t>552310004200</t>
  </si>
  <si>
    <t>Umývadlo nerezové závesné pre telesne postihnutých, SANELA, alebo ekvivalentná náhrada</t>
  </si>
  <si>
    <t>-1938944768</t>
  </si>
  <si>
    <t>725291114</t>
  </si>
  <si>
    <t>Montáž doplnkov zariadení kúpeľní a záchodov, madlá</t>
  </si>
  <si>
    <t>-1781947041</t>
  </si>
  <si>
    <t>552380011300</t>
  </si>
  <si>
    <t>Madlo nerezové toaletné UNIVERSUM pevné kotvené do múra, dĺžka 550 mm, JIKA, alebo ekvivalentná náhrada</t>
  </si>
  <si>
    <t>888769972</t>
  </si>
  <si>
    <t>552380011400</t>
  </si>
  <si>
    <t>Madlo nerezové toaletné UNIVERSUM priestorové, dĺžka 900 mm, JIKA, alebo ekvivalentná náhrada</t>
  </si>
  <si>
    <t>-1874169032</t>
  </si>
  <si>
    <t>725319113</t>
  </si>
  <si>
    <t>Montáž kuchynských drezov jednoduchých, hranatých, s rozmerom  do 800 x 600 mm, bez výtokových armatúr</t>
  </si>
  <si>
    <t>1518989742</t>
  </si>
  <si>
    <t>552310001000</t>
  </si>
  <si>
    <t>Kuchynský drez nerezový ELEGANT 30 dekor na zapustenie do dosky s odkvapkávacou plochou, 810x510 mm, hĺbka 190 mm, sifón, DEXTRADE</t>
  </si>
  <si>
    <t>-466187308</t>
  </si>
  <si>
    <t>725333360</t>
  </si>
  <si>
    <t>Montáž výlevky keramickej voľne stojacej bez výtokovej armatúry</t>
  </si>
  <si>
    <t>-362371668</t>
  </si>
  <si>
    <t>642710000100</t>
  </si>
  <si>
    <t>Výlevka stojatá keramická MIRA NEW, rozmer 425x500x450 mm, plastová mreža, JIKA, alebo ekvivalentná náhrada</t>
  </si>
  <si>
    <t>-1989562196</t>
  </si>
  <si>
    <t>1811974506</t>
  </si>
  <si>
    <t>725810811</t>
  </si>
  <si>
    <t>Demontáž výtokového ventilu nástenných,  -0,00049t</t>
  </si>
  <si>
    <t>2098779768</t>
  </si>
  <si>
    <t>725819401</t>
  </si>
  <si>
    <t>Montáž ventilu rohového s pripojovacou rúrkou G 1/2</t>
  </si>
  <si>
    <t>2012787793</t>
  </si>
  <si>
    <t>551410000300</t>
  </si>
  <si>
    <t>Ventil pre hygienické a zdravotnické zariadenia T 66 A 1/2" rohový mosadzný s vrškom T 13, alebo ekvivalentná náhrada</t>
  </si>
  <si>
    <t>1611344667</t>
  </si>
  <si>
    <t>552270005600</t>
  </si>
  <si>
    <t>Hadica FLEXI nerezová sanitárna ohybná 1/2" FF, dĺ. 500 mm, pripojovacia do sanitárnych rozvodov, IVAR, alebo ekvivalentná náhrada</t>
  </si>
  <si>
    <t>1571930760</t>
  </si>
  <si>
    <t>-1485517568</t>
  </si>
  <si>
    <t>-517709422</t>
  </si>
  <si>
    <t>577802208</t>
  </si>
  <si>
    <t>1956560447</t>
  </si>
  <si>
    <t>1730091111</t>
  </si>
  <si>
    <t>-1718347751</t>
  </si>
  <si>
    <t>-1127558031</t>
  </si>
  <si>
    <t>604040585</t>
  </si>
  <si>
    <t>-1434344370</t>
  </si>
  <si>
    <t>725820810</t>
  </si>
  <si>
    <t>Demontáž batérie drezovej, umývadlovej nástennej,  -0,0026t</t>
  </si>
  <si>
    <t>-610022675</t>
  </si>
  <si>
    <t>725829601</t>
  </si>
  <si>
    <t>Montáž batérií umývadlových stojankových pákových alebo klasických</t>
  </si>
  <si>
    <t>-1207199173</t>
  </si>
  <si>
    <t>551450003900</t>
  </si>
  <si>
    <t>Batéria umývadlová stojanková páková Lyra, bez zátky, rozmer 290x215x270 mm, chróm, JIKA, alebo ekvivalentná náhrada</t>
  </si>
  <si>
    <t>186899843</t>
  </si>
  <si>
    <t>970578935</t>
  </si>
  <si>
    <t>551450000600</t>
  </si>
  <si>
    <t>Batéria drezová stojanková páková Lyra s otočným výtokovým ramienkom, rozmer 247x151 mm, chróm, JIKA, alebo ekvivalentná náhrada</t>
  </si>
  <si>
    <t>1640030893</t>
  </si>
  <si>
    <t>743230594</t>
  </si>
  <si>
    <t>478032736</t>
  </si>
  <si>
    <t>725860820</t>
  </si>
  <si>
    <t>Demontáž jednoduchej  zápachovej uzávierky pre zariaďovacie predmety, umývadlá, drezy, práčky  -0,00085t</t>
  </si>
  <si>
    <t>1526147438</t>
  </si>
  <si>
    <t>725869301</t>
  </si>
  <si>
    <t>Montáž zápachovej uzávierky pre zariaďovacie predmety, umývadlová do D 40</t>
  </si>
  <si>
    <t>259120487</t>
  </si>
  <si>
    <t>551620008500</t>
  </si>
  <si>
    <t>Zápachová uzávierka pre umývadlá a bidety HL135/40, DN 40x 5/4", s výškovou nastaviteľnou rúrkou a závitom, čistiacim kusom a rozetou, otočný odtok, PP, alebo ekvivalentná náhrada</t>
  </si>
  <si>
    <t>-241939603</t>
  </si>
  <si>
    <t>725869351</t>
  </si>
  <si>
    <t>Montáž zápachovej uzávierky pre zariaďovacie predmety, výlevkovej do D 50</t>
  </si>
  <si>
    <t>51417667</t>
  </si>
  <si>
    <t>551620015100</t>
  </si>
  <si>
    <t>Zápachová uzávierka HL513-100G/50, DN 50x60-65 mm, pre výlevky, s guľovým kĺbom, výškovo nastaviteľná, PP, alebo ekvivalentná náhrada</t>
  </si>
  <si>
    <t>-1314269087</t>
  </si>
  <si>
    <t>1196163225</t>
  </si>
  <si>
    <t>766811036</t>
  </si>
  <si>
    <t>Montáž kuchynskej linky drevenej, vyrezanie otvoru vrátane zamerania, pre drez, várnu dosku,</t>
  </si>
  <si>
    <t>1574860994</t>
  </si>
  <si>
    <t>766811037</t>
  </si>
  <si>
    <t>Montáž kuchynskej linky drevenej, osadenie drezu, so zasilikónovaním a upevnením</t>
  </si>
  <si>
    <t>334726563</t>
  </si>
  <si>
    <t>766811081</t>
  </si>
  <si>
    <t>Montáž kuchynskej linky drevenej na nôžky, horné skrinky zaves., atyp.</t>
  </si>
  <si>
    <t>-1039292321</t>
  </si>
  <si>
    <t>6156204510</t>
  </si>
  <si>
    <t>Kuch. linka, lamin. DT, spodné skrinky na nožičkách do 800 mm, horné skrinky zaves., atyp</t>
  </si>
  <si>
    <t>1842090899</t>
  </si>
  <si>
    <t>-2064404193</t>
  </si>
  <si>
    <t>769021003</t>
  </si>
  <si>
    <t>Montáž spiro potrubia DN 125-140</t>
  </si>
  <si>
    <t>1535774808</t>
  </si>
  <si>
    <t>429810000300</t>
  </si>
  <si>
    <t>Potrubie kruhové spiro DN 125, dĺžka 1000 mm, TZB GLOBAL, alebo ekvivalentná náhrada</t>
  </si>
  <si>
    <t>-637588582</t>
  </si>
  <si>
    <t>769021319</t>
  </si>
  <si>
    <t>Montáž kolena 90° na spiro potrubie DN 80-150</t>
  </si>
  <si>
    <t>1025927941</t>
  </si>
  <si>
    <t>429850007800</t>
  </si>
  <si>
    <t>Koleno KS 90˚ DN 125 pre kruhové spiro potrubie, TZB GLOBAL, alebo ekvivalentná náhrada</t>
  </si>
  <si>
    <t>977116175</t>
  </si>
  <si>
    <t>769021334</t>
  </si>
  <si>
    <t>Montáž spojky na spiro potrubie DN 80-150</t>
  </si>
  <si>
    <t>-1268823267</t>
  </si>
  <si>
    <t>429850012800</t>
  </si>
  <si>
    <t>Spojka DN 125 pre kruhové spiro potrubie, TZB GLOBAL, alebo ekvivalentná náhrada</t>
  </si>
  <si>
    <t>1948038083</t>
  </si>
  <si>
    <t>769021397</t>
  </si>
  <si>
    <t>Montáž T-kusu na spiro potrubie DN 80-150</t>
  </si>
  <si>
    <t>1290905919</t>
  </si>
  <si>
    <t>429850010300</t>
  </si>
  <si>
    <t>T-kus DN 125 pre kruhové spiro potrubie, TZB GLOBAL, alebo ekvivalentná náhrada</t>
  </si>
  <si>
    <t>1720312305</t>
  </si>
  <si>
    <t>769021457</t>
  </si>
  <si>
    <t>Montáž výfukovej rúry so sitom DN 80-140</t>
  </si>
  <si>
    <t>-205593677</t>
  </si>
  <si>
    <t>429720009500</t>
  </si>
  <si>
    <t>Rúra výfuková so sitom DN 125, TZB GLOBAL, alebo ekvivalentná náhrada</t>
  </si>
  <si>
    <t>435794554</t>
  </si>
  <si>
    <t>769025270</t>
  </si>
  <si>
    <t>Montáž spätnej klapky do kruhového potrubia priemeru 100-150 mm</t>
  </si>
  <si>
    <t>250577346</t>
  </si>
  <si>
    <t>429710064200</t>
  </si>
  <si>
    <t>Klapka spätná, tesná RSKW 125, ELEKTRODESIGN, alebo ekvivalentná náhrada</t>
  </si>
  <si>
    <t>-798003477</t>
  </si>
  <si>
    <t>769035093</t>
  </si>
  <si>
    <t>Montáž krycej mriežky kruhovej do priemeru 160 mm</t>
  </si>
  <si>
    <t>-607752817</t>
  </si>
  <si>
    <t>429720209100</t>
  </si>
  <si>
    <t>Mriežka krycia kruhová KMK, priemer 125 mm</t>
  </si>
  <si>
    <t>-1368703827</t>
  </si>
  <si>
    <t>769036000</t>
  </si>
  <si>
    <t>Montáž protidažďovej žalúzie do prierezu 0.100 m2</t>
  </si>
  <si>
    <t>-1994676647</t>
  </si>
  <si>
    <t>429720042600</t>
  </si>
  <si>
    <t>Žalúzia protidažďová hliniková s rámom PZAL, rozmery šxv 200x200 mm</t>
  </si>
  <si>
    <t>329002126</t>
  </si>
  <si>
    <t>-1357263083</t>
  </si>
  <si>
    <t>1a - Zateplenie obvodového plášťa</t>
  </si>
  <si>
    <t>1b - Zateplenie strešného plášťa</t>
  </si>
  <si>
    <t>1c - Výmena otvorových konštrukcií</t>
  </si>
  <si>
    <t>1d - Ostatné</t>
  </si>
  <si>
    <t>1d.1a - Obvodový plášť</t>
  </si>
  <si>
    <t xml:space="preserve"> SO 01.1 Budova OR PZ Revúca - oprávnené práce</t>
  </si>
  <si>
    <t>1d.1b - Strešný plášť</t>
  </si>
  <si>
    <t>1d.1c - Odstránenie vlhkosti muriva</t>
  </si>
  <si>
    <t>1d.2a - Inštalácie</t>
  </si>
  <si>
    <t>1d.2b - Bleskozvod</t>
  </si>
  <si>
    <t>1d.3 - Vykurovanie</t>
  </si>
  <si>
    <t>1d.4 - Zdravotechnika</t>
  </si>
  <si>
    <t>2.1 - Stavebné práce</t>
  </si>
  <si>
    <t>2.2 - Zdravotechnika</t>
  </si>
  <si>
    <t>1a</t>
  </si>
  <si>
    <t>1b</t>
  </si>
  <si>
    <t>1c</t>
  </si>
  <si>
    <t>1d</t>
  </si>
  <si>
    <t>1d.1</t>
  </si>
  <si>
    <t>1d.1a</t>
  </si>
  <si>
    <t>1d.1b</t>
  </si>
  <si>
    <t>1d.1c</t>
  </si>
  <si>
    <t>1d.2</t>
  </si>
  <si>
    <t>1d.2a</t>
  </si>
  <si>
    <t>1d.2b</t>
  </si>
  <si>
    <t>1d.3</t>
  </si>
  <si>
    <t>1d.4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</si>
</sst>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166" fontId="26" fillId="0" borderId="0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33" fillId="0" borderId="23" xfId="0" applyFont="1" applyBorder="1" applyAlignment="1" applyProtection="1">
      <alignment horizontal="center" vertical="center"/>
      <protection locked="0"/>
    </xf>
    <xf numFmtId="49" fontId="33" fillId="0" borderId="23" xfId="0" applyNumberFormat="1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167" fontId="33" fillId="0" borderId="23" xfId="0" applyNumberFormat="1" applyFont="1" applyBorder="1" applyAlignment="1" applyProtection="1">
      <alignment vertical="center"/>
      <protection locked="0"/>
    </xf>
    <xf numFmtId="4" fontId="33" fillId="3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16" fontId="28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0" fontId="20" fillId="5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5" borderId="8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6"/>
  <sheetViews>
    <sheetView showGridLines="0" topLeftCell="A100" workbookViewId="0">
      <selection activeCell="A114" sqref="A114:XFD12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21" t="s">
        <v>5</v>
      </c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/>
      <c r="BS4" s="14" t="s">
        <v>10</v>
      </c>
    </row>
    <row r="5" spans="1:74" s="1" customFormat="1" ht="12" customHeight="1">
      <c r="B5" s="17"/>
      <c r="D5" s="21" t="s">
        <v>11</v>
      </c>
      <c r="K5" s="226" t="s">
        <v>12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R5" s="17"/>
      <c r="BE5" s="223"/>
      <c r="BS5" s="14" t="s">
        <v>6</v>
      </c>
    </row>
    <row r="6" spans="1:74" s="1" customFormat="1" ht="36.950000000000003" customHeight="1">
      <c r="B6" s="17"/>
      <c r="D6" s="23" t="s">
        <v>13</v>
      </c>
      <c r="K6" s="227" t="s">
        <v>14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R6" s="17"/>
      <c r="BE6" s="224"/>
      <c r="BS6" s="14" t="s">
        <v>6</v>
      </c>
    </row>
    <row r="7" spans="1:74" s="1" customFormat="1" ht="12" customHeight="1">
      <c r="B7" s="17"/>
      <c r="D7" s="24" t="s">
        <v>15</v>
      </c>
      <c r="K7" s="22" t="s">
        <v>16</v>
      </c>
      <c r="AK7" s="24" t="s">
        <v>17</v>
      </c>
      <c r="AN7" s="22" t="s">
        <v>18</v>
      </c>
      <c r="AR7" s="17"/>
      <c r="BE7" s="224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/>
      <c r="AR8" s="17"/>
      <c r="BE8" s="224"/>
      <c r="BS8" s="14" t="s">
        <v>6</v>
      </c>
    </row>
    <row r="9" spans="1:74" s="1" customFormat="1" ht="29.25" customHeight="1">
      <c r="B9" s="17"/>
      <c r="D9" s="21" t="s">
        <v>22</v>
      </c>
      <c r="K9" s="26"/>
      <c r="AK9" s="21" t="s">
        <v>23</v>
      </c>
      <c r="AN9" s="26" t="s">
        <v>24</v>
      </c>
      <c r="AR9" s="17"/>
      <c r="BE9" s="224"/>
      <c r="BS9" s="14" t="s">
        <v>6</v>
      </c>
    </row>
    <row r="10" spans="1:74" s="1" customFormat="1" ht="12" customHeight="1">
      <c r="B10" s="17"/>
      <c r="D10" s="24" t="s">
        <v>25</v>
      </c>
      <c r="AK10" s="24" t="s">
        <v>26</v>
      </c>
      <c r="AN10" s="22" t="s">
        <v>27</v>
      </c>
      <c r="AR10" s="17"/>
      <c r="BE10" s="224"/>
      <c r="BS10" s="14" t="s">
        <v>6</v>
      </c>
    </row>
    <row r="11" spans="1:74" s="1" customFormat="1" ht="18.399999999999999" customHeight="1">
      <c r="B11" s="17"/>
      <c r="E11" s="22" t="s">
        <v>28</v>
      </c>
      <c r="AK11" s="24" t="s">
        <v>29</v>
      </c>
      <c r="AN11" s="22"/>
      <c r="AR11" s="17"/>
      <c r="BE11" s="224"/>
      <c r="BS11" s="14" t="s">
        <v>6</v>
      </c>
    </row>
    <row r="12" spans="1:74" s="1" customFormat="1" ht="6.95" customHeight="1">
      <c r="B12" s="17"/>
      <c r="AR12" s="17"/>
      <c r="BE12" s="224"/>
      <c r="BS12" s="14" t="s">
        <v>6</v>
      </c>
    </row>
    <row r="13" spans="1:74" s="1" customFormat="1" ht="12" customHeight="1">
      <c r="B13" s="17"/>
      <c r="D13" s="24" t="s">
        <v>30</v>
      </c>
      <c r="AK13" s="24" t="s">
        <v>26</v>
      </c>
      <c r="AN13" s="27" t="s">
        <v>31</v>
      </c>
      <c r="AR13" s="17"/>
      <c r="BE13" s="224"/>
      <c r="BS13" s="14" t="s">
        <v>6</v>
      </c>
    </row>
    <row r="14" spans="1:74" ht="12.75">
      <c r="B14" s="17"/>
      <c r="E14" s="228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  <c r="AJ14" s="229"/>
      <c r="AK14" s="24" t="s">
        <v>29</v>
      </c>
      <c r="AN14" s="27" t="s">
        <v>31</v>
      </c>
      <c r="AR14" s="17"/>
      <c r="BE14" s="224"/>
      <c r="BS14" s="14" t="s">
        <v>6</v>
      </c>
    </row>
    <row r="15" spans="1:74" s="1" customFormat="1" ht="6.95" customHeight="1">
      <c r="B15" s="17"/>
      <c r="AR15" s="17"/>
      <c r="BE15" s="224"/>
      <c r="BS15" s="14" t="s">
        <v>3</v>
      </c>
    </row>
    <row r="16" spans="1:74" s="1" customFormat="1" ht="12" customHeight="1">
      <c r="B16" s="17"/>
      <c r="D16" s="24" t="s">
        <v>32</v>
      </c>
      <c r="AK16" s="24" t="s">
        <v>26</v>
      </c>
      <c r="AN16" s="22" t="s">
        <v>33</v>
      </c>
      <c r="AR16" s="17"/>
      <c r="BE16" s="224"/>
      <c r="BS16" s="14" t="s">
        <v>3</v>
      </c>
    </row>
    <row r="17" spans="1:71" s="1" customFormat="1" ht="18.399999999999999" customHeight="1">
      <c r="B17" s="17"/>
      <c r="E17" s="22" t="s">
        <v>34</v>
      </c>
      <c r="AK17" s="24" t="s">
        <v>29</v>
      </c>
      <c r="AN17" s="22" t="s">
        <v>35</v>
      </c>
      <c r="AR17" s="17"/>
      <c r="BE17" s="224"/>
      <c r="BS17" s="14" t="s">
        <v>36</v>
      </c>
    </row>
    <row r="18" spans="1:71" s="1" customFormat="1" ht="6.95" customHeight="1">
      <c r="B18" s="17"/>
      <c r="AR18" s="17"/>
      <c r="BE18" s="224"/>
      <c r="BS18" s="14" t="s">
        <v>6</v>
      </c>
    </row>
    <row r="19" spans="1:71" s="1" customFormat="1" ht="12" customHeight="1">
      <c r="B19" s="17"/>
      <c r="D19" s="24" t="s">
        <v>37</v>
      </c>
      <c r="AK19" s="24" t="s">
        <v>26</v>
      </c>
      <c r="AN19" s="22" t="s">
        <v>38</v>
      </c>
      <c r="AR19" s="17"/>
      <c r="BE19" s="224"/>
      <c r="BS19" s="14" t="s">
        <v>6</v>
      </c>
    </row>
    <row r="20" spans="1:71" s="1" customFormat="1" ht="18.399999999999999" customHeight="1">
      <c r="B20" s="17"/>
      <c r="E20" s="22" t="s">
        <v>39</v>
      </c>
      <c r="AK20" s="24" t="s">
        <v>29</v>
      </c>
      <c r="AN20" s="22" t="s">
        <v>38</v>
      </c>
      <c r="AR20" s="17"/>
      <c r="BE20" s="224"/>
      <c r="BS20" s="14" t="s">
        <v>36</v>
      </c>
    </row>
    <row r="21" spans="1:71" s="1" customFormat="1" ht="6.95" customHeight="1">
      <c r="B21" s="17"/>
      <c r="AR21" s="17"/>
      <c r="BE21" s="224"/>
    </row>
    <row r="22" spans="1:71" s="1" customFormat="1" ht="12" customHeight="1">
      <c r="B22" s="17"/>
      <c r="D22" s="24" t="s">
        <v>40</v>
      </c>
      <c r="AR22" s="17"/>
      <c r="BE22" s="224"/>
    </row>
    <row r="23" spans="1:71" s="1" customFormat="1" ht="16.5" customHeight="1">
      <c r="B23" s="17"/>
      <c r="E23" s="230" t="s">
        <v>1</v>
      </c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R23" s="17"/>
      <c r="BE23" s="224"/>
    </row>
    <row r="24" spans="1:71" s="1" customFormat="1" ht="6.95" customHeight="1">
      <c r="B24" s="17"/>
      <c r="AR24" s="17"/>
      <c r="BE24" s="224"/>
    </row>
    <row r="25" spans="1:71" s="1" customFormat="1" ht="6.95" customHeight="1">
      <c r="B25" s="17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7"/>
      <c r="BE25" s="224"/>
    </row>
    <row r="26" spans="1:71" s="1" customFormat="1" ht="14.45" customHeight="1">
      <c r="B26" s="17"/>
      <c r="D26" s="30" t="s">
        <v>41</v>
      </c>
      <c r="AK26" s="231"/>
      <c r="AL26" s="222"/>
      <c r="AM26" s="222"/>
      <c r="AN26" s="222"/>
      <c r="AO26" s="222"/>
      <c r="AR26" s="17"/>
      <c r="BE26" s="224"/>
    </row>
    <row r="27" spans="1:71" s="1" customFormat="1" ht="14.45" customHeight="1">
      <c r="B27" s="17"/>
      <c r="D27" s="30" t="s">
        <v>42</v>
      </c>
      <c r="AK27" s="231"/>
      <c r="AL27" s="231"/>
      <c r="AM27" s="231"/>
      <c r="AN27" s="231"/>
      <c r="AO27" s="231"/>
      <c r="AR27" s="17"/>
      <c r="BE27" s="224"/>
    </row>
    <row r="28" spans="1:71" s="2" customFormat="1" ht="6.95" customHeight="1">
      <c r="A28" s="32"/>
      <c r="B28" s="33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3"/>
      <c r="BE28" s="224"/>
    </row>
    <row r="29" spans="1:71" s="2" customFormat="1" ht="25.9" customHeight="1">
      <c r="A29" s="32"/>
      <c r="B29" s="33"/>
      <c r="C29" s="32"/>
      <c r="D29" s="34" t="s">
        <v>43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232"/>
      <c r="AL29" s="233"/>
      <c r="AM29" s="233"/>
      <c r="AN29" s="233"/>
      <c r="AO29" s="233"/>
      <c r="AP29" s="32"/>
      <c r="AQ29" s="32"/>
      <c r="AR29" s="33"/>
      <c r="BE29" s="224"/>
    </row>
    <row r="30" spans="1:7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3"/>
      <c r="BE30" s="224"/>
    </row>
    <row r="31" spans="1:71" s="2" customFormat="1" ht="12.75">
      <c r="A31" s="32"/>
      <c r="B31" s="33"/>
      <c r="C31" s="32"/>
      <c r="D31" s="32"/>
      <c r="E31" s="32"/>
      <c r="F31" s="32"/>
      <c r="G31" s="32"/>
      <c r="H31" s="32"/>
      <c r="I31" s="32"/>
      <c r="J31" s="32"/>
      <c r="K31" s="32"/>
      <c r="L31" s="234" t="s">
        <v>44</v>
      </c>
      <c r="M31" s="234"/>
      <c r="N31" s="234"/>
      <c r="O31" s="234"/>
      <c r="P31" s="234"/>
      <c r="Q31" s="32"/>
      <c r="R31" s="32"/>
      <c r="S31" s="32"/>
      <c r="T31" s="32"/>
      <c r="U31" s="32"/>
      <c r="V31" s="32"/>
      <c r="W31" s="234" t="s">
        <v>45</v>
      </c>
      <c r="X31" s="234"/>
      <c r="Y31" s="234"/>
      <c r="Z31" s="234"/>
      <c r="AA31" s="234"/>
      <c r="AB31" s="234"/>
      <c r="AC31" s="234"/>
      <c r="AD31" s="234"/>
      <c r="AE31" s="234"/>
      <c r="AF31" s="32"/>
      <c r="AG31" s="32"/>
      <c r="AH31" s="32"/>
      <c r="AI31" s="32"/>
      <c r="AJ31" s="32"/>
      <c r="AK31" s="234" t="s">
        <v>46</v>
      </c>
      <c r="AL31" s="234"/>
      <c r="AM31" s="234"/>
      <c r="AN31" s="234"/>
      <c r="AO31" s="234"/>
      <c r="AP31" s="32"/>
      <c r="AQ31" s="32"/>
      <c r="AR31" s="33"/>
      <c r="BE31" s="224"/>
    </row>
    <row r="32" spans="1:71" s="3" customFormat="1" ht="14.45" customHeight="1">
      <c r="B32" s="37"/>
      <c r="D32" s="24" t="s">
        <v>47</v>
      </c>
      <c r="F32" s="24" t="s">
        <v>48</v>
      </c>
      <c r="L32" s="212">
        <v>0.2</v>
      </c>
      <c r="M32" s="213"/>
      <c r="N32" s="213"/>
      <c r="O32" s="213"/>
      <c r="P32" s="213"/>
      <c r="W32" s="214"/>
      <c r="X32" s="213"/>
      <c r="Y32" s="213"/>
      <c r="Z32" s="213"/>
      <c r="AA32" s="213"/>
      <c r="AB32" s="213"/>
      <c r="AC32" s="213"/>
      <c r="AD32" s="213"/>
      <c r="AE32" s="213"/>
      <c r="AK32" s="214"/>
      <c r="AL32" s="213"/>
      <c r="AM32" s="213"/>
      <c r="AN32" s="213"/>
      <c r="AO32" s="213"/>
      <c r="AR32" s="37"/>
      <c r="BE32" s="225"/>
    </row>
    <row r="33" spans="1:57" s="3" customFormat="1" ht="14.45" customHeight="1">
      <c r="B33" s="37"/>
      <c r="F33" s="24" t="s">
        <v>49</v>
      </c>
      <c r="L33" s="212">
        <v>0.2</v>
      </c>
      <c r="M33" s="213"/>
      <c r="N33" s="213"/>
      <c r="O33" s="213"/>
      <c r="P33" s="213"/>
      <c r="W33" s="214"/>
      <c r="X33" s="213"/>
      <c r="Y33" s="213"/>
      <c r="Z33" s="213"/>
      <c r="AA33" s="213"/>
      <c r="AB33" s="213"/>
      <c r="AC33" s="213"/>
      <c r="AD33" s="213"/>
      <c r="AE33" s="213"/>
      <c r="AK33" s="214"/>
      <c r="AL33" s="213"/>
      <c r="AM33" s="213"/>
      <c r="AN33" s="213"/>
      <c r="AO33" s="213"/>
      <c r="AR33" s="37"/>
      <c r="BE33" s="225"/>
    </row>
    <row r="34" spans="1:57" s="3" customFormat="1" ht="14.45" hidden="1" customHeight="1">
      <c r="B34" s="37"/>
      <c r="F34" s="24" t="s">
        <v>50</v>
      </c>
      <c r="L34" s="212">
        <v>0.2</v>
      </c>
      <c r="M34" s="213"/>
      <c r="N34" s="213"/>
      <c r="O34" s="213"/>
      <c r="P34" s="213"/>
      <c r="W34" s="214">
        <f>ROUND(BB94 + SUM(CF113:CF113), 2)</f>
        <v>0</v>
      </c>
      <c r="X34" s="213"/>
      <c r="Y34" s="213"/>
      <c r="Z34" s="213"/>
      <c r="AA34" s="213"/>
      <c r="AB34" s="213"/>
      <c r="AC34" s="213"/>
      <c r="AD34" s="213"/>
      <c r="AE34" s="213"/>
      <c r="AK34" s="214"/>
      <c r="AL34" s="213"/>
      <c r="AM34" s="213"/>
      <c r="AN34" s="213"/>
      <c r="AO34" s="213"/>
      <c r="AR34" s="37"/>
      <c r="BE34" s="225"/>
    </row>
    <row r="35" spans="1:57" s="3" customFormat="1" ht="14.45" hidden="1" customHeight="1">
      <c r="B35" s="37"/>
      <c r="F35" s="24" t="s">
        <v>51</v>
      </c>
      <c r="L35" s="212">
        <v>0.2</v>
      </c>
      <c r="M35" s="213"/>
      <c r="N35" s="213"/>
      <c r="O35" s="213"/>
      <c r="P35" s="213"/>
      <c r="W35" s="214">
        <f>ROUND(BC94 + SUM(CG113:CG113), 2)</f>
        <v>0</v>
      </c>
      <c r="X35" s="213"/>
      <c r="Y35" s="213"/>
      <c r="Z35" s="213"/>
      <c r="AA35" s="213"/>
      <c r="AB35" s="213"/>
      <c r="AC35" s="213"/>
      <c r="AD35" s="213"/>
      <c r="AE35" s="213"/>
      <c r="AK35" s="214"/>
      <c r="AL35" s="213"/>
      <c r="AM35" s="213"/>
      <c r="AN35" s="213"/>
      <c r="AO35" s="213"/>
      <c r="AR35" s="37"/>
    </row>
    <row r="36" spans="1:57" s="3" customFormat="1" ht="14.45" hidden="1" customHeight="1">
      <c r="B36" s="37"/>
      <c r="F36" s="24" t="s">
        <v>52</v>
      </c>
      <c r="L36" s="212">
        <v>0</v>
      </c>
      <c r="M36" s="213"/>
      <c r="N36" s="213"/>
      <c r="O36" s="213"/>
      <c r="P36" s="213"/>
      <c r="W36" s="214">
        <f>ROUND(BD94 + SUM(CH113:CH113), 2)</f>
        <v>0</v>
      </c>
      <c r="X36" s="213"/>
      <c r="Y36" s="213"/>
      <c r="Z36" s="213"/>
      <c r="AA36" s="213"/>
      <c r="AB36" s="213"/>
      <c r="AC36" s="213"/>
      <c r="AD36" s="213"/>
      <c r="AE36" s="213"/>
      <c r="AK36" s="214"/>
      <c r="AL36" s="213"/>
      <c r="AM36" s="213"/>
      <c r="AN36" s="213"/>
      <c r="AO36" s="213"/>
      <c r="AR36" s="37"/>
    </row>
    <row r="37" spans="1:57" s="2" customFormat="1" ht="6.95" customHeight="1">
      <c r="A37" s="32"/>
      <c r="B37" s="33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3"/>
      <c r="BE37" s="32"/>
    </row>
    <row r="38" spans="1:57" s="2" customFormat="1" ht="25.9" customHeight="1">
      <c r="A38" s="32"/>
      <c r="B38" s="33"/>
      <c r="C38" s="38"/>
      <c r="D38" s="39" t="s">
        <v>53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54</v>
      </c>
      <c r="U38" s="40"/>
      <c r="V38" s="40"/>
      <c r="W38" s="40"/>
      <c r="X38" s="220" t="s">
        <v>55</v>
      </c>
      <c r="Y38" s="218"/>
      <c r="Z38" s="218"/>
      <c r="AA38" s="218"/>
      <c r="AB38" s="218"/>
      <c r="AC38" s="40"/>
      <c r="AD38" s="40"/>
      <c r="AE38" s="40"/>
      <c r="AF38" s="40"/>
      <c r="AG38" s="40"/>
      <c r="AH38" s="40"/>
      <c r="AI38" s="40"/>
      <c r="AJ38" s="40"/>
      <c r="AK38" s="217"/>
      <c r="AL38" s="218"/>
      <c r="AM38" s="218"/>
      <c r="AN38" s="218"/>
      <c r="AO38" s="219"/>
      <c r="AP38" s="38"/>
      <c r="AQ38" s="38"/>
      <c r="AR38" s="33"/>
      <c r="BE38" s="32"/>
    </row>
    <row r="39" spans="1:57" s="2" customFormat="1" ht="6.95" customHeight="1">
      <c r="A39" s="32"/>
      <c r="B39" s="33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3"/>
      <c r="BE39" s="32"/>
    </row>
    <row r="40" spans="1:57" s="2" customFormat="1" ht="14.45" customHeight="1">
      <c r="A40" s="32"/>
      <c r="B40" s="33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3"/>
      <c r="BE40" s="32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56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57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32"/>
      <c r="B60" s="33"/>
      <c r="C60" s="32"/>
      <c r="D60" s="45" t="s">
        <v>58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5" t="s">
        <v>59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5" t="s">
        <v>58</v>
      </c>
      <c r="AI60" s="35"/>
      <c r="AJ60" s="35"/>
      <c r="AK60" s="35"/>
      <c r="AL60" s="35"/>
      <c r="AM60" s="45" t="s">
        <v>59</v>
      </c>
      <c r="AN60" s="35"/>
      <c r="AO60" s="35"/>
      <c r="AP60" s="32"/>
      <c r="AQ60" s="32"/>
      <c r="AR60" s="33"/>
      <c r="BE60" s="32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32"/>
      <c r="B64" s="33"/>
      <c r="C64" s="32"/>
      <c r="D64" s="43" t="s">
        <v>60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61</v>
      </c>
      <c r="AI64" s="46"/>
      <c r="AJ64" s="46"/>
      <c r="AK64" s="46"/>
      <c r="AL64" s="46"/>
      <c r="AM64" s="46"/>
      <c r="AN64" s="46"/>
      <c r="AO64" s="46"/>
      <c r="AP64" s="32"/>
      <c r="AQ64" s="32"/>
      <c r="AR64" s="33"/>
      <c r="BE64" s="32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32"/>
      <c r="B75" s="33"/>
      <c r="C75" s="32"/>
      <c r="D75" s="45" t="s">
        <v>58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5" t="s">
        <v>59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5" t="s">
        <v>58</v>
      </c>
      <c r="AI75" s="35"/>
      <c r="AJ75" s="35"/>
      <c r="AK75" s="35"/>
      <c r="AL75" s="35"/>
      <c r="AM75" s="45" t="s">
        <v>59</v>
      </c>
      <c r="AN75" s="35"/>
      <c r="AO75" s="35"/>
      <c r="AP75" s="32"/>
      <c r="AQ75" s="32"/>
      <c r="AR75" s="33"/>
      <c r="BE75" s="32"/>
    </row>
    <row r="76" spans="1:57" s="2" customFormat="1">
      <c r="A76" s="32"/>
      <c r="B76" s="33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3"/>
      <c r="BE76" s="32"/>
    </row>
    <row r="77" spans="1:57" s="2" customFormat="1" ht="6.95" customHeight="1">
      <c r="A77" s="32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3"/>
      <c r="BE77" s="32"/>
    </row>
    <row r="81" spans="1:91" s="2" customFormat="1" ht="6.95" customHeight="1">
      <c r="A81" s="32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3"/>
      <c r="BE81" s="32"/>
    </row>
    <row r="82" spans="1:91" s="2" customFormat="1" ht="24.95" customHeight="1">
      <c r="A82" s="32"/>
      <c r="B82" s="33"/>
      <c r="C82" s="18" t="s">
        <v>62</v>
      </c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3"/>
      <c r="BE82" s="32"/>
    </row>
    <row r="83" spans="1:91" s="2" customFormat="1" ht="6.95" customHeight="1">
      <c r="A83" s="32"/>
      <c r="B83" s="33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3"/>
      <c r="BE83" s="32"/>
    </row>
    <row r="84" spans="1:91" s="4" customFormat="1" ht="12" customHeight="1">
      <c r="B84" s="51"/>
      <c r="C84" s="24" t="s">
        <v>11</v>
      </c>
      <c r="L84" s="4" t="str">
        <f>K5</f>
        <v>2018016</v>
      </c>
      <c r="AR84" s="51"/>
    </row>
    <row r="85" spans="1:91" s="5" customFormat="1" ht="36.950000000000003" customHeight="1">
      <c r="B85" s="52"/>
      <c r="C85" s="53" t="s">
        <v>13</v>
      </c>
      <c r="L85" s="194" t="str">
        <f>K6</f>
        <v>Revúca OR PZ, rekonštrukcia a modernizácia objektu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52"/>
    </row>
    <row r="86" spans="1:91" s="2" customFormat="1" ht="6.95" customHeight="1">
      <c r="A86" s="32"/>
      <c r="B86" s="33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3"/>
      <c r="BE86" s="32"/>
    </row>
    <row r="87" spans="1:91" s="2" customFormat="1" ht="12" customHeight="1">
      <c r="A87" s="32"/>
      <c r="B87" s="33"/>
      <c r="C87" s="24" t="s">
        <v>19</v>
      </c>
      <c r="D87" s="32"/>
      <c r="E87" s="32"/>
      <c r="F87" s="32"/>
      <c r="G87" s="32"/>
      <c r="H87" s="32"/>
      <c r="I87" s="32"/>
      <c r="J87" s="32"/>
      <c r="K87" s="32"/>
      <c r="L87" s="54" t="str">
        <f>IF(K8="","",K8)</f>
        <v>Revúca</v>
      </c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24" t="s">
        <v>21</v>
      </c>
      <c r="AJ87" s="32"/>
      <c r="AK87" s="32"/>
      <c r="AL87" s="32"/>
      <c r="AM87" s="215" t="str">
        <f>IF(AN8= "","",AN8)</f>
        <v/>
      </c>
      <c r="AN87" s="215"/>
      <c r="AO87" s="32"/>
      <c r="AP87" s="32"/>
      <c r="AQ87" s="32"/>
      <c r="AR87" s="33"/>
      <c r="BE87" s="32"/>
    </row>
    <row r="88" spans="1:91" s="2" customFormat="1" ht="6.95" customHeight="1">
      <c r="A88" s="32"/>
      <c r="B88" s="33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3"/>
      <c r="BE88" s="32"/>
    </row>
    <row r="89" spans="1:91" s="2" customFormat="1" ht="15.2" customHeight="1">
      <c r="A89" s="32"/>
      <c r="B89" s="33"/>
      <c r="C89" s="24" t="s">
        <v>25</v>
      </c>
      <c r="D89" s="32"/>
      <c r="E89" s="32"/>
      <c r="F89" s="32"/>
      <c r="G89" s="32"/>
      <c r="H89" s="32"/>
      <c r="I89" s="32"/>
      <c r="J89" s="32"/>
      <c r="K89" s="32"/>
      <c r="L89" s="4" t="str">
        <f>IF(E11= "","",E11)</f>
        <v>Ministerstvo vnútra Slovenskej republiky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24" t="s">
        <v>32</v>
      </c>
      <c r="AJ89" s="32"/>
      <c r="AK89" s="32"/>
      <c r="AL89" s="32"/>
      <c r="AM89" s="201" t="str">
        <f>IF(E17="","",E17)</f>
        <v>PROMOST s.r.o.</v>
      </c>
      <c r="AN89" s="202"/>
      <c r="AO89" s="202"/>
      <c r="AP89" s="202"/>
      <c r="AQ89" s="32"/>
      <c r="AR89" s="33"/>
      <c r="AS89" s="208" t="s">
        <v>63</v>
      </c>
      <c r="AT89" s="209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32"/>
    </row>
    <row r="90" spans="1:91" s="2" customFormat="1" ht="15.2" customHeight="1">
      <c r="A90" s="32"/>
      <c r="B90" s="33"/>
      <c r="C90" s="24" t="s">
        <v>30</v>
      </c>
      <c r="D90" s="32"/>
      <c r="E90" s="32"/>
      <c r="F90" s="32"/>
      <c r="G90" s="32"/>
      <c r="H90" s="32"/>
      <c r="I90" s="32"/>
      <c r="J90" s="32"/>
      <c r="K90" s="32"/>
      <c r="L90" s="4">
        <f>IF(E14= "Vyplň údaj","",E14)</f>
        <v>0</v>
      </c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24" t="s">
        <v>37</v>
      </c>
      <c r="AJ90" s="32"/>
      <c r="AK90" s="32"/>
      <c r="AL90" s="32"/>
      <c r="AM90" s="201" t="str">
        <f>IF(E20="","",E20)</f>
        <v>Ing. Michal Slobodník</v>
      </c>
      <c r="AN90" s="202"/>
      <c r="AO90" s="202"/>
      <c r="AP90" s="202"/>
      <c r="AQ90" s="32"/>
      <c r="AR90" s="33"/>
      <c r="AS90" s="210"/>
      <c r="AT90" s="211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32"/>
    </row>
    <row r="91" spans="1:91" s="2" customFormat="1" ht="10.9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3"/>
      <c r="AS91" s="210"/>
      <c r="AT91" s="211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32"/>
    </row>
    <row r="92" spans="1:91" s="2" customFormat="1" ht="29.25" customHeight="1">
      <c r="A92" s="32"/>
      <c r="B92" s="33"/>
      <c r="C92" s="196" t="s">
        <v>64</v>
      </c>
      <c r="D92" s="197"/>
      <c r="E92" s="197"/>
      <c r="F92" s="197"/>
      <c r="G92" s="197"/>
      <c r="H92" s="60"/>
      <c r="I92" s="198" t="s">
        <v>65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206" t="s">
        <v>66</v>
      </c>
      <c r="AH92" s="197"/>
      <c r="AI92" s="197"/>
      <c r="AJ92" s="197"/>
      <c r="AK92" s="197"/>
      <c r="AL92" s="197"/>
      <c r="AM92" s="197"/>
      <c r="AN92" s="198" t="s">
        <v>67</v>
      </c>
      <c r="AO92" s="197"/>
      <c r="AP92" s="216"/>
      <c r="AQ92" s="61" t="s">
        <v>68</v>
      </c>
      <c r="AR92" s="33"/>
      <c r="AS92" s="62" t="s">
        <v>69</v>
      </c>
      <c r="AT92" s="63" t="s">
        <v>70</v>
      </c>
      <c r="AU92" s="63" t="s">
        <v>71</v>
      </c>
      <c r="AV92" s="63" t="s">
        <v>72</v>
      </c>
      <c r="AW92" s="63" t="s">
        <v>73</v>
      </c>
      <c r="AX92" s="63" t="s">
        <v>74</v>
      </c>
      <c r="AY92" s="63" t="s">
        <v>75</v>
      </c>
      <c r="AZ92" s="63" t="s">
        <v>76</v>
      </c>
      <c r="BA92" s="63" t="s">
        <v>77</v>
      </c>
      <c r="BB92" s="63" t="s">
        <v>78</v>
      </c>
      <c r="BC92" s="63" t="s">
        <v>79</v>
      </c>
      <c r="BD92" s="64" t="s">
        <v>80</v>
      </c>
      <c r="BE92" s="32"/>
    </row>
    <row r="93" spans="1:91" s="2" customFormat="1" ht="10.9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3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32"/>
    </row>
    <row r="94" spans="1:91" s="6" customFormat="1" ht="32.450000000000003" customHeight="1">
      <c r="B94" s="68"/>
      <c r="C94" s="69" t="s">
        <v>81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0"/>
      <c r="AH94" s="200"/>
      <c r="AI94" s="200"/>
      <c r="AJ94" s="200"/>
      <c r="AK94" s="200"/>
      <c r="AL94" s="200"/>
      <c r="AM94" s="200"/>
      <c r="AN94" s="192"/>
      <c r="AO94" s="192"/>
      <c r="AP94" s="192"/>
      <c r="AQ94" s="72" t="s">
        <v>1</v>
      </c>
      <c r="AR94" s="68"/>
      <c r="AS94" s="73">
        <f>ROUND(AS95+AS109,2)</f>
        <v>0</v>
      </c>
      <c r="AT94" s="74">
        <f t="shared" ref="AT94:AT111" si="0">ROUND(SUM(AV94:AW94),2)</f>
        <v>0</v>
      </c>
      <c r="AU94" s="75">
        <f>ROUND(AU95+AU109,5)</f>
        <v>0</v>
      </c>
      <c r="AV94" s="74">
        <f>ROUND(AZ94*L32,2)</f>
        <v>0</v>
      </c>
      <c r="AW94" s="74">
        <f>ROUND(BA94*L33,2)</f>
        <v>0</v>
      </c>
      <c r="AX94" s="74">
        <f>ROUND(BB94*L32,2)</f>
        <v>0</v>
      </c>
      <c r="AY94" s="74">
        <f>ROUND(BC94*L33,2)</f>
        <v>0</v>
      </c>
      <c r="AZ94" s="74">
        <f>ROUND(AZ95+AZ109,2)</f>
        <v>0</v>
      </c>
      <c r="BA94" s="74">
        <f>ROUND(BA95+BA109,2)</f>
        <v>0</v>
      </c>
      <c r="BB94" s="74">
        <f>ROUND(BB95+BB109,2)</f>
        <v>0</v>
      </c>
      <c r="BC94" s="74">
        <f>ROUND(BC95+BC109,2)</f>
        <v>0</v>
      </c>
      <c r="BD94" s="76">
        <f>ROUND(BD95+BD109,2)</f>
        <v>0</v>
      </c>
      <c r="BS94" s="77" t="s">
        <v>82</v>
      </c>
      <c r="BT94" s="77" t="s">
        <v>83</v>
      </c>
      <c r="BU94" s="78" t="s">
        <v>84</v>
      </c>
      <c r="BV94" s="77" t="s">
        <v>85</v>
      </c>
      <c r="BW94" s="77" t="s">
        <v>4</v>
      </c>
      <c r="BX94" s="77" t="s">
        <v>86</v>
      </c>
      <c r="CL94" s="77" t="s">
        <v>16</v>
      </c>
    </row>
    <row r="95" spans="1:91" s="7" customFormat="1" ht="24.75" customHeight="1">
      <c r="B95" s="79"/>
      <c r="C95" s="80"/>
      <c r="D95" s="188">
        <v>1</v>
      </c>
      <c r="E95" s="188"/>
      <c r="F95" s="188"/>
      <c r="G95" s="188"/>
      <c r="H95" s="188"/>
      <c r="I95" s="81"/>
      <c r="J95" s="188" t="s">
        <v>87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205"/>
      <c r="AH95" s="204"/>
      <c r="AI95" s="204"/>
      <c r="AJ95" s="204"/>
      <c r="AK95" s="204"/>
      <c r="AL95" s="204"/>
      <c r="AM95" s="204"/>
      <c r="AN95" s="203"/>
      <c r="AO95" s="204"/>
      <c r="AP95" s="204"/>
      <c r="AQ95" s="82" t="s">
        <v>88</v>
      </c>
      <c r="AR95" s="79"/>
      <c r="AS95" s="83">
        <f>ROUND(AS96+SUM(AS97:AS99),2)</f>
        <v>0</v>
      </c>
      <c r="AT95" s="84">
        <f t="shared" si="0"/>
        <v>0</v>
      </c>
      <c r="AU95" s="85">
        <f>ROUND(AU96+SUM(AU97:AU99),5)</f>
        <v>0</v>
      </c>
      <c r="AV95" s="84">
        <f>ROUND(AZ95*L32,2)</f>
        <v>0</v>
      </c>
      <c r="AW95" s="84">
        <f>ROUND(BA95*L33,2)</f>
        <v>0</v>
      </c>
      <c r="AX95" s="84">
        <f>ROUND(BB95*L32,2)</f>
        <v>0</v>
      </c>
      <c r="AY95" s="84">
        <f>ROUND(BC95*L33,2)</f>
        <v>0</v>
      </c>
      <c r="AZ95" s="84">
        <f>ROUND(AZ96+SUM(AZ97:AZ99),2)</f>
        <v>0</v>
      </c>
      <c r="BA95" s="84">
        <f>ROUND(BA96+SUM(BA97:BA99),2)</f>
        <v>0</v>
      </c>
      <c r="BB95" s="84">
        <f>ROUND(BB96+SUM(BB97:BB99),2)</f>
        <v>0</v>
      </c>
      <c r="BC95" s="84">
        <f>ROUND(BC96+SUM(BC97:BC99),2)</f>
        <v>0</v>
      </c>
      <c r="BD95" s="86">
        <f>ROUND(BD96+SUM(BD97:BD99),2)</f>
        <v>0</v>
      </c>
      <c r="BS95" s="87" t="s">
        <v>82</v>
      </c>
      <c r="BT95" s="87" t="s">
        <v>89</v>
      </c>
      <c r="BU95" s="87" t="s">
        <v>84</v>
      </c>
      <c r="BV95" s="87" t="s">
        <v>85</v>
      </c>
      <c r="BW95" s="87" t="s">
        <v>90</v>
      </c>
      <c r="BX95" s="87" t="s">
        <v>4</v>
      </c>
      <c r="CL95" s="87" t="s">
        <v>16</v>
      </c>
      <c r="CM95" s="87" t="s">
        <v>83</v>
      </c>
    </row>
    <row r="96" spans="1:91" s="4" customFormat="1" ht="23.25" customHeight="1">
      <c r="A96" s="88" t="s">
        <v>91</v>
      </c>
      <c r="B96" s="51"/>
      <c r="C96" s="10"/>
      <c r="D96" s="10"/>
      <c r="E96" s="190" t="s">
        <v>3330</v>
      </c>
      <c r="F96" s="190"/>
      <c r="G96" s="190"/>
      <c r="H96" s="190"/>
      <c r="I96" s="190"/>
      <c r="J96" s="10"/>
      <c r="K96" s="190" t="s">
        <v>92</v>
      </c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1"/>
      <c r="AH96" s="199"/>
      <c r="AI96" s="199"/>
      <c r="AJ96" s="199"/>
      <c r="AK96" s="199"/>
      <c r="AL96" s="199"/>
      <c r="AM96" s="199"/>
      <c r="AN96" s="191"/>
      <c r="AO96" s="199"/>
      <c r="AP96" s="199"/>
      <c r="AQ96" s="89" t="s">
        <v>93</v>
      </c>
      <c r="AR96" s="51"/>
      <c r="AS96" s="90">
        <v>0</v>
      </c>
      <c r="AT96" s="91">
        <f t="shared" si="0"/>
        <v>0</v>
      </c>
      <c r="AU96" s="92">
        <f>'1a - Zateplenie o...'!P131</f>
        <v>0</v>
      </c>
      <c r="AV96" s="91">
        <f>'1a - Zateplenie o...'!J37</f>
        <v>0</v>
      </c>
      <c r="AW96" s="91">
        <f>'1a - Zateplenie o...'!J38</f>
        <v>0</v>
      </c>
      <c r="AX96" s="91">
        <f>'1a - Zateplenie o...'!J39</f>
        <v>0</v>
      </c>
      <c r="AY96" s="91">
        <f>'1a - Zateplenie o...'!J40</f>
        <v>0</v>
      </c>
      <c r="AZ96" s="91">
        <f>'1a - Zateplenie o...'!F37</f>
        <v>0</v>
      </c>
      <c r="BA96" s="91">
        <f>'1a - Zateplenie o...'!F38</f>
        <v>0</v>
      </c>
      <c r="BB96" s="91">
        <f>'1a - Zateplenie o...'!F39</f>
        <v>0</v>
      </c>
      <c r="BC96" s="91">
        <f>'1a - Zateplenie o...'!F40</f>
        <v>0</v>
      </c>
      <c r="BD96" s="93">
        <f>'1a - Zateplenie o...'!F41</f>
        <v>0</v>
      </c>
      <c r="BT96" s="22" t="s">
        <v>94</v>
      </c>
      <c r="BV96" s="22" t="s">
        <v>85</v>
      </c>
      <c r="BW96" s="22" t="s">
        <v>95</v>
      </c>
      <c r="BX96" s="22" t="s">
        <v>90</v>
      </c>
      <c r="CL96" s="22" t="s">
        <v>16</v>
      </c>
    </row>
    <row r="97" spans="1:91" s="4" customFormat="1" ht="23.25" customHeight="1">
      <c r="A97" s="88" t="s">
        <v>91</v>
      </c>
      <c r="B97" s="51"/>
      <c r="C97" s="10"/>
      <c r="D97" s="10"/>
      <c r="E97" s="190" t="s">
        <v>3331</v>
      </c>
      <c r="F97" s="190"/>
      <c r="G97" s="190"/>
      <c r="H97" s="190"/>
      <c r="I97" s="190"/>
      <c r="J97" s="10"/>
      <c r="K97" s="190" t="s">
        <v>96</v>
      </c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1"/>
      <c r="AH97" s="199"/>
      <c r="AI97" s="199"/>
      <c r="AJ97" s="199"/>
      <c r="AK97" s="199"/>
      <c r="AL97" s="199"/>
      <c r="AM97" s="199"/>
      <c r="AN97" s="191"/>
      <c r="AO97" s="199"/>
      <c r="AP97" s="199"/>
      <c r="AQ97" s="89" t="s">
        <v>93</v>
      </c>
      <c r="AR97" s="51"/>
      <c r="AS97" s="90">
        <v>0</v>
      </c>
      <c r="AT97" s="91">
        <f t="shared" si="0"/>
        <v>0</v>
      </c>
      <c r="AU97" s="92">
        <f>'1b - Zateplenie s...'!P137</f>
        <v>0</v>
      </c>
      <c r="AV97" s="91">
        <f>'1b - Zateplenie s...'!J37</f>
        <v>0</v>
      </c>
      <c r="AW97" s="91">
        <f>'1b - Zateplenie s...'!J38</f>
        <v>0</v>
      </c>
      <c r="AX97" s="91">
        <f>'1b - Zateplenie s...'!J39</f>
        <v>0</v>
      </c>
      <c r="AY97" s="91">
        <f>'1b - Zateplenie s...'!J40</f>
        <v>0</v>
      </c>
      <c r="AZ97" s="91">
        <f>'1b - Zateplenie s...'!F37</f>
        <v>0</v>
      </c>
      <c r="BA97" s="91">
        <f>'1b - Zateplenie s...'!F38</f>
        <v>0</v>
      </c>
      <c r="BB97" s="91">
        <f>'1b - Zateplenie s...'!F39</f>
        <v>0</v>
      </c>
      <c r="BC97" s="91">
        <f>'1b - Zateplenie s...'!F40</f>
        <v>0</v>
      </c>
      <c r="BD97" s="93">
        <f>'1b - Zateplenie s...'!F41</f>
        <v>0</v>
      </c>
      <c r="BT97" s="22" t="s">
        <v>94</v>
      </c>
      <c r="BV97" s="22" t="s">
        <v>85</v>
      </c>
      <c r="BW97" s="22" t="s">
        <v>97</v>
      </c>
      <c r="BX97" s="22" t="s">
        <v>90</v>
      </c>
      <c r="CL97" s="22" t="s">
        <v>16</v>
      </c>
    </row>
    <row r="98" spans="1:91" s="4" customFormat="1" ht="23.25" customHeight="1">
      <c r="A98" s="88" t="s">
        <v>91</v>
      </c>
      <c r="B98" s="51"/>
      <c r="C98" s="10"/>
      <c r="D98" s="10"/>
      <c r="E98" s="190" t="s">
        <v>3332</v>
      </c>
      <c r="F98" s="190"/>
      <c r="G98" s="190"/>
      <c r="H98" s="190"/>
      <c r="I98" s="190"/>
      <c r="J98" s="10"/>
      <c r="K98" s="190" t="s">
        <v>98</v>
      </c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1"/>
      <c r="AH98" s="199"/>
      <c r="AI98" s="199"/>
      <c r="AJ98" s="199"/>
      <c r="AK98" s="199"/>
      <c r="AL98" s="199"/>
      <c r="AM98" s="199"/>
      <c r="AN98" s="191"/>
      <c r="AO98" s="199"/>
      <c r="AP98" s="199"/>
      <c r="AQ98" s="89" t="s">
        <v>93</v>
      </c>
      <c r="AR98" s="51"/>
      <c r="AS98" s="90">
        <v>0</v>
      </c>
      <c r="AT98" s="91">
        <f t="shared" si="0"/>
        <v>0</v>
      </c>
      <c r="AU98" s="92">
        <f>'1c - Výmena otvor...'!P133</f>
        <v>0</v>
      </c>
      <c r="AV98" s="91">
        <f>'1c - Výmena otvor...'!J37</f>
        <v>0</v>
      </c>
      <c r="AW98" s="91">
        <f>'1c - Výmena otvor...'!J38</f>
        <v>0</v>
      </c>
      <c r="AX98" s="91">
        <f>'1c - Výmena otvor...'!J39</f>
        <v>0</v>
      </c>
      <c r="AY98" s="91">
        <f>'1c - Výmena otvor...'!J40</f>
        <v>0</v>
      </c>
      <c r="AZ98" s="91">
        <f>'1c - Výmena otvor...'!F37</f>
        <v>0</v>
      </c>
      <c r="BA98" s="91">
        <f>'1c - Výmena otvor...'!F38</f>
        <v>0</v>
      </c>
      <c r="BB98" s="91">
        <f>'1c - Výmena otvor...'!F39</f>
        <v>0</v>
      </c>
      <c r="BC98" s="91">
        <f>'1c - Výmena otvor...'!F40</f>
        <v>0</v>
      </c>
      <c r="BD98" s="93">
        <f>'1c - Výmena otvor...'!F41</f>
        <v>0</v>
      </c>
      <c r="BT98" s="22" t="s">
        <v>94</v>
      </c>
      <c r="BV98" s="22" t="s">
        <v>85</v>
      </c>
      <c r="BW98" s="22" t="s">
        <v>99</v>
      </c>
      <c r="BX98" s="22" t="s">
        <v>90</v>
      </c>
      <c r="CL98" s="22" t="s">
        <v>16</v>
      </c>
    </row>
    <row r="99" spans="1:91" s="4" customFormat="1" ht="23.25" customHeight="1">
      <c r="B99" s="51"/>
      <c r="C99" s="10"/>
      <c r="D99" s="10"/>
      <c r="E99" s="190" t="s">
        <v>3333</v>
      </c>
      <c r="F99" s="190"/>
      <c r="G99" s="190"/>
      <c r="H99" s="190"/>
      <c r="I99" s="190"/>
      <c r="J99" s="10"/>
      <c r="K99" s="190" t="s">
        <v>100</v>
      </c>
      <c r="L99" s="190"/>
      <c r="M99" s="190"/>
      <c r="N99" s="190"/>
      <c r="O99" s="190"/>
      <c r="P99" s="190"/>
      <c r="Q99" s="190"/>
      <c r="R99" s="190"/>
      <c r="S99" s="190"/>
      <c r="T99" s="190"/>
      <c r="U99" s="190"/>
      <c r="V99" s="190"/>
      <c r="W99" s="190"/>
      <c r="X99" s="190"/>
      <c r="Y99" s="190"/>
      <c r="Z99" s="190"/>
      <c r="AA99" s="190"/>
      <c r="AB99" s="190"/>
      <c r="AC99" s="190"/>
      <c r="AD99" s="190"/>
      <c r="AE99" s="190"/>
      <c r="AF99" s="190"/>
      <c r="AG99" s="207"/>
      <c r="AH99" s="199"/>
      <c r="AI99" s="199"/>
      <c r="AJ99" s="199"/>
      <c r="AK99" s="199"/>
      <c r="AL99" s="199"/>
      <c r="AM99" s="199"/>
      <c r="AN99" s="191"/>
      <c r="AO99" s="199"/>
      <c r="AP99" s="199"/>
      <c r="AQ99" s="89" t="s">
        <v>93</v>
      </c>
      <c r="AR99" s="51"/>
      <c r="AS99" s="90">
        <f>ROUND(AS100+AS104+AS107+AS108,2)</f>
        <v>0</v>
      </c>
      <c r="AT99" s="91">
        <f t="shared" si="0"/>
        <v>0</v>
      </c>
      <c r="AU99" s="92">
        <f>ROUND(AU100+AU104+AU107+AU108,5)</f>
        <v>0</v>
      </c>
      <c r="AV99" s="91">
        <f>ROUND(AZ99*L32,2)</f>
        <v>0</v>
      </c>
      <c r="AW99" s="91">
        <f>ROUND(BA99*L33,2)</f>
        <v>0</v>
      </c>
      <c r="AX99" s="91">
        <f>ROUND(BB99*L32,2)</f>
        <v>0</v>
      </c>
      <c r="AY99" s="91">
        <f>ROUND(BC99*L33,2)</f>
        <v>0</v>
      </c>
      <c r="AZ99" s="91">
        <f>ROUND(AZ100+AZ104+AZ107+AZ108,2)</f>
        <v>0</v>
      </c>
      <c r="BA99" s="91">
        <f>ROUND(BA100+BA104+BA107+BA108,2)</f>
        <v>0</v>
      </c>
      <c r="BB99" s="91">
        <f>ROUND(BB100+BB104+BB107+BB108,2)</f>
        <v>0</v>
      </c>
      <c r="BC99" s="91">
        <f>ROUND(BC100+BC104+BC107+BC108,2)</f>
        <v>0</v>
      </c>
      <c r="BD99" s="93">
        <f>ROUND(BD100+BD104+BD107+BD108,2)</f>
        <v>0</v>
      </c>
      <c r="BS99" s="22" t="s">
        <v>82</v>
      </c>
      <c r="BT99" s="22" t="s">
        <v>94</v>
      </c>
      <c r="BU99" s="22" t="s">
        <v>84</v>
      </c>
      <c r="BV99" s="22" t="s">
        <v>85</v>
      </c>
      <c r="BW99" s="22" t="s">
        <v>101</v>
      </c>
      <c r="BX99" s="22" t="s">
        <v>90</v>
      </c>
      <c r="CL99" s="22" t="s">
        <v>16</v>
      </c>
    </row>
    <row r="100" spans="1:91" s="4" customFormat="1" ht="23.25" customHeight="1">
      <c r="B100" s="51"/>
      <c r="C100" s="10"/>
      <c r="D100" s="10"/>
      <c r="E100" s="10"/>
      <c r="F100" s="190" t="s">
        <v>3334</v>
      </c>
      <c r="G100" s="190"/>
      <c r="H100" s="190"/>
      <c r="I100" s="190"/>
      <c r="J100" s="190"/>
      <c r="K100" s="10"/>
      <c r="L100" s="190" t="s">
        <v>102</v>
      </c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207"/>
      <c r="AH100" s="199"/>
      <c r="AI100" s="199"/>
      <c r="AJ100" s="199"/>
      <c r="AK100" s="199"/>
      <c r="AL100" s="199"/>
      <c r="AM100" s="199"/>
      <c r="AN100" s="191"/>
      <c r="AO100" s="199"/>
      <c r="AP100" s="199"/>
      <c r="AQ100" s="89" t="s">
        <v>93</v>
      </c>
      <c r="AR100" s="51"/>
      <c r="AS100" s="90">
        <f>ROUND(SUM(AS101:AS103),2)</f>
        <v>0</v>
      </c>
      <c r="AT100" s="91">
        <f t="shared" si="0"/>
        <v>0</v>
      </c>
      <c r="AU100" s="92">
        <f>ROUND(SUM(AU101:AU103),5)</f>
        <v>0</v>
      </c>
      <c r="AV100" s="91">
        <f>ROUND(AZ100*L32,2)</f>
        <v>0</v>
      </c>
      <c r="AW100" s="91">
        <f>ROUND(BA100*L33,2)</f>
        <v>0</v>
      </c>
      <c r="AX100" s="91">
        <f>ROUND(BB100*L32,2)</f>
        <v>0</v>
      </c>
      <c r="AY100" s="91">
        <f>ROUND(BC100*L33,2)</f>
        <v>0</v>
      </c>
      <c r="AZ100" s="91">
        <f>ROUND(SUM(AZ101:AZ103),2)</f>
        <v>0</v>
      </c>
      <c r="BA100" s="91">
        <f>ROUND(SUM(BA101:BA103),2)</f>
        <v>0</v>
      </c>
      <c r="BB100" s="91">
        <f>ROUND(SUM(BB101:BB103),2)</f>
        <v>0</v>
      </c>
      <c r="BC100" s="91">
        <f>ROUND(SUM(BC101:BC103),2)</f>
        <v>0</v>
      </c>
      <c r="BD100" s="93">
        <f>ROUND(SUM(BD101:BD103),2)</f>
        <v>0</v>
      </c>
      <c r="BS100" s="22" t="s">
        <v>82</v>
      </c>
      <c r="BT100" s="22" t="s">
        <v>103</v>
      </c>
      <c r="BU100" s="22" t="s">
        <v>84</v>
      </c>
      <c r="BV100" s="22" t="s">
        <v>85</v>
      </c>
      <c r="BW100" s="22" t="s">
        <v>104</v>
      </c>
      <c r="BX100" s="22" t="s">
        <v>101</v>
      </c>
      <c r="CL100" s="22" t="s">
        <v>16</v>
      </c>
    </row>
    <row r="101" spans="1:91" s="4" customFormat="1" ht="23.25" customHeight="1">
      <c r="A101" s="88" t="s">
        <v>91</v>
      </c>
      <c r="B101" s="51"/>
      <c r="C101" s="10"/>
      <c r="D101" s="10"/>
      <c r="E101" s="10"/>
      <c r="F101" s="10"/>
      <c r="G101" s="190" t="s">
        <v>3335</v>
      </c>
      <c r="H101" s="190"/>
      <c r="I101" s="190"/>
      <c r="J101" s="190"/>
      <c r="K101" s="190"/>
      <c r="L101" s="10"/>
      <c r="M101" s="190" t="s">
        <v>105</v>
      </c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1"/>
      <c r="AH101" s="199"/>
      <c r="AI101" s="199"/>
      <c r="AJ101" s="199"/>
      <c r="AK101" s="199"/>
      <c r="AL101" s="199"/>
      <c r="AM101" s="199"/>
      <c r="AN101" s="191"/>
      <c r="AO101" s="199"/>
      <c r="AP101" s="199"/>
      <c r="AQ101" s="89" t="s">
        <v>93</v>
      </c>
      <c r="AR101" s="51"/>
      <c r="AS101" s="90">
        <v>0</v>
      </c>
      <c r="AT101" s="91">
        <f t="shared" si="0"/>
        <v>0</v>
      </c>
      <c r="AU101" s="92">
        <f>'1d.1a - Obvodový ...'!P142</f>
        <v>0</v>
      </c>
      <c r="AV101" s="91">
        <f>'1d.1a - Obvodový ...'!J39</f>
        <v>0</v>
      </c>
      <c r="AW101" s="91">
        <f>'1d.1a - Obvodový ...'!J40</f>
        <v>0</v>
      </c>
      <c r="AX101" s="91">
        <f>'1d.1a - Obvodový ...'!J41</f>
        <v>0</v>
      </c>
      <c r="AY101" s="91">
        <f>'1d.1a - Obvodový ...'!J42</f>
        <v>0</v>
      </c>
      <c r="AZ101" s="91">
        <f>'1d.1a - Obvodový ...'!F39</f>
        <v>0</v>
      </c>
      <c r="BA101" s="91">
        <f>'1d.1a - Obvodový ...'!F40</f>
        <v>0</v>
      </c>
      <c r="BB101" s="91">
        <f>'1d.1a - Obvodový ...'!F41</f>
        <v>0</v>
      </c>
      <c r="BC101" s="91">
        <f>'1d.1a - Obvodový ...'!F42</f>
        <v>0</v>
      </c>
      <c r="BD101" s="93">
        <f>'1d.1a - Obvodový ...'!F43</f>
        <v>0</v>
      </c>
      <c r="BT101" s="22" t="s">
        <v>106</v>
      </c>
      <c r="BV101" s="22" t="s">
        <v>85</v>
      </c>
      <c r="BW101" s="22" t="s">
        <v>107</v>
      </c>
      <c r="BX101" s="22" t="s">
        <v>104</v>
      </c>
      <c r="CL101" s="22" t="s">
        <v>16</v>
      </c>
    </row>
    <row r="102" spans="1:91" s="4" customFormat="1" ht="23.25" customHeight="1">
      <c r="A102" s="88" t="s">
        <v>91</v>
      </c>
      <c r="B102" s="51"/>
      <c r="C102" s="10"/>
      <c r="D102" s="10"/>
      <c r="E102" s="10"/>
      <c r="F102" s="10"/>
      <c r="G102" s="190" t="s">
        <v>3336</v>
      </c>
      <c r="H102" s="190"/>
      <c r="I102" s="190"/>
      <c r="J102" s="190"/>
      <c r="K102" s="190"/>
      <c r="L102" s="10"/>
      <c r="M102" s="190" t="s">
        <v>108</v>
      </c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1"/>
      <c r="AH102" s="199"/>
      <c r="AI102" s="199"/>
      <c r="AJ102" s="199"/>
      <c r="AK102" s="199"/>
      <c r="AL102" s="199"/>
      <c r="AM102" s="199"/>
      <c r="AN102" s="191"/>
      <c r="AO102" s="199"/>
      <c r="AP102" s="199"/>
      <c r="AQ102" s="89" t="s">
        <v>93</v>
      </c>
      <c r="AR102" s="51"/>
      <c r="AS102" s="90">
        <v>0</v>
      </c>
      <c r="AT102" s="91">
        <f t="shared" si="0"/>
        <v>0</v>
      </c>
      <c r="AU102" s="92">
        <f>'1d.1b - Strešný p...'!P138</f>
        <v>0</v>
      </c>
      <c r="AV102" s="91">
        <f>'1d.1b - Strešný p...'!J39</f>
        <v>0</v>
      </c>
      <c r="AW102" s="91">
        <f>'1d.1b - Strešný p...'!J40</f>
        <v>0</v>
      </c>
      <c r="AX102" s="91">
        <f>'1d.1b - Strešný p...'!J41</f>
        <v>0</v>
      </c>
      <c r="AY102" s="91">
        <f>'1d.1b - Strešný p...'!J42</f>
        <v>0</v>
      </c>
      <c r="AZ102" s="91">
        <f>'1d.1b - Strešný p...'!F39</f>
        <v>0</v>
      </c>
      <c r="BA102" s="91">
        <f>'1d.1b - Strešný p...'!F40</f>
        <v>0</v>
      </c>
      <c r="BB102" s="91">
        <f>'1d.1b - Strešný p...'!F41</f>
        <v>0</v>
      </c>
      <c r="BC102" s="91">
        <f>'1d.1b - Strešný p...'!F42</f>
        <v>0</v>
      </c>
      <c r="BD102" s="93">
        <f>'1d.1b - Strešný p...'!F43</f>
        <v>0</v>
      </c>
      <c r="BT102" s="22" t="s">
        <v>106</v>
      </c>
      <c r="BV102" s="22" t="s">
        <v>85</v>
      </c>
      <c r="BW102" s="22" t="s">
        <v>109</v>
      </c>
      <c r="BX102" s="22" t="s">
        <v>104</v>
      </c>
      <c r="CL102" s="22" t="s">
        <v>16</v>
      </c>
    </row>
    <row r="103" spans="1:91" s="4" customFormat="1" ht="23.25" customHeight="1">
      <c r="A103" s="88" t="s">
        <v>91</v>
      </c>
      <c r="B103" s="51"/>
      <c r="C103" s="10"/>
      <c r="D103" s="10"/>
      <c r="E103" s="10"/>
      <c r="F103" s="10"/>
      <c r="G103" s="190" t="s">
        <v>3337</v>
      </c>
      <c r="H103" s="190"/>
      <c r="I103" s="190"/>
      <c r="J103" s="190"/>
      <c r="K103" s="190"/>
      <c r="L103" s="10"/>
      <c r="M103" s="190" t="s">
        <v>110</v>
      </c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1"/>
      <c r="AH103" s="199"/>
      <c r="AI103" s="199"/>
      <c r="AJ103" s="199"/>
      <c r="AK103" s="199"/>
      <c r="AL103" s="199"/>
      <c r="AM103" s="199"/>
      <c r="AN103" s="191"/>
      <c r="AO103" s="199"/>
      <c r="AP103" s="199"/>
      <c r="AQ103" s="89" t="s">
        <v>93</v>
      </c>
      <c r="AR103" s="51"/>
      <c r="AS103" s="90">
        <v>0</v>
      </c>
      <c r="AT103" s="91">
        <f t="shared" si="0"/>
        <v>0</v>
      </c>
      <c r="AU103" s="92">
        <f>'1d.1c - Odstránen...'!P141</f>
        <v>0</v>
      </c>
      <c r="AV103" s="91">
        <f>'1d.1c - Odstránen...'!J39</f>
        <v>0</v>
      </c>
      <c r="AW103" s="91">
        <f>'1d.1c - Odstránen...'!J40</f>
        <v>0</v>
      </c>
      <c r="AX103" s="91">
        <f>'1d.1c - Odstránen...'!J41</f>
        <v>0</v>
      </c>
      <c r="AY103" s="91">
        <f>'1d.1c - Odstránen...'!J42</f>
        <v>0</v>
      </c>
      <c r="AZ103" s="91">
        <f>'1d.1c - Odstránen...'!F39</f>
        <v>0</v>
      </c>
      <c r="BA103" s="91">
        <f>'1d.1c - Odstránen...'!F40</f>
        <v>0</v>
      </c>
      <c r="BB103" s="91">
        <f>'1d.1c - Odstránen...'!F41</f>
        <v>0</v>
      </c>
      <c r="BC103" s="91">
        <f>'1d.1c - Odstránen...'!F42</f>
        <v>0</v>
      </c>
      <c r="BD103" s="93">
        <f>'1d.1c - Odstránen...'!F43</f>
        <v>0</v>
      </c>
      <c r="BT103" s="22" t="s">
        <v>106</v>
      </c>
      <c r="BV103" s="22" t="s">
        <v>85</v>
      </c>
      <c r="BW103" s="22" t="s">
        <v>111</v>
      </c>
      <c r="BX103" s="22" t="s">
        <v>104</v>
      </c>
      <c r="CL103" s="22" t="s">
        <v>16</v>
      </c>
    </row>
    <row r="104" spans="1:91" s="4" customFormat="1" ht="23.25" customHeight="1">
      <c r="B104" s="51"/>
      <c r="C104" s="10"/>
      <c r="D104" s="10"/>
      <c r="E104" s="10"/>
      <c r="F104" s="190" t="s">
        <v>3338</v>
      </c>
      <c r="G104" s="190"/>
      <c r="H104" s="190"/>
      <c r="I104" s="190"/>
      <c r="J104" s="190"/>
      <c r="K104" s="10"/>
      <c r="L104" s="190" t="s">
        <v>112</v>
      </c>
      <c r="M104" s="190"/>
      <c r="N104" s="190"/>
      <c r="O104" s="190"/>
      <c r="P104" s="190"/>
      <c r="Q104" s="190"/>
      <c r="R104" s="190"/>
      <c r="S104" s="190"/>
      <c r="T104" s="190"/>
      <c r="U104" s="190"/>
      <c r="V104" s="190"/>
      <c r="W104" s="190"/>
      <c r="X104" s="190"/>
      <c r="Y104" s="190"/>
      <c r="Z104" s="190"/>
      <c r="AA104" s="190"/>
      <c r="AB104" s="190"/>
      <c r="AC104" s="190"/>
      <c r="AD104" s="190"/>
      <c r="AE104" s="190"/>
      <c r="AF104" s="190"/>
      <c r="AG104" s="207"/>
      <c r="AH104" s="199"/>
      <c r="AI104" s="199"/>
      <c r="AJ104" s="199"/>
      <c r="AK104" s="199"/>
      <c r="AL104" s="199"/>
      <c r="AM104" s="199"/>
      <c r="AN104" s="191"/>
      <c r="AO104" s="199"/>
      <c r="AP104" s="199"/>
      <c r="AQ104" s="89" t="s">
        <v>93</v>
      </c>
      <c r="AR104" s="51"/>
      <c r="AS104" s="90">
        <f>ROUND(SUM(AS105:AS106),2)</f>
        <v>0</v>
      </c>
      <c r="AT104" s="91">
        <f t="shared" si="0"/>
        <v>0</v>
      </c>
      <c r="AU104" s="92">
        <f>ROUND(SUM(AU105:AU106),5)</f>
        <v>0</v>
      </c>
      <c r="AV104" s="91">
        <f>ROUND(AZ104*L32,2)</f>
        <v>0</v>
      </c>
      <c r="AW104" s="91">
        <f>ROUND(BA104*L33,2)</f>
        <v>0</v>
      </c>
      <c r="AX104" s="91">
        <f>ROUND(BB104*L32,2)</f>
        <v>0</v>
      </c>
      <c r="AY104" s="91">
        <f>ROUND(BC104*L33,2)</f>
        <v>0</v>
      </c>
      <c r="AZ104" s="91">
        <f>ROUND(SUM(AZ105:AZ106),2)</f>
        <v>0</v>
      </c>
      <c r="BA104" s="91">
        <f>ROUND(SUM(BA105:BA106),2)</f>
        <v>0</v>
      </c>
      <c r="BB104" s="91">
        <f>ROUND(SUM(BB105:BB106),2)</f>
        <v>0</v>
      </c>
      <c r="BC104" s="91">
        <f>ROUND(SUM(BC105:BC106),2)</f>
        <v>0</v>
      </c>
      <c r="BD104" s="93">
        <f>ROUND(SUM(BD105:BD106),2)</f>
        <v>0</v>
      </c>
      <c r="BS104" s="22" t="s">
        <v>82</v>
      </c>
      <c r="BT104" s="22" t="s">
        <v>103</v>
      </c>
      <c r="BU104" s="22" t="s">
        <v>84</v>
      </c>
      <c r="BV104" s="22" t="s">
        <v>85</v>
      </c>
      <c r="BW104" s="22" t="s">
        <v>113</v>
      </c>
      <c r="BX104" s="22" t="s">
        <v>101</v>
      </c>
      <c r="CL104" s="22" t="s">
        <v>16</v>
      </c>
    </row>
    <row r="105" spans="1:91" s="4" customFormat="1" ht="23.25" customHeight="1">
      <c r="A105" s="88" t="s">
        <v>91</v>
      </c>
      <c r="B105" s="51"/>
      <c r="C105" s="10"/>
      <c r="D105" s="10"/>
      <c r="E105" s="10"/>
      <c r="F105" s="10"/>
      <c r="G105" s="190" t="s">
        <v>3339</v>
      </c>
      <c r="H105" s="190"/>
      <c r="I105" s="190"/>
      <c r="J105" s="190"/>
      <c r="K105" s="190"/>
      <c r="L105" s="10"/>
      <c r="M105" s="190" t="s">
        <v>114</v>
      </c>
      <c r="N105" s="190"/>
      <c r="O105" s="190"/>
      <c r="P105" s="190"/>
      <c r="Q105" s="190"/>
      <c r="R105" s="190"/>
      <c r="S105" s="190"/>
      <c r="T105" s="190"/>
      <c r="U105" s="190"/>
      <c r="V105" s="190"/>
      <c r="W105" s="190"/>
      <c r="X105" s="190"/>
      <c r="Y105" s="190"/>
      <c r="Z105" s="190"/>
      <c r="AA105" s="190"/>
      <c r="AB105" s="190"/>
      <c r="AC105" s="190"/>
      <c r="AD105" s="190"/>
      <c r="AE105" s="190"/>
      <c r="AF105" s="190"/>
      <c r="AG105" s="191"/>
      <c r="AH105" s="199"/>
      <c r="AI105" s="199"/>
      <c r="AJ105" s="199"/>
      <c r="AK105" s="199"/>
      <c r="AL105" s="199"/>
      <c r="AM105" s="199"/>
      <c r="AN105" s="191"/>
      <c r="AO105" s="199"/>
      <c r="AP105" s="199"/>
      <c r="AQ105" s="89" t="s">
        <v>93</v>
      </c>
      <c r="AR105" s="51"/>
      <c r="AS105" s="90">
        <v>0</v>
      </c>
      <c r="AT105" s="91">
        <f t="shared" si="0"/>
        <v>0</v>
      </c>
      <c r="AU105" s="92">
        <f>'1d.2a - Inštalácie'!P136</f>
        <v>0</v>
      </c>
      <c r="AV105" s="91">
        <f>'1d.2a - Inštalácie'!J39</f>
        <v>0</v>
      </c>
      <c r="AW105" s="91">
        <f>'1d.2a - Inštalácie'!J40</f>
        <v>0</v>
      </c>
      <c r="AX105" s="91">
        <f>'1d.2a - Inštalácie'!J41</f>
        <v>0</v>
      </c>
      <c r="AY105" s="91">
        <f>'1d.2a - Inštalácie'!J42</f>
        <v>0</v>
      </c>
      <c r="AZ105" s="91">
        <f>'1d.2a - Inštalácie'!F39</f>
        <v>0</v>
      </c>
      <c r="BA105" s="91">
        <f>'1d.2a - Inštalácie'!F40</f>
        <v>0</v>
      </c>
      <c r="BB105" s="91">
        <f>'1d.2a - Inštalácie'!F41</f>
        <v>0</v>
      </c>
      <c r="BC105" s="91">
        <f>'1d.2a - Inštalácie'!F42</f>
        <v>0</v>
      </c>
      <c r="BD105" s="93">
        <f>'1d.2a - Inštalácie'!F43</f>
        <v>0</v>
      </c>
      <c r="BT105" s="22" t="s">
        <v>106</v>
      </c>
      <c r="BV105" s="22" t="s">
        <v>85</v>
      </c>
      <c r="BW105" s="22" t="s">
        <v>115</v>
      </c>
      <c r="BX105" s="22" t="s">
        <v>113</v>
      </c>
      <c r="CL105" s="22" t="s">
        <v>16</v>
      </c>
    </row>
    <row r="106" spans="1:91" s="4" customFormat="1" ht="23.25" customHeight="1">
      <c r="A106" s="88" t="s">
        <v>91</v>
      </c>
      <c r="B106" s="51"/>
      <c r="C106" s="10"/>
      <c r="D106" s="10"/>
      <c r="E106" s="10"/>
      <c r="F106" s="10"/>
      <c r="G106" s="190" t="s">
        <v>3340</v>
      </c>
      <c r="H106" s="190"/>
      <c r="I106" s="190"/>
      <c r="J106" s="190"/>
      <c r="K106" s="190"/>
      <c r="L106" s="10"/>
      <c r="M106" s="190" t="s">
        <v>116</v>
      </c>
      <c r="N106" s="190"/>
      <c r="O106" s="190"/>
      <c r="P106" s="190"/>
      <c r="Q106" s="190"/>
      <c r="R106" s="190"/>
      <c r="S106" s="190"/>
      <c r="T106" s="190"/>
      <c r="U106" s="190"/>
      <c r="V106" s="190"/>
      <c r="W106" s="190"/>
      <c r="X106" s="190"/>
      <c r="Y106" s="190"/>
      <c r="Z106" s="190"/>
      <c r="AA106" s="190"/>
      <c r="AB106" s="190"/>
      <c r="AC106" s="190"/>
      <c r="AD106" s="190"/>
      <c r="AE106" s="190"/>
      <c r="AF106" s="190"/>
      <c r="AG106" s="191"/>
      <c r="AH106" s="199"/>
      <c r="AI106" s="199"/>
      <c r="AJ106" s="199"/>
      <c r="AK106" s="199"/>
      <c r="AL106" s="199"/>
      <c r="AM106" s="199"/>
      <c r="AN106" s="191"/>
      <c r="AO106" s="199"/>
      <c r="AP106" s="199"/>
      <c r="AQ106" s="89" t="s">
        <v>93</v>
      </c>
      <c r="AR106" s="51"/>
      <c r="AS106" s="90">
        <v>0</v>
      </c>
      <c r="AT106" s="91">
        <f t="shared" si="0"/>
        <v>0</v>
      </c>
      <c r="AU106" s="92">
        <f>'1d.2b - Bleskozvod'!P132</f>
        <v>0</v>
      </c>
      <c r="AV106" s="91">
        <f>'1d.2b - Bleskozvod'!J39</f>
        <v>0</v>
      </c>
      <c r="AW106" s="91">
        <f>'1d.2b - Bleskozvod'!J40</f>
        <v>0</v>
      </c>
      <c r="AX106" s="91">
        <f>'1d.2b - Bleskozvod'!J41</f>
        <v>0</v>
      </c>
      <c r="AY106" s="91">
        <f>'1d.2b - Bleskozvod'!J42</f>
        <v>0</v>
      </c>
      <c r="AZ106" s="91">
        <f>'1d.2b - Bleskozvod'!F39</f>
        <v>0</v>
      </c>
      <c r="BA106" s="91">
        <f>'1d.2b - Bleskozvod'!F40</f>
        <v>0</v>
      </c>
      <c r="BB106" s="91">
        <f>'1d.2b - Bleskozvod'!F41</f>
        <v>0</v>
      </c>
      <c r="BC106" s="91">
        <f>'1d.2b - Bleskozvod'!F42</f>
        <v>0</v>
      </c>
      <c r="BD106" s="93">
        <f>'1d.2b - Bleskozvod'!F43</f>
        <v>0</v>
      </c>
      <c r="BT106" s="22" t="s">
        <v>106</v>
      </c>
      <c r="BV106" s="22" t="s">
        <v>85</v>
      </c>
      <c r="BW106" s="22" t="s">
        <v>117</v>
      </c>
      <c r="BX106" s="22" t="s">
        <v>113</v>
      </c>
      <c r="CL106" s="22" t="s">
        <v>16</v>
      </c>
    </row>
    <row r="107" spans="1:91" s="4" customFormat="1" ht="23.25" customHeight="1">
      <c r="A107" s="88" t="s">
        <v>91</v>
      </c>
      <c r="B107" s="51"/>
      <c r="C107" s="10"/>
      <c r="D107" s="10"/>
      <c r="E107" s="10"/>
      <c r="F107" s="190" t="s">
        <v>3341</v>
      </c>
      <c r="G107" s="190"/>
      <c r="H107" s="190"/>
      <c r="I107" s="190"/>
      <c r="J107" s="190"/>
      <c r="K107" s="10"/>
      <c r="L107" s="190" t="s">
        <v>118</v>
      </c>
      <c r="M107" s="190"/>
      <c r="N107" s="190"/>
      <c r="O107" s="190"/>
      <c r="P107" s="190"/>
      <c r="Q107" s="190"/>
      <c r="R107" s="190"/>
      <c r="S107" s="190"/>
      <c r="T107" s="190"/>
      <c r="U107" s="190"/>
      <c r="V107" s="190"/>
      <c r="W107" s="190"/>
      <c r="X107" s="190"/>
      <c r="Y107" s="190"/>
      <c r="Z107" s="190"/>
      <c r="AA107" s="190"/>
      <c r="AB107" s="190"/>
      <c r="AC107" s="190"/>
      <c r="AD107" s="190"/>
      <c r="AE107" s="190"/>
      <c r="AF107" s="190"/>
      <c r="AG107" s="191"/>
      <c r="AH107" s="199"/>
      <c r="AI107" s="199"/>
      <c r="AJ107" s="199"/>
      <c r="AK107" s="199"/>
      <c r="AL107" s="199"/>
      <c r="AM107" s="199"/>
      <c r="AN107" s="191"/>
      <c r="AO107" s="199"/>
      <c r="AP107" s="199"/>
      <c r="AQ107" s="89" t="s">
        <v>93</v>
      </c>
      <c r="AR107" s="51"/>
      <c r="AS107" s="90">
        <v>0</v>
      </c>
      <c r="AT107" s="91">
        <f t="shared" si="0"/>
        <v>0</v>
      </c>
      <c r="AU107" s="92">
        <f>'1d.3 - Vykurovanie'!P139</f>
        <v>0</v>
      </c>
      <c r="AV107" s="91">
        <f>'1d.3 - Vykurovanie'!J39</f>
        <v>0</v>
      </c>
      <c r="AW107" s="91">
        <f>'1d.3 - Vykurovanie'!J40</f>
        <v>0</v>
      </c>
      <c r="AX107" s="91">
        <f>'1d.3 - Vykurovanie'!J41</f>
        <v>0</v>
      </c>
      <c r="AY107" s="91">
        <f>'1d.3 - Vykurovanie'!J42</f>
        <v>0</v>
      </c>
      <c r="AZ107" s="91">
        <f>'1d.3 - Vykurovanie'!F39</f>
        <v>0</v>
      </c>
      <c r="BA107" s="91">
        <f>'1d.3 - Vykurovanie'!F40</f>
        <v>0</v>
      </c>
      <c r="BB107" s="91">
        <f>'1d.3 - Vykurovanie'!F41</f>
        <v>0</v>
      </c>
      <c r="BC107" s="91">
        <f>'1d.3 - Vykurovanie'!F42</f>
        <v>0</v>
      </c>
      <c r="BD107" s="93">
        <f>'1d.3 - Vykurovanie'!F43</f>
        <v>0</v>
      </c>
      <c r="BT107" s="22" t="s">
        <v>103</v>
      </c>
      <c r="BV107" s="22" t="s">
        <v>85</v>
      </c>
      <c r="BW107" s="22" t="s">
        <v>119</v>
      </c>
      <c r="BX107" s="22" t="s">
        <v>101</v>
      </c>
      <c r="CL107" s="22" t="s">
        <v>16</v>
      </c>
    </row>
    <row r="108" spans="1:91" s="4" customFormat="1" ht="23.25" customHeight="1">
      <c r="A108" s="88" t="s">
        <v>91</v>
      </c>
      <c r="B108" s="51"/>
      <c r="C108" s="10"/>
      <c r="D108" s="10"/>
      <c r="E108" s="10"/>
      <c r="F108" s="190" t="s">
        <v>3342</v>
      </c>
      <c r="G108" s="190"/>
      <c r="H108" s="190"/>
      <c r="I108" s="190"/>
      <c r="J108" s="190"/>
      <c r="K108" s="10"/>
      <c r="L108" s="190" t="s">
        <v>120</v>
      </c>
      <c r="M108" s="190"/>
      <c r="N108" s="190"/>
      <c r="O108" s="190"/>
      <c r="P108" s="190"/>
      <c r="Q108" s="190"/>
      <c r="R108" s="190"/>
      <c r="S108" s="190"/>
      <c r="T108" s="190"/>
      <c r="U108" s="190"/>
      <c r="V108" s="190"/>
      <c r="W108" s="190"/>
      <c r="X108" s="190"/>
      <c r="Y108" s="190"/>
      <c r="Z108" s="190"/>
      <c r="AA108" s="190"/>
      <c r="AB108" s="190"/>
      <c r="AC108" s="190"/>
      <c r="AD108" s="190"/>
      <c r="AE108" s="190"/>
      <c r="AF108" s="190"/>
      <c r="AG108" s="191"/>
      <c r="AH108" s="199"/>
      <c r="AI108" s="199"/>
      <c r="AJ108" s="199"/>
      <c r="AK108" s="199"/>
      <c r="AL108" s="199"/>
      <c r="AM108" s="199"/>
      <c r="AN108" s="191"/>
      <c r="AO108" s="199"/>
      <c r="AP108" s="199"/>
      <c r="AQ108" s="89" t="s">
        <v>93</v>
      </c>
      <c r="AR108" s="51"/>
      <c r="AS108" s="90">
        <v>0</v>
      </c>
      <c r="AT108" s="91">
        <f t="shared" si="0"/>
        <v>0</v>
      </c>
      <c r="AU108" s="92">
        <f>'1d.4 - Zdravotech...'!P137</f>
        <v>0</v>
      </c>
      <c r="AV108" s="91">
        <f>'1d.4 - Zdravotech...'!J39</f>
        <v>0</v>
      </c>
      <c r="AW108" s="91">
        <f>'1d.4 - Zdravotech...'!J40</f>
        <v>0</v>
      </c>
      <c r="AX108" s="91">
        <f>'1d.4 - Zdravotech...'!J41</f>
        <v>0</v>
      </c>
      <c r="AY108" s="91">
        <f>'1d.4 - Zdravotech...'!J42</f>
        <v>0</v>
      </c>
      <c r="AZ108" s="91">
        <f>'1d.4 - Zdravotech...'!F39</f>
        <v>0</v>
      </c>
      <c r="BA108" s="91">
        <f>'1d.4 - Zdravotech...'!F40</f>
        <v>0</v>
      </c>
      <c r="BB108" s="91">
        <f>'1d.4 - Zdravotech...'!F41</f>
        <v>0</v>
      </c>
      <c r="BC108" s="91">
        <f>'1d.4 - Zdravotech...'!F42</f>
        <v>0</v>
      </c>
      <c r="BD108" s="93">
        <f>'1d.4 - Zdravotech...'!F43</f>
        <v>0</v>
      </c>
      <c r="BT108" s="22" t="s">
        <v>103</v>
      </c>
      <c r="BV108" s="22" t="s">
        <v>85</v>
      </c>
      <c r="BW108" s="22" t="s">
        <v>121</v>
      </c>
      <c r="BX108" s="22" t="s">
        <v>101</v>
      </c>
      <c r="CL108" s="22" t="s">
        <v>16</v>
      </c>
    </row>
    <row r="109" spans="1:91" s="7" customFormat="1" ht="24.75" customHeight="1">
      <c r="B109" s="79"/>
      <c r="C109" s="80"/>
      <c r="D109" s="188">
        <v>2</v>
      </c>
      <c r="E109" s="188"/>
      <c r="F109" s="188"/>
      <c r="G109" s="188"/>
      <c r="H109" s="188"/>
      <c r="I109" s="81"/>
      <c r="J109" s="188" t="s">
        <v>122</v>
      </c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205"/>
      <c r="AH109" s="204"/>
      <c r="AI109" s="204"/>
      <c r="AJ109" s="204"/>
      <c r="AK109" s="204"/>
      <c r="AL109" s="204"/>
      <c r="AM109" s="204"/>
      <c r="AN109" s="203"/>
      <c r="AO109" s="204"/>
      <c r="AP109" s="204"/>
      <c r="AQ109" s="82" t="s">
        <v>88</v>
      </c>
      <c r="AR109" s="79"/>
      <c r="AS109" s="83">
        <f>ROUND(SUM(AS110:AS111),2)</f>
        <v>0</v>
      </c>
      <c r="AT109" s="84">
        <f t="shared" si="0"/>
        <v>0</v>
      </c>
      <c r="AU109" s="85">
        <f>ROUND(SUM(AU110:AU111),5)</f>
        <v>0</v>
      </c>
      <c r="AV109" s="84">
        <f>ROUND(AZ109*L32,2)</f>
        <v>0</v>
      </c>
      <c r="AW109" s="84">
        <f>ROUND(BA109*L33,2)</f>
        <v>0</v>
      </c>
      <c r="AX109" s="84">
        <f>ROUND(BB109*L32,2)</f>
        <v>0</v>
      </c>
      <c r="AY109" s="84">
        <f>ROUND(BC109*L33,2)</f>
        <v>0</v>
      </c>
      <c r="AZ109" s="84">
        <f>ROUND(SUM(AZ110:AZ111),2)</f>
        <v>0</v>
      </c>
      <c r="BA109" s="84">
        <f>ROUND(SUM(BA110:BA111),2)</f>
        <v>0</v>
      </c>
      <c r="BB109" s="84">
        <f>ROUND(SUM(BB110:BB111),2)</f>
        <v>0</v>
      </c>
      <c r="BC109" s="84">
        <f>ROUND(SUM(BC110:BC111),2)</f>
        <v>0</v>
      </c>
      <c r="BD109" s="86">
        <f>ROUND(SUM(BD110:BD111),2)</f>
        <v>0</v>
      </c>
      <c r="BS109" s="87" t="s">
        <v>82</v>
      </c>
      <c r="BT109" s="87" t="s">
        <v>89</v>
      </c>
      <c r="BU109" s="87" t="s">
        <v>84</v>
      </c>
      <c r="BV109" s="87" t="s">
        <v>85</v>
      </c>
      <c r="BW109" s="87" t="s">
        <v>123</v>
      </c>
      <c r="BX109" s="87" t="s">
        <v>4</v>
      </c>
      <c r="CL109" s="87" t="s">
        <v>16</v>
      </c>
      <c r="CM109" s="87" t="s">
        <v>83</v>
      </c>
    </row>
    <row r="110" spans="1:91" s="4" customFormat="1" ht="23.25" customHeight="1">
      <c r="A110" s="88" t="s">
        <v>91</v>
      </c>
      <c r="B110" s="51"/>
      <c r="C110" s="10"/>
      <c r="D110" s="10"/>
      <c r="E110" s="189">
        <v>43832</v>
      </c>
      <c r="F110" s="190"/>
      <c r="G110" s="190"/>
      <c r="H110" s="190"/>
      <c r="I110" s="190"/>
      <c r="J110" s="10"/>
      <c r="K110" s="190" t="s">
        <v>102</v>
      </c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1"/>
      <c r="AH110" s="199"/>
      <c r="AI110" s="199"/>
      <c r="AJ110" s="199"/>
      <c r="AK110" s="199"/>
      <c r="AL110" s="199"/>
      <c r="AM110" s="199"/>
      <c r="AN110" s="191"/>
      <c r="AO110" s="199"/>
      <c r="AP110" s="199"/>
      <c r="AQ110" s="89" t="s">
        <v>93</v>
      </c>
      <c r="AR110" s="51"/>
      <c r="AS110" s="90">
        <v>0</v>
      </c>
      <c r="AT110" s="91">
        <f t="shared" si="0"/>
        <v>0</v>
      </c>
      <c r="AU110" s="92">
        <f>'2.1 - Stavebné práce'!P137</f>
        <v>0</v>
      </c>
      <c r="AV110" s="91">
        <f>'2.1 - Stavebné práce'!J37</f>
        <v>0</v>
      </c>
      <c r="AW110" s="91">
        <f>'2.1 - Stavebné práce'!J38</f>
        <v>0</v>
      </c>
      <c r="AX110" s="91">
        <f>'2.1 - Stavebné práce'!J39</f>
        <v>0</v>
      </c>
      <c r="AY110" s="91">
        <f>'2.1 - Stavebné práce'!J40</f>
        <v>0</v>
      </c>
      <c r="AZ110" s="91">
        <f>'2.1 - Stavebné práce'!F37</f>
        <v>0</v>
      </c>
      <c r="BA110" s="91">
        <f>'2.1 - Stavebné práce'!F38</f>
        <v>0</v>
      </c>
      <c r="BB110" s="91">
        <f>'2.1 - Stavebné práce'!F39</f>
        <v>0</v>
      </c>
      <c r="BC110" s="91">
        <f>'2.1 - Stavebné práce'!F40</f>
        <v>0</v>
      </c>
      <c r="BD110" s="93">
        <f>'2.1 - Stavebné práce'!F41</f>
        <v>0</v>
      </c>
      <c r="BT110" s="22" t="s">
        <v>94</v>
      </c>
      <c r="BV110" s="22" t="s">
        <v>85</v>
      </c>
      <c r="BW110" s="22" t="s">
        <v>124</v>
      </c>
      <c r="BX110" s="22" t="s">
        <v>123</v>
      </c>
      <c r="CL110" s="22" t="s">
        <v>16</v>
      </c>
    </row>
    <row r="111" spans="1:91" s="4" customFormat="1" ht="23.25" customHeight="1">
      <c r="A111" s="88" t="s">
        <v>91</v>
      </c>
      <c r="B111" s="51"/>
      <c r="C111" s="10"/>
      <c r="D111" s="10"/>
      <c r="E111" s="189">
        <v>43863</v>
      </c>
      <c r="F111" s="190"/>
      <c r="G111" s="190"/>
      <c r="H111" s="190"/>
      <c r="I111" s="190"/>
      <c r="J111" s="10"/>
      <c r="K111" s="190" t="s">
        <v>120</v>
      </c>
      <c r="L111" s="190"/>
      <c r="M111" s="190"/>
      <c r="N111" s="190"/>
      <c r="O111" s="190"/>
      <c r="P111" s="190"/>
      <c r="Q111" s="190"/>
      <c r="R111" s="190"/>
      <c r="S111" s="190"/>
      <c r="T111" s="190"/>
      <c r="U111" s="190"/>
      <c r="V111" s="190"/>
      <c r="W111" s="190"/>
      <c r="X111" s="190"/>
      <c r="Y111" s="190"/>
      <c r="Z111" s="190"/>
      <c r="AA111" s="190"/>
      <c r="AB111" s="190"/>
      <c r="AC111" s="190"/>
      <c r="AD111" s="190"/>
      <c r="AE111" s="190"/>
      <c r="AF111" s="190"/>
      <c r="AG111" s="191"/>
      <c r="AH111" s="199"/>
      <c r="AI111" s="199"/>
      <c r="AJ111" s="199"/>
      <c r="AK111" s="199"/>
      <c r="AL111" s="199"/>
      <c r="AM111" s="199"/>
      <c r="AN111" s="191"/>
      <c r="AO111" s="199"/>
      <c r="AP111" s="199"/>
      <c r="AQ111" s="89" t="s">
        <v>93</v>
      </c>
      <c r="AR111" s="51"/>
      <c r="AS111" s="94">
        <v>0</v>
      </c>
      <c r="AT111" s="95">
        <f t="shared" si="0"/>
        <v>0</v>
      </c>
      <c r="AU111" s="96">
        <f>'2.2 - Zdravotechnika'!P134</f>
        <v>0</v>
      </c>
      <c r="AV111" s="95">
        <f>'2.2 - Zdravotechnika'!J37</f>
        <v>0</v>
      </c>
      <c r="AW111" s="95">
        <f>'2.2 - Zdravotechnika'!J38</f>
        <v>0</v>
      </c>
      <c r="AX111" s="95">
        <f>'2.2 - Zdravotechnika'!J39</f>
        <v>0</v>
      </c>
      <c r="AY111" s="95">
        <f>'2.2 - Zdravotechnika'!J40</f>
        <v>0</v>
      </c>
      <c r="AZ111" s="95">
        <f>'2.2 - Zdravotechnika'!F37</f>
        <v>0</v>
      </c>
      <c r="BA111" s="95">
        <f>'2.2 - Zdravotechnika'!F38</f>
        <v>0</v>
      </c>
      <c r="BB111" s="95">
        <f>'2.2 - Zdravotechnika'!F39</f>
        <v>0</v>
      </c>
      <c r="BC111" s="95">
        <f>'2.2 - Zdravotechnika'!F40</f>
        <v>0</v>
      </c>
      <c r="BD111" s="97">
        <f>'2.2 - Zdravotechnika'!F41</f>
        <v>0</v>
      </c>
      <c r="BT111" s="22" t="s">
        <v>94</v>
      </c>
      <c r="BV111" s="22" t="s">
        <v>85</v>
      </c>
      <c r="BW111" s="22" t="s">
        <v>125</v>
      </c>
      <c r="BX111" s="22" t="s">
        <v>123</v>
      </c>
      <c r="CL111" s="22" t="s">
        <v>16</v>
      </c>
    </row>
    <row r="112" spans="1:91">
      <c r="B112" s="17"/>
      <c r="AR112" s="17"/>
    </row>
    <row r="113" spans="1:57" s="2" customFormat="1" ht="30" customHeight="1">
      <c r="A113" s="32"/>
      <c r="B113" s="33"/>
      <c r="C113" s="69" t="s">
        <v>126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192"/>
      <c r="AH113" s="192"/>
      <c r="AI113" s="192"/>
      <c r="AJ113" s="192"/>
      <c r="AK113" s="192"/>
      <c r="AL113" s="192"/>
      <c r="AM113" s="192"/>
      <c r="AN113" s="192"/>
      <c r="AO113" s="192"/>
      <c r="AP113" s="192"/>
      <c r="AQ113" s="98"/>
      <c r="AR113" s="33"/>
      <c r="AS113" s="62" t="s">
        <v>127</v>
      </c>
      <c r="AT113" s="63" t="s">
        <v>128</v>
      </c>
      <c r="AU113" s="63" t="s">
        <v>47</v>
      </c>
      <c r="AV113" s="64" t="s">
        <v>70</v>
      </c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s="2" customFormat="1" ht="10.9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3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s="2" customFormat="1" ht="30" customHeight="1">
      <c r="A115" s="32"/>
      <c r="B115" s="33"/>
      <c r="C115" s="100" t="s">
        <v>130</v>
      </c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93"/>
      <c r="AH115" s="193"/>
      <c r="AI115" s="193"/>
      <c r="AJ115" s="193"/>
      <c r="AK115" s="193"/>
      <c r="AL115" s="193"/>
      <c r="AM115" s="193"/>
      <c r="AN115" s="193"/>
      <c r="AO115" s="193"/>
      <c r="AP115" s="193"/>
      <c r="AQ115" s="101"/>
      <c r="AR115" s="33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s="2" customFormat="1" ht="6.95" customHeight="1">
      <c r="A116" s="32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33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</sheetData>
  <mergeCells count="112">
    <mergeCell ref="L35:P35"/>
    <mergeCell ref="AK35:AO35"/>
    <mergeCell ref="AK36:AO36"/>
    <mergeCell ref="W36:AE36"/>
    <mergeCell ref="L36:P36"/>
    <mergeCell ref="AK38:AO38"/>
    <mergeCell ref="X38:AB38"/>
    <mergeCell ref="AR2:BE2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AS89:AT91"/>
    <mergeCell ref="AN105:AP105"/>
    <mergeCell ref="AG105:AM105"/>
    <mergeCell ref="AN106:AP106"/>
    <mergeCell ref="AG106:AM106"/>
    <mergeCell ref="L33:P33"/>
    <mergeCell ref="AK34:AO34"/>
    <mergeCell ref="L34:P34"/>
    <mergeCell ref="W34:AE34"/>
    <mergeCell ref="W35:AE35"/>
    <mergeCell ref="AM87:AN87"/>
    <mergeCell ref="AM90:AP90"/>
    <mergeCell ref="AN101:AP101"/>
    <mergeCell ref="AN104:AP104"/>
    <mergeCell ref="AN92:AP92"/>
    <mergeCell ref="AN102:AP102"/>
    <mergeCell ref="AN98:AP98"/>
    <mergeCell ref="AN99:AP99"/>
    <mergeCell ref="AN103:AP103"/>
    <mergeCell ref="AN97:AP97"/>
    <mergeCell ref="AN95:AP95"/>
    <mergeCell ref="AN96:AP96"/>
    <mergeCell ref="AN100:AP100"/>
    <mergeCell ref="AG104:AM104"/>
    <mergeCell ref="AM89:AP89"/>
    <mergeCell ref="AN109:AP109"/>
    <mergeCell ref="AG109:AM109"/>
    <mergeCell ref="AN110:AP110"/>
    <mergeCell ref="AG110:AM110"/>
    <mergeCell ref="AG92:AM92"/>
    <mergeCell ref="AG95:AM95"/>
    <mergeCell ref="AG99:AM99"/>
    <mergeCell ref="AG97:AM97"/>
    <mergeCell ref="AG98:AM98"/>
    <mergeCell ref="AG103:AM103"/>
    <mergeCell ref="AG102:AM102"/>
    <mergeCell ref="AG101:AM101"/>
    <mergeCell ref="AG96:AM96"/>
    <mergeCell ref="AG100:AM100"/>
    <mergeCell ref="AN111:AP111"/>
    <mergeCell ref="AG111:AM111"/>
    <mergeCell ref="AG94:AM94"/>
    <mergeCell ref="AN94:AP94"/>
    <mergeCell ref="AN107:AP107"/>
    <mergeCell ref="AG107:AM107"/>
    <mergeCell ref="AN108:AP108"/>
    <mergeCell ref="AG108:AM108"/>
    <mergeCell ref="AG113:AM113"/>
    <mergeCell ref="AN113:AP113"/>
    <mergeCell ref="AG115:AM115"/>
    <mergeCell ref="AN115:AP115"/>
    <mergeCell ref="L85:AO85"/>
    <mergeCell ref="C92:G92"/>
    <mergeCell ref="I92:AF92"/>
    <mergeCell ref="J95:AF95"/>
    <mergeCell ref="D95:H95"/>
    <mergeCell ref="K96:AF96"/>
    <mergeCell ref="E96:I96"/>
    <mergeCell ref="K97:AF97"/>
    <mergeCell ref="E97:I97"/>
    <mergeCell ref="E98:I98"/>
    <mergeCell ref="K98:AF98"/>
    <mergeCell ref="E99:I99"/>
    <mergeCell ref="K99:AF99"/>
    <mergeCell ref="L100:AF100"/>
    <mergeCell ref="F100:J100"/>
    <mergeCell ref="M101:AF101"/>
    <mergeCell ref="G101:K101"/>
    <mergeCell ref="M102:AF102"/>
    <mergeCell ref="G102:K102"/>
    <mergeCell ref="G103:K103"/>
    <mergeCell ref="M103:AF103"/>
    <mergeCell ref="F104:J104"/>
    <mergeCell ref="F108:J108"/>
    <mergeCell ref="F107:J107"/>
    <mergeCell ref="G105:K105"/>
    <mergeCell ref="G106:K106"/>
    <mergeCell ref="L104:AF104"/>
    <mergeCell ref="L108:AF108"/>
    <mergeCell ref="L107:AF107"/>
    <mergeCell ref="M106:AF106"/>
    <mergeCell ref="M105:AF105"/>
    <mergeCell ref="D109:H109"/>
    <mergeCell ref="E110:I110"/>
    <mergeCell ref="E111:I111"/>
    <mergeCell ref="J109:AF109"/>
    <mergeCell ref="K110:AF110"/>
    <mergeCell ref="K111:AF111"/>
  </mergeCells>
  <dataValidations count="2">
    <dataValidation type="list" allowBlank="1" showInputMessage="1" showErrorMessage="1" error="Povolené sú hodnoty základná, znížená, nulová." sqref="AU113">
      <formula1>"základná, znížená, nulová"</formula1>
    </dataValidation>
    <dataValidation type="list" allowBlank="1" showInputMessage="1" showErrorMessage="1" error="Povolené sú hodnoty stavebná časť, technologická časť, investičná časť." sqref="AT113">
      <formula1>"stavebná časť, technologická časť, investičná časť"</formula1>
    </dataValidation>
  </dataValidations>
  <hyperlinks>
    <hyperlink ref="A96" location="'2018016.1a - Zateplenie o...'!C2" display="/"/>
    <hyperlink ref="A97" location="'2018016.1b - Zateplenie s...'!C2" display="/"/>
    <hyperlink ref="A98" location="'2018016.1c - Výmena otvor...'!C2" display="/"/>
    <hyperlink ref="A101" location="'2018016.1d.1a - Obvodový ...'!C2" display="/"/>
    <hyperlink ref="A102" location="'2018016.1d.1b - Strešný p...'!C2" display="/"/>
    <hyperlink ref="A103" location="'2018016.1d.1c - Odstránen...'!C2" display="/"/>
    <hyperlink ref="A105" location="'2018016.1d.2a - Inštalácie'!C2" display="/"/>
    <hyperlink ref="A106" location="'2018016.1d.2b - Bleskozvod'!C2" display="/"/>
    <hyperlink ref="A107" location="'2018016.1d.3 - Vykurovanie'!C2" display="/"/>
    <hyperlink ref="A108" location="'2018016.1d.4 - Zdravotech...'!C2" display="/"/>
    <hyperlink ref="A110" location="'2018016.2.1 - Stavebné práce'!C2" display="/"/>
    <hyperlink ref="A111" location="'2018016.2.2 - Zdravotechnika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36"/>
  <sheetViews>
    <sheetView showGridLines="0" workbookViewId="0">
      <selection activeCell="A115" sqref="A115:XFD1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119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ht="12.75">
      <c r="B8" s="17"/>
      <c r="D8" s="24" t="s">
        <v>132</v>
      </c>
      <c r="L8" s="17"/>
    </row>
    <row r="9" spans="1:46" s="1" customFormat="1" ht="16.5" customHeight="1">
      <c r="B9" s="17"/>
      <c r="E9" s="235" t="s">
        <v>87</v>
      </c>
      <c r="F9" s="222"/>
      <c r="G9" s="222"/>
      <c r="H9" s="222"/>
      <c r="L9" s="17"/>
    </row>
    <row r="10" spans="1:46" s="1" customFormat="1" ht="12" customHeight="1">
      <c r="B10" s="17"/>
      <c r="D10" s="24" t="s">
        <v>134</v>
      </c>
      <c r="L10" s="17"/>
    </row>
    <row r="11" spans="1:46" s="2" customFormat="1" ht="16.5" customHeight="1">
      <c r="A11" s="32"/>
      <c r="B11" s="33"/>
      <c r="C11" s="32"/>
      <c r="D11" s="32"/>
      <c r="E11" s="239" t="s">
        <v>3319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4" t="s">
        <v>2066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194" t="s">
        <v>3326</v>
      </c>
      <c r="F13" s="236"/>
      <c r="G13" s="236"/>
      <c r="H13" s="23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4" t="s">
        <v>15</v>
      </c>
      <c r="E15" s="32"/>
      <c r="F15" s="22" t="s">
        <v>16</v>
      </c>
      <c r="G15" s="32"/>
      <c r="H15" s="32"/>
      <c r="I15" s="24" t="s">
        <v>17</v>
      </c>
      <c r="J15" s="22" t="s">
        <v>18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19</v>
      </c>
      <c r="E16" s="32"/>
      <c r="F16" s="22" t="s">
        <v>20</v>
      </c>
      <c r="G16" s="32"/>
      <c r="H16" s="32"/>
      <c r="I16" s="24" t="s">
        <v>21</v>
      </c>
      <c r="J16" s="5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21.75" customHeight="1">
      <c r="A17" s="32"/>
      <c r="B17" s="33"/>
      <c r="C17" s="32"/>
      <c r="D17" s="21" t="s">
        <v>22</v>
      </c>
      <c r="E17" s="32"/>
      <c r="F17" s="26"/>
      <c r="G17" s="32"/>
      <c r="H17" s="32"/>
      <c r="I17" s="21" t="s">
        <v>23</v>
      </c>
      <c r="J17" s="26" t="s">
        <v>24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4" t="s">
        <v>25</v>
      </c>
      <c r="E18" s="32"/>
      <c r="F18" s="32"/>
      <c r="G18" s="32"/>
      <c r="H18" s="32"/>
      <c r="I18" s="24" t="s">
        <v>26</v>
      </c>
      <c r="J18" s="22" t="s">
        <v>27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2" t="s">
        <v>28</v>
      </c>
      <c r="F19" s="32"/>
      <c r="G19" s="32"/>
      <c r="H19" s="32"/>
      <c r="I19" s="24" t="s">
        <v>29</v>
      </c>
      <c r="J19" s="2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4" t="s">
        <v>30</v>
      </c>
      <c r="E21" s="32"/>
      <c r="F21" s="32"/>
      <c r="G21" s="32"/>
      <c r="H21" s="32"/>
      <c r="I21" s="24" t="s">
        <v>26</v>
      </c>
      <c r="J21" s="25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37"/>
      <c r="F22" s="226"/>
      <c r="G22" s="226"/>
      <c r="H22" s="226"/>
      <c r="I22" s="24" t="s">
        <v>29</v>
      </c>
      <c r="J22" s="25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4" t="s">
        <v>32</v>
      </c>
      <c r="E24" s="32"/>
      <c r="F24" s="32"/>
      <c r="G24" s="32"/>
      <c r="H24" s="32"/>
      <c r="I24" s="24" t="s">
        <v>26</v>
      </c>
      <c r="J24" s="22" t="s">
        <v>33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2" t="s">
        <v>34</v>
      </c>
      <c r="F25" s="32"/>
      <c r="G25" s="32"/>
      <c r="H25" s="32"/>
      <c r="I25" s="24" t="s">
        <v>29</v>
      </c>
      <c r="J25" s="22" t="s">
        <v>35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4" t="s">
        <v>37</v>
      </c>
      <c r="E27" s="32"/>
      <c r="F27" s="32"/>
      <c r="G27" s="32"/>
      <c r="H27" s="32"/>
      <c r="I27" s="24" t="s">
        <v>26</v>
      </c>
      <c r="J27" s="22" t="s">
        <v>38</v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2" t="s">
        <v>39</v>
      </c>
      <c r="F28" s="32"/>
      <c r="G28" s="32"/>
      <c r="H28" s="32"/>
      <c r="I28" s="24" t="s">
        <v>29</v>
      </c>
      <c r="J28" s="22" t="s">
        <v>38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4" t="s">
        <v>40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4"/>
      <c r="B31" s="105"/>
      <c r="C31" s="104"/>
      <c r="D31" s="104"/>
      <c r="E31" s="230" t="s">
        <v>1</v>
      </c>
      <c r="F31" s="230"/>
      <c r="G31" s="230"/>
      <c r="H31" s="230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22" t="s">
        <v>135</v>
      </c>
      <c r="E34" s="32"/>
      <c r="F34" s="32"/>
      <c r="G34" s="32"/>
      <c r="H34" s="32"/>
      <c r="I34" s="32"/>
      <c r="J34" s="3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30" t="s">
        <v>129</v>
      </c>
      <c r="E35" s="32"/>
      <c r="F35" s="32"/>
      <c r="G35" s="32"/>
      <c r="H35" s="32"/>
      <c r="I35" s="32"/>
      <c r="J35" s="31"/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25.35" customHeight="1">
      <c r="A36" s="32"/>
      <c r="B36" s="33"/>
      <c r="C36" s="32"/>
      <c r="D36" s="107" t="s">
        <v>43</v>
      </c>
      <c r="E36" s="32"/>
      <c r="F36" s="32"/>
      <c r="G36" s="32"/>
      <c r="H36" s="32"/>
      <c r="I36" s="32"/>
      <c r="J36" s="71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6.95" customHeight="1">
      <c r="A37" s="32"/>
      <c r="B37" s="33"/>
      <c r="C37" s="32"/>
      <c r="D37" s="66"/>
      <c r="E37" s="66"/>
      <c r="F37" s="66"/>
      <c r="G37" s="66"/>
      <c r="H37" s="66"/>
      <c r="I37" s="66"/>
      <c r="J37" s="66"/>
      <c r="K37" s="66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6" t="s">
        <v>45</v>
      </c>
      <c r="G38" s="32"/>
      <c r="H38" s="32"/>
      <c r="I38" s="36" t="s">
        <v>44</v>
      </c>
      <c r="J38" s="36" t="s">
        <v>46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customHeight="1">
      <c r="A39" s="32"/>
      <c r="B39" s="33"/>
      <c r="C39" s="32"/>
      <c r="D39" s="108" t="s">
        <v>47</v>
      </c>
      <c r="E39" s="24" t="s">
        <v>48</v>
      </c>
      <c r="F39" s="109"/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24" t="s">
        <v>49</v>
      </c>
      <c r="F40" s="109"/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50</v>
      </c>
      <c r="F41" s="109">
        <f>ROUND((SUM(BG114:BG115) + SUM(BG139:BG335)),  2)</f>
        <v>0</v>
      </c>
      <c r="G41" s="32"/>
      <c r="H41" s="32"/>
      <c r="I41" s="110">
        <v>0.2</v>
      </c>
      <c r="J41" s="109"/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24" t="s">
        <v>51</v>
      </c>
      <c r="F42" s="109">
        <f>ROUND((SUM(BH114:BH115) + SUM(BH139:BH335)),  2)</f>
        <v>0</v>
      </c>
      <c r="G42" s="32"/>
      <c r="H42" s="32"/>
      <c r="I42" s="110">
        <v>0.2</v>
      </c>
      <c r="J42" s="109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14.45" hidden="1" customHeight="1">
      <c r="A43" s="32"/>
      <c r="B43" s="33"/>
      <c r="C43" s="32"/>
      <c r="D43" s="32"/>
      <c r="E43" s="24" t="s">
        <v>52</v>
      </c>
      <c r="F43" s="109">
        <f>ROUND((SUM(BI114:BI115) + SUM(BI139:BI335)),  2)</f>
        <v>0</v>
      </c>
      <c r="G43" s="32"/>
      <c r="H43" s="32"/>
      <c r="I43" s="110">
        <v>0</v>
      </c>
      <c r="J43" s="109"/>
      <c r="K43" s="3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6.9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5.35" customHeight="1">
      <c r="A45" s="32"/>
      <c r="B45" s="33"/>
      <c r="C45" s="101"/>
      <c r="D45" s="111" t="s">
        <v>53</v>
      </c>
      <c r="E45" s="60"/>
      <c r="F45" s="60"/>
      <c r="G45" s="112" t="s">
        <v>54</v>
      </c>
      <c r="H45" s="113" t="s">
        <v>55</v>
      </c>
      <c r="I45" s="60"/>
      <c r="J45" s="114"/>
      <c r="K45" s="115"/>
      <c r="L45" s="4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14.4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4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1" customFormat="1" ht="16.5" customHeight="1">
      <c r="B86" s="17"/>
      <c r="E86" s="235" t="s">
        <v>87</v>
      </c>
      <c r="F86" s="222"/>
      <c r="G86" s="222"/>
      <c r="H86" s="222"/>
      <c r="L86" s="17"/>
    </row>
    <row r="87" spans="1:31" s="1" customFormat="1" ht="12" customHeight="1">
      <c r="B87" s="17"/>
      <c r="C87" s="24" t="s">
        <v>134</v>
      </c>
      <c r="L87" s="17"/>
    </row>
    <row r="88" spans="1:31" s="2" customFormat="1" ht="16.5" customHeight="1">
      <c r="A88" s="32"/>
      <c r="B88" s="33"/>
      <c r="C88" s="32"/>
      <c r="D88" s="32"/>
      <c r="E88" s="239" t="s">
        <v>3319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2" customHeight="1">
      <c r="A89" s="32"/>
      <c r="B89" s="33"/>
      <c r="C89" s="24" t="s">
        <v>2066</v>
      </c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6.5" customHeight="1">
      <c r="A90" s="32"/>
      <c r="B90" s="33"/>
      <c r="C90" s="32"/>
      <c r="D90" s="32"/>
      <c r="E90" s="194" t="str">
        <f>E13</f>
        <v>1d.3 - Vykurovanie</v>
      </c>
      <c r="F90" s="236"/>
      <c r="G90" s="236"/>
      <c r="H90" s="236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2" customHeight="1">
      <c r="A92" s="32"/>
      <c r="B92" s="33"/>
      <c r="C92" s="24" t="s">
        <v>19</v>
      </c>
      <c r="D92" s="32"/>
      <c r="E92" s="32"/>
      <c r="F92" s="22" t="str">
        <f>F16</f>
        <v>Revúca</v>
      </c>
      <c r="G92" s="32"/>
      <c r="H92" s="32"/>
      <c r="I92" s="24" t="s">
        <v>21</v>
      </c>
      <c r="J92" s="55" t="str">
        <f>IF(J16="","",J16)</f>
        <v/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6.9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4" t="s">
        <v>25</v>
      </c>
      <c r="D94" s="32"/>
      <c r="E94" s="32"/>
      <c r="F94" s="22" t="str">
        <f>E19</f>
        <v>Ministerstvo vnútra Slovenskej republiky</v>
      </c>
      <c r="G94" s="32"/>
      <c r="H94" s="32"/>
      <c r="I94" s="24" t="s">
        <v>32</v>
      </c>
      <c r="J94" s="28" t="str">
        <f>E25</f>
        <v>PROMOST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5.7" customHeight="1">
      <c r="A95" s="32"/>
      <c r="B95" s="33"/>
      <c r="C95" s="24" t="s">
        <v>30</v>
      </c>
      <c r="D95" s="32"/>
      <c r="E95" s="32"/>
      <c r="F95" s="22" t="str">
        <f>IF(E22="","",E22)</f>
        <v/>
      </c>
      <c r="G95" s="32"/>
      <c r="H95" s="32"/>
      <c r="I95" s="24" t="s">
        <v>37</v>
      </c>
      <c r="J95" s="28" t="str">
        <f>E28</f>
        <v>Ing. Michal Slobodník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9.25" customHeight="1">
      <c r="A97" s="32"/>
      <c r="B97" s="33"/>
      <c r="C97" s="118" t="s">
        <v>137</v>
      </c>
      <c r="D97" s="101"/>
      <c r="E97" s="101"/>
      <c r="F97" s="101"/>
      <c r="G97" s="101"/>
      <c r="H97" s="101"/>
      <c r="I97" s="101"/>
      <c r="J97" s="119" t="s">
        <v>138</v>
      </c>
      <c r="K97" s="101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10.35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22.9" customHeight="1">
      <c r="A99" s="32"/>
      <c r="B99" s="33"/>
      <c r="C99" s="120" t="s">
        <v>139</v>
      </c>
      <c r="D99" s="32"/>
      <c r="E99" s="32"/>
      <c r="F99" s="32"/>
      <c r="G99" s="32"/>
      <c r="H99" s="32"/>
      <c r="I99" s="32"/>
      <c r="J99" s="71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U99" s="14" t="s">
        <v>140</v>
      </c>
    </row>
    <row r="100" spans="1:47" s="9" customFormat="1" ht="24.95" customHeight="1">
      <c r="B100" s="121"/>
      <c r="D100" s="122" t="s">
        <v>141</v>
      </c>
      <c r="E100" s="123"/>
      <c r="F100" s="123"/>
      <c r="G100" s="123"/>
      <c r="H100" s="123"/>
      <c r="I100" s="123"/>
      <c r="J100" s="124"/>
      <c r="L100" s="121"/>
    </row>
    <row r="101" spans="1:47" s="10" customFormat="1" ht="19.899999999999999" customHeight="1">
      <c r="B101" s="125"/>
      <c r="D101" s="126" t="s">
        <v>144</v>
      </c>
      <c r="E101" s="127"/>
      <c r="F101" s="127"/>
      <c r="G101" s="127"/>
      <c r="H101" s="127"/>
      <c r="I101" s="127"/>
      <c r="J101" s="128"/>
      <c r="L101" s="125"/>
    </row>
    <row r="102" spans="1:47" s="9" customFormat="1" ht="24.95" customHeight="1">
      <c r="B102" s="121"/>
      <c r="D102" s="122" t="s">
        <v>146</v>
      </c>
      <c r="E102" s="123"/>
      <c r="F102" s="123"/>
      <c r="G102" s="123"/>
      <c r="H102" s="123"/>
      <c r="I102" s="123"/>
      <c r="J102" s="124"/>
      <c r="L102" s="121"/>
    </row>
    <row r="103" spans="1:47" s="10" customFormat="1" ht="19.899999999999999" customHeight="1">
      <c r="B103" s="125"/>
      <c r="D103" s="126" t="s">
        <v>147</v>
      </c>
      <c r="E103" s="127"/>
      <c r="F103" s="127"/>
      <c r="G103" s="127"/>
      <c r="H103" s="127"/>
      <c r="I103" s="127"/>
      <c r="J103" s="128"/>
      <c r="L103" s="125"/>
    </row>
    <row r="104" spans="1:47" s="10" customFormat="1" ht="19.899999999999999" customHeight="1">
      <c r="B104" s="125"/>
      <c r="D104" s="126" t="s">
        <v>2067</v>
      </c>
      <c r="E104" s="127"/>
      <c r="F104" s="127"/>
      <c r="G104" s="127"/>
      <c r="H104" s="127"/>
      <c r="I104" s="127"/>
      <c r="J104" s="128"/>
      <c r="L104" s="125"/>
    </row>
    <row r="105" spans="1:47" s="10" customFormat="1" ht="19.899999999999999" customHeight="1">
      <c r="B105" s="125"/>
      <c r="D105" s="126" t="s">
        <v>2068</v>
      </c>
      <c r="E105" s="127"/>
      <c r="F105" s="127"/>
      <c r="G105" s="127"/>
      <c r="H105" s="127"/>
      <c r="I105" s="127"/>
      <c r="J105" s="128"/>
      <c r="L105" s="125"/>
    </row>
    <row r="106" spans="1:47" s="10" customFormat="1" ht="19.899999999999999" customHeight="1">
      <c r="B106" s="125"/>
      <c r="D106" s="126" t="s">
        <v>2069</v>
      </c>
      <c r="E106" s="127"/>
      <c r="F106" s="127"/>
      <c r="G106" s="127"/>
      <c r="H106" s="127"/>
      <c r="I106" s="127"/>
      <c r="J106" s="128"/>
      <c r="L106" s="125"/>
    </row>
    <row r="107" spans="1:47" s="10" customFormat="1" ht="19.899999999999999" customHeight="1">
      <c r="B107" s="125"/>
      <c r="D107" s="126" t="s">
        <v>2070</v>
      </c>
      <c r="E107" s="127"/>
      <c r="F107" s="127"/>
      <c r="G107" s="127"/>
      <c r="H107" s="127"/>
      <c r="I107" s="127"/>
      <c r="J107" s="128"/>
      <c r="L107" s="125"/>
    </row>
    <row r="108" spans="1:47" s="10" customFormat="1" ht="19.899999999999999" customHeight="1">
      <c r="B108" s="125"/>
      <c r="D108" s="126" t="s">
        <v>2071</v>
      </c>
      <c r="E108" s="127"/>
      <c r="F108" s="127"/>
      <c r="G108" s="127"/>
      <c r="H108" s="127"/>
      <c r="I108" s="127"/>
      <c r="J108" s="128"/>
      <c r="L108" s="125"/>
    </row>
    <row r="109" spans="1:47" s="10" customFormat="1" ht="19.899999999999999" customHeight="1">
      <c r="B109" s="125"/>
      <c r="D109" s="126" t="s">
        <v>2072</v>
      </c>
      <c r="E109" s="127"/>
      <c r="F109" s="127"/>
      <c r="G109" s="127"/>
      <c r="H109" s="127"/>
      <c r="I109" s="127"/>
      <c r="J109" s="128"/>
      <c r="L109" s="125"/>
    </row>
    <row r="110" spans="1:47" s="9" customFormat="1" ht="24.95" customHeight="1">
      <c r="B110" s="121"/>
      <c r="D110" s="122" t="s">
        <v>421</v>
      </c>
      <c r="E110" s="123"/>
      <c r="F110" s="123"/>
      <c r="G110" s="123"/>
      <c r="H110" s="123"/>
      <c r="I110" s="123"/>
      <c r="J110" s="124"/>
      <c r="L110" s="121"/>
    </row>
    <row r="111" spans="1:47" s="9" customFormat="1" ht="24.95" customHeight="1">
      <c r="B111" s="121"/>
      <c r="D111" s="122" t="s">
        <v>2073</v>
      </c>
      <c r="E111" s="123"/>
      <c r="F111" s="123"/>
      <c r="G111" s="123"/>
      <c r="H111" s="123"/>
      <c r="I111" s="123"/>
      <c r="J111" s="124"/>
      <c r="L111" s="121"/>
    </row>
    <row r="112" spans="1:47" s="2" customFormat="1" ht="21.7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9.25" customHeight="1">
      <c r="A114" s="32"/>
      <c r="B114" s="33"/>
      <c r="C114" s="120" t="s">
        <v>149</v>
      </c>
      <c r="D114" s="32"/>
      <c r="E114" s="32"/>
      <c r="F114" s="32"/>
      <c r="G114" s="32"/>
      <c r="H114" s="32"/>
      <c r="I114" s="32"/>
      <c r="J114" s="129"/>
      <c r="K114" s="32"/>
      <c r="L114" s="42"/>
      <c r="N114" s="130" t="s">
        <v>47</v>
      </c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9.25" customHeight="1">
      <c r="A116" s="32"/>
      <c r="B116" s="33"/>
      <c r="C116" s="100" t="s">
        <v>130</v>
      </c>
      <c r="D116" s="101"/>
      <c r="E116" s="101"/>
      <c r="F116" s="101"/>
      <c r="G116" s="101"/>
      <c r="H116" s="101"/>
      <c r="I116" s="101"/>
      <c r="J116" s="102"/>
      <c r="K116" s="101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21" spans="1:31" s="2" customFormat="1" ht="6.95" customHeight="1">
      <c r="A121" s="32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24.95" customHeight="1">
      <c r="A122" s="32"/>
      <c r="B122" s="33"/>
      <c r="C122" s="18" t="s">
        <v>151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4" t="s">
        <v>13</v>
      </c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6.5" customHeight="1">
      <c r="A125" s="32"/>
      <c r="B125" s="33"/>
      <c r="C125" s="32"/>
      <c r="D125" s="32"/>
      <c r="E125" s="235" t="str">
        <f>E7</f>
        <v>Revúca OR PZ, rekonštrukcia a modernizácia objektu</v>
      </c>
      <c r="F125" s="238"/>
      <c r="G125" s="238"/>
      <c r="H125" s="238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1" customFormat="1" ht="12" customHeight="1">
      <c r="B126" s="17"/>
      <c r="C126" s="24" t="s">
        <v>132</v>
      </c>
      <c r="L126" s="17"/>
    </row>
    <row r="127" spans="1:31" s="1" customFormat="1" ht="16.5" customHeight="1">
      <c r="B127" s="17"/>
      <c r="E127" s="235" t="s">
        <v>87</v>
      </c>
      <c r="F127" s="222"/>
      <c r="G127" s="222"/>
      <c r="H127" s="222"/>
      <c r="L127" s="17"/>
    </row>
    <row r="128" spans="1:31" s="1" customFormat="1" ht="12" customHeight="1">
      <c r="B128" s="17"/>
      <c r="C128" s="24" t="s">
        <v>134</v>
      </c>
      <c r="L128" s="17"/>
    </row>
    <row r="129" spans="1:65" s="2" customFormat="1" ht="16.5" customHeight="1">
      <c r="A129" s="32"/>
      <c r="B129" s="33"/>
      <c r="C129" s="32"/>
      <c r="D129" s="32"/>
      <c r="E129" s="239" t="s">
        <v>3319</v>
      </c>
      <c r="F129" s="236"/>
      <c r="G129" s="236"/>
      <c r="H129" s="236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2" customHeight="1">
      <c r="A130" s="32"/>
      <c r="B130" s="33"/>
      <c r="C130" s="24" t="s">
        <v>2066</v>
      </c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6.5" customHeight="1">
      <c r="A131" s="32"/>
      <c r="B131" s="33"/>
      <c r="C131" s="32"/>
      <c r="D131" s="32"/>
      <c r="E131" s="194" t="str">
        <f>E13</f>
        <v>1d.3 - Vykurovanie</v>
      </c>
      <c r="F131" s="236"/>
      <c r="G131" s="236"/>
      <c r="H131" s="236"/>
      <c r="I131" s="32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2" customHeight="1">
      <c r="A133" s="32"/>
      <c r="B133" s="33"/>
      <c r="C133" s="24" t="s">
        <v>19</v>
      </c>
      <c r="D133" s="32"/>
      <c r="E133" s="32"/>
      <c r="F133" s="22" t="str">
        <f>F16</f>
        <v>Revúca</v>
      </c>
      <c r="G133" s="32"/>
      <c r="H133" s="32"/>
      <c r="I133" s="24" t="s">
        <v>21</v>
      </c>
      <c r="J133" s="55" t="str">
        <f>IF(J16="","",J16)</f>
        <v/>
      </c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6.95" customHeight="1">
      <c r="A134" s="32"/>
      <c r="B134" s="33"/>
      <c r="C134" s="32"/>
      <c r="D134" s="32"/>
      <c r="E134" s="32"/>
      <c r="F134" s="32"/>
      <c r="G134" s="32"/>
      <c r="H134" s="32"/>
      <c r="I134" s="32"/>
      <c r="J134" s="32"/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5.2" customHeight="1">
      <c r="A135" s="32"/>
      <c r="B135" s="33"/>
      <c r="C135" s="24" t="s">
        <v>25</v>
      </c>
      <c r="D135" s="32"/>
      <c r="E135" s="32"/>
      <c r="F135" s="22" t="str">
        <f>E19</f>
        <v>Ministerstvo vnútra Slovenskej republiky</v>
      </c>
      <c r="G135" s="32"/>
      <c r="H135" s="32"/>
      <c r="I135" s="24" t="s">
        <v>32</v>
      </c>
      <c r="J135" s="28" t="str">
        <f>E25</f>
        <v>PROMOST s.r.o.</v>
      </c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2" customFormat="1" ht="25.7" customHeight="1">
      <c r="A136" s="32"/>
      <c r="B136" s="33"/>
      <c r="C136" s="24" t="s">
        <v>30</v>
      </c>
      <c r="D136" s="32"/>
      <c r="E136" s="32"/>
      <c r="F136" s="22" t="str">
        <f>IF(E22="","",E22)</f>
        <v/>
      </c>
      <c r="G136" s="32"/>
      <c r="H136" s="32"/>
      <c r="I136" s="24" t="s">
        <v>37</v>
      </c>
      <c r="J136" s="28" t="str">
        <f>E28</f>
        <v>Ing. Michal Slobodník</v>
      </c>
      <c r="K136" s="32"/>
      <c r="L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65" s="2" customFormat="1" ht="10.35" customHeight="1">
      <c r="A137" s="32"/>
      <c r="B137" s="33"/>
      <c r="C137" s="32"/>
      <c r="D137" s="32"/>
      <c r="E137" s="32"/>
      <c r="F137" s="32"/>
      <c r="G137" s="32"/>
      <c r="H137" s="32"/>
      <c r="I137" s="32"/>
      <c r="J137" s="32"/>
      <c r="K137" s="32"/>
      <c r="L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65" s="11" customFormat="1" ht="29.25" customHeight="1">
      <c r="A138" s="132"/>
      <c r="B138" s="133"/>
      <c r="C138" s="134" t="s">
        <v>152</v>
      </c>
      <c r="D138" s="135" t="s">
        <v>68</v>
      </c>
      <c r="E138" s="135" t="s">
        <v>64</v>
      </c>
      <c r="F138" s="135" t="s">
        <v>65</v>
      </c>
      <c r="G138" s="135" t="s">
        <v>153</v>
      </c>
      <c r="H138" s="135" t="s">
        <v>154</v>
      </c>
      <c r="I138" s="135" t="s">
        <v>155</v>
      </c>
      <c r="J138" s="136" t="s">
        <v>138</v>
      </c>
      <c r="K138" s="137" t="s">
        <v>156</v>
      </c>
      <c r="L138" s="138"/>
      <c r="M138" s="62" t="s">
        <v>1</v>
      </c>
      <c r="N138" s="63" t="s">
        <v>47</v>
      </c>
      <c r="O138" s="63" t="s">
        <v>157</v>
      </c>
      <c r="P138" s="63" t="s">
        <v>158</v>
      </c>
      <c r="Q138" s="63" t="s">
        <v>159</v>
      </c>
      <c r="R138" s="63" t="s">
        <v>160</v>
      </c>
      <c r="S138" s="63" t="s">
        <v>161</v>
      </c>
      <c r="T138" s="64" t="s">
        <v>162</v>
      </c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</row>
    <row r="139" spans="1:65" s="2" customFormat="1" ht="22.9" customHeight="1">
      <c r="A139" s="32"/>
      <c r="B139" s="33"/>
      <c r="C139" s="69" t="s">
        <v>135</v>
      </c>
      <c r="D139" s="32"/>
      <c r="E139" s="32"/>
      <c r="F139" s="32"/>
      <c r="G139" s="32"/>
      <c r="H139" s="32"/>
      <c r="I139" s="32"/>
      <c r="J139" s="139"/>
      <c r="K139" s="32"/>
      <c r="L139" s="33"/>
      <c r="M139" s="65"/>
      <c r="N139" s="56"/>
      <c r="O139" s="66"/>
      <c r="P139" s="140">
        <f>P140+P144+P331+P333</f>
        <v>0</v>
      </c>
      <c r="Q139" s="66"/>
      <c r="R139" s="140">
        <f>R140+R144+R331+R333</f>
        <v>8.9421449037860388</v>
      </c>
      <c r="S139" s="66"/>
      <c r="T139" s="141">
        <f>T140+T144+T331+T333</f>
        <v>15.65822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T139" s="14" t="s">
        <v>82</v>
      </c>
      <c r="AU139" s="14" t="s">
        <v>140</v>
      </c>
      <c r="BK139" s="142">
        <f>BK140+BK144+BK331+BK333</f>
        <v>0</v>
      </c>
    </row>
    <row r="140" spans="1:65" s="12" customFormat="1" ht="25.9" customHeight="1">
      <c r="B140" s="143"/>
      <c r="D140" s="144" t="s">
        <v>82</v>
      </c>
      <c r="E140" s="145" t="s">
        <v>163</v>
      </c>
      <c r="F140" s="145" t="s">
        <v>164</v>
      </c>
      <c r="I140" s="146"/>
      <c r="J140" s="147"/>
      <c r="L140" s="143"/>
      <c r="M140" s="148"/>
      <c r="N140" s="149"/>
      <c r="O140" s="149"/>
      <c r="P140" s="150">
        <f>P141</f>
        <v>0</v>
      </c>
      <c r="Q140" s="149"/>
      <c r="R140" s="150">
        <f>R141</f>
        <v>0</v>
      </c>
      <c r="S140" s="149"/>
      <c r="T140" s="151">
        <f>T141</f>
        <v>0.25</v>
      </c>
      <c r="AR140" s="144" t="s">
        <v>89</v>
      </c>
      <c r="AT140" s="152" t="s">
        <v>82</v>
      </c>
      <c r="AU140" s="152" t="s">
        <v>83</v>
      </c>
      <c r="AY140" s="144" t="s">
        <v>165</v>
      </c>
      <c r="BK140" s="153">
        <f>BK141</f>
        <v>0</v>
      </c>
    </row>
    <row r="141" spans="1:65" s="12" customFormat="1" ht="22.9" customHeight="1">
      <c r="B141" s="143"/>
      <c r="D141" s="144" t="s">
        <v>82</v>
      </c>
      <c r="E141" s="154" t="s">
        <v>198</v>
      </c>
      <c r="F141" s="154" t="s">
        <v>253</v>
      </c>
      <c r="I141" s="146"/>
      <c r="J141" s="155"/>
      <c r="L141" s="143"/>
      <c r="M141" s="148"/>
      <c r="N141" s="149"/>
      <c r="O141" s="149"/>
      <c r="P141" s="150">
        <f>SUM(P142:P143)</f>
        <v>0</v>
      </c>
      <c r="Q141" s="149"/>
      <c r="R141" s="150">
        <f>SUM(R142:R143)</f>
        <v>0</v>
      </c>
      <c r="S141" s="149"/>
      <c r="T141" s="151">
        <f>SUM(T142:T143)</f>
        <v>0.25</v>
      </c>
      <c r="AR141" s="144" t="s">
        <v>89</v>
      </c>
      <c r="AT141" s="152" t="s">
        <v>82</v>
      </c>
      <c r="AU141" s="152" t="s">
        <v>89</v>
      </c>
      <c r="AY141" s="144" t="s">
        <v>165</v>
      </c>
      <c r="BK141" s="153">
        <f>SUM(BK142:BK143)</f>
        <v>0</v>
      </c>
    </row>
    <row r="142" spans="1:65" s="2" customFormat="1" ht="24.2" customHeight="1">
      <c r="A142" s="32"/>
      <c r="B142" s="131"/>
      <c r="C142" s="156" t="s">
        <v>89</v>
      </c>
      <c r="D142" s="156" t="s">
        <v>167</v>
      </c>
      <c r="E142" s="157" t="s">
        <v>2074</v>
      </c>
      <c r="F142" s="158" t="s">
        <v>2075</v>
      </c>
      <c r="G142" s="159" t="s">
        <v>1097</v>
      </c>
      <c r="H142" s="160">
        <v>4600</v>
      </c>
      <c r="I142" s="161"/>
      <c r="J142" s="162"/>
      <c r="K142" s="163"/>
      <c r="L142" s="33"/>
      <c r="M142" s="164" t="s">
        <v>1</v>
      </c>
      <c r="N142" s="165" t="s">
        <v>49</v>
      </c>
      <c r="O142" s="58"/>
      <c r="P142" s="166">
        <f>O142*H142</f>
        <v>0</v>
      </c>
      <c r="Q142" s="166">
        <v>0</v>
      </c>
      <c r="R142" s="166">
        <f>Q142*H142</f>
        <v>0</v>
      </c>
      <c r="S142" s="166">
        <v>3.0000000000000001E-5</v>
      </c>
      <c r="T142" s="167">
        <f>S142*H142</f>
        <v>0.13800000000000001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106</v>
      </c>
      <c r="AT142" s="168" t="s">
        <v>167</v>
      </c>
      <c r="AU142" s="168" t="s">
        <v>94</v>
      </c>
      <c r="AY142" s="14" t="s">
        <v>165</v>
      </c>
      <c r="BE142" s="99">
        <f>IF(N142="základná",J142,0)</f>
        <v>0</v>
      </c>
      <c r="BF142" s="99">
        <f>IF(N142="znížená",J142,0)</f>
        <v>0</v>
      </c>
      <c r="BG142" s="99">
        <f>IF(N142="zákl. prenesená",J142,0)</f>
        <v>0</v>
      </c>
      <c r="BH142" s="99">
        <f>IF(N142="zníž. prenesená",J142,0)</f>
        <v>0</v>
      </c>
      <c r="BI142" s="99">
        <f>IF(N142="nulová",J142,0)</f>
        <v>0</v>
      </c>
      <c r="BJ142" s="14" t="s">
        <v>94</v>
      </c>
      <c r="BK142" s="99">
        <f>ROUND(I142*H142,2)</f>
        <v>0</v>
      </c>
      <c r="BL142" s="14" t="s">
        <v>106</v>
      </c>
      <c r="BM142" s="168" t="s">
        <v>2076</v>
      </c>
    </row>
    <row r="143" spans="1:65" s="2" customFormat="1" ht="24.2" customHeight="1">
      <c r="A143" s="32"/>
      <c r="B143" s="131"/>
      <c r="C143" s="156" t="s">
        <v>94</v>
      </c>
      <c r="D143" s="156" t="s">
        <v>167</v>
      </c>
      <c r="E143" s="157" t="s">
        <v>2077</v>
      </c>
      <c r="F143" s="158" t="s">
        <v>2078</v>
      </c>
      <c r="G143" s="159" t="s">
        <v>1097</v>
      </c>
      <c r="H143" s="160">
        <v>2800</v>
      </c>
      <c r="I143" s="161"/>
      <c r="J143" s="162"/>
      <c r="K143" s="163"/>
      <c r="L143" s="33"/>
      <c r="M143" s="164" t="s">
        <v>1</v>
      </c>
      <c r="N143" s="165" t="s">
        <v>49</v>
      </c>
      <c r="O143" s="58"/>
      <c r="P143" s="166">
        <f>O143*H143</f>
        <v>0</v>
      </c>
      <c r="Q143" s="166">
        <v>0</v>
      </c>
      <c r="R143" s="166">
        <f>Q143*H143</f>
        <v>0</v>
      </c>
      <c r="S143" s="166">
        <v>4.0000000000000003E-5</v>
      </c>
      <c r="T143" s="167">
        <f>S143*H143</f>
        <v>0.112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106</v>
      </c>
      <c r="AT143" s="168" t="s">
        <v>167</v>
      </c>
      <c r="AU143" s="168" t="s">
        <v>94</v>
      </c>
      <c r="AY143" s="14" t="s">
        <v>165</v>
      </c>
      <c r="BE143" s="99">
        <f>IF(N143="základná",J143,0)</f>
        <v>0</v>
      </c>
      <c r="BF143" s="99">
        <f>IF(N143="znížená",J143,0)</f>
        <v>0</v>
      </c>
      <c r="BG143" s="99">
        <f>IF(N143="zákl. prenesená",J143,0)</f>
        <v>0</v>
      </c>
      <c r="BH143" s="99">
        <f>IF(N143="zníž. prenesená",J143,0)</f>
        <v>0</v>
      </c>
      <c r="BI143" s="99">
        <f>IF(N143="nulová",J143,0)</f>
        <v>0</v>
      </c>
      <c r="BJ143" s="14" t="s">
        <v>94</v>
      </c>
      <c r="BK143" s="99">
        <f>ROUND(I143*H143,2)</f>
        <v>0</v>
      </c>
      <c r="BL143" s="14" t="s">
        <v>106</v>
      </c>
      <c r="BM143" s="168" t="s">
        <v>2079</v>
      </c>
    </row>
    <row r="144" spans="1:65" s="12" customFormat="1" ht="25.9" customHeight="1">
      <c r="B144" s="143"/>
      <c r="D144" s="144" t="s">
        <v>82</v>
      </c>
      <c r="E144" s="145" t="s">
        <v>364</v>
      </c>
      <c r="F144" s="145" t="s">
        <v>365</v>
      </c>
      <c r="I144" s="146"/>
      <c r="J144" s="147"/>
      <c r="L144" s="143"/>
      <c r="M144" s="148"/>
      <c r="N144" s="149"/>
      <c r="O144" s="149"/>
      <c r="P144" s="150">
        <f>P145+P156+P170+P193+P210+P226+P271</f>
        <v>0</v>
      </c>
      <c r="Q144" s="149"/>
      <c r="R144" s="150">
        <f>R145+R156+R170+R193+R210+R226+R271</f>
        <v>8.9421449037860388</v>
      </c>
      <c r="S144" s="149"/>
      <c r="T144" s="151">
        <f>T145+T156+T170+T193+T210+T226+T271</f>
        <v>15.40822</v>
      </c>
      <c r="AR144" s="144" t="s">
        <v>94</v>
      </c>
      <c r="AT144" s="152" t="s">
        <v>82</v>
      </c>
      <c r="AU144" s="152" t="s">
        <v>83</v>
      </c>
      <c r="AY144" s="144" t="s">
        <v>165</v>
      </c>
      <c r="BK144" s="153">
        <f>BK145+BK156+BK170+BK193+BK210+BK226+BK271</f>
        <v>0</v>
      </c>
    </row>
    <row r="145" spans="1:65" s="12" customFormat="1" ht="22.9" customHeight="1">
      <c r="B145" s="143"/>
      <c r="D145" s="144" t="s">
        <v>82</v>
      </c>
      <c r="E145" s="154" t="s">
        <v>366</v>
      </c>
      <c r="F145" s="154" t="s">
        <v>367</v>
      </c>
      <c r="I145" s="146"/>
      <c r="J145" s="155"/>
      <c r="L145" s="143"/>
      <c r="M145" s="148"/>
      <c r="N145" s="149"/>
      <c r="O145" s="149"/>
      <c r="P145" s="150">
        <f>SUM(P146:P155)</f>
        <v>0</v>
      </c>
      <c r="Q145" s="149"/>
      <c r="R145" s="150">
        <f>SUM(R146:R155)</f>
        <v>3.542E-2</v>
      </c>
      <c r="S145" s="149"/>
      <c r="T145" s="151">
        <f>SUM(T146:T155)</f>
        <v>0.252</v>
      </c>
      <c r="AR145" s="144" t="s">
        <v>94</v>
      </c>
      <c r="AT145" s="152" t="s">
        <v>82</v>
      </c>
      <c r="AU145" s="152" t="s">
        <v>89</v>
      </c>
      <c r="AY145" s="144" t="s">
        <v>165</v>
      </c>
      <c r="BK145" s="153">
        <f>SUM(BK146:BK155)</f>
        <v>0</v>
      </c>
    </row>
    <row r="146" spans="1:65" s="2" customFormat="1" ht="24.2" customHeight="1">
      <c r="A146" s="32"/>
      <c r="B146" s="131"/>
      <c r="C146" s="156" t="s">
        <v>103</v>
      </c>
      <c r="D146" s="156" t="s">
        <v>167</v>
      </c>
      <c r="E146" s="157" t="s">
        <v>2080</v>
      </c>
      <c r="F146" s="158" t="s">
        <v>2081</v>
      </c>
      <c r="G146" s="159" t="s">
        <v>170</v>
      </c>
      <c r="H146" s="160">
        <v>120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f t="shared" ref="P146:P155" si="0">O146*H146</f>
        <v>0</v>
      </c>
      <c r="Q146" s="166">
        <v>0</v>
      </c>
      <c r="R146" s="166">
        <f t="shared" ref="R146:R155" si="1">Q146*H146</f>
        <v>0</v>
      </c>
      <c r="S146" s="166">
        <v>2.0999999999999999E-3</v>
      </c>
      <c r="T146" s="167">
        <f t="shared" ref="T146:T155" si="2">S146*H146</f>
        <v>0.252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226</v>
      </c>
      <c r="AT146" s="168" t="s">
        <v>167</v>
      </c>
      <c r="AU146" s="168" t="s">
        <v>94</v>
      </c>
      <c r="AY146" s="14" t="s">
        <v>165</v>
      </c>
      <c r="BE146" s="99">
        <f t="shared" ref="BE146:BE155" si="3">IF(N146="základná",J146,0)</f>
        <v>0</v>
      </c>
      <c r="BF146" s="99">
        <f t="shared" ref="BF146:BF155" si="4">IF(N146="znížená",J146,0)</f>
        <v>0</v>
      </c>
      <c r="BG146" s="99">
        <f t="shared" ref="BG146:BG155" si="5">IF(N146="zákl. prenesená",J146,0)</f>
        <v>0</v>
      </c>
      <c r="BH146" s="99">
        <f t="shared" ref="BH146:BH155" si="6">IF(N146="zníž. prenesená",J146,0)</f>
        <v>0</v>
      </c>
      <c r="BI146" s="99">
        <f t="shared" ref="BI146:BI155" si="7">IF(N146="nulová",J146,0)</f>
        <v>0</v>
      </c>
      <c r="BJ146" s="14" t="s">
        <v>94</v>
      </c>
      <c r="BK146" s="99">
        <f t="shared" ref="BK146:BK155" si="8">ROUND(I146*H146,2)</f>
        <v>0</v>
      </c>
      <c r="BL146" s="14" t="s">
        <v>226</v>
      </c>
      <c r="BM146" s="168" t="s">
        <v>2082</v>
      </c>
    </row>
    <row r="147" spans="1:65" s="2" customFormat="1" ht="24.2" customHeight="1">
      <c r="A147" s="32"/>
      <c r="B147" s="131"/>
      <c r="C147" s="156" t="s">
        <v>106</v>
      </c>
      <c r="D147" s="156" t="s">
        <v>167</v>
      </c>
      <c r="E147" s="157" t="s">
        <v>2083</v>
      </c>
      <c r="F147" s="158" t="s">
        <v>2084</v>
      </c>
      <c r="G147" s="159" t="s">
        <v>277</v>
      </c>
      <c r="H147" s="160">
        <v>270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f t="shared" si="0"/>
        <v>0</v>
      </c>
      <c r="Q147" s="166">
        <v>2.0000000000000002E-5</v>
      </c>
      <c r="R147" s="166">
        <f t="shared" si="1"/>
        <v>5.4000000000000003E-3</v>
      </c>
      <c r="S147" s="166">
        <v>0</v>
      </c>
      <c r="T147" s="167">
        <f t="shared" si="2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226</v>
      </c>
      <c r="AT147" s="168" t="s">
        <v>167</v>
      </c>
      <c r="AU147" s="168" t="s">
        <v>94</v>
      </c>
      <c r="AY147" s="14" t="s">
        <v>165</v>
      </c>
      <c r="BE147" s="99">
        <f t="shared" si="3"/>
        <v>0</v>
      </c>
      <c r="BF147" s="99">
        <f t="shared" si="4"/>
        <v>0</v>
      </c>
      <c r="BG147" s="99">
        <f t="shared" si="5"/>
        <v>0</v>
      </c>
      <c r="BH147" s="99">
        <f t="shared" si="6"/>
        <v>0</v>
      </c>
      <c r="BI147" s="99">
        <f t="shared" si="7"/>
        <v>0</v>
      </c>
      <c r="BJ147" s="14" t="s">
        <v>94</v>
      </c>
      <c r="BK147" s="99">
        <f t="shared" si="8"/>
        <v>0</v>
      </c>
      <c r="BL147" s="14" t="s">
        <v>226</v>
      </c>
      <c r="BM147" s="168" t="s">
        <v>2085</v>
      </c>
    </row>
    <row r="148" spans="1:65" s="2" customFormat="1" ht="37.9" customHeight="1">
      <c r="A148" s="32"/>
      <c r="B148" s="131"/>
      <c r="C148" s="169" t="s">
        <v>183</v>
      </c>
      <c r="D148" s="169" t="s">
        <v>373</v>
      </c>
      <c r="E148" s="170" t="s">
        <v>2086</v>
      </c>
      <c r="F148" s="171" t="s">
        <v>2087</v>
      </c>
      <c r="G148" s="172" t="s">
        <v>277</v>
      </c>
      <c r="H148" s="173">
        <v>50</v>
      </c>
      <c r="I148" s="174"/>
      <c r="J148" s="175"/>
      <c r="K148" s="176"/>
      <c r="L148" s="177"/>
      <c r="M148" s="178" t="s">
        <v>1</v>
      </c>
      <c r="N148" s="179" t="s">
        <v>49</v>
      </c>
      <c r="O148" s="58"/>
      <c r="P148" s="166">
        <f t="shared" si="0"/>
        <v>0</v>
      </c>
      <c r="Q148" s="166">
        <v>1.3999999999999999E-4</v>
      </c>
      <c r="R148" s="166">
        <f t="shared" si="1"/>
        <v>6.9999999999999993E-3</v>
      </c>
      <c r="S148" s="166">
        <v>0</v>
      </c>
      <c r="T148" s="167">
        <f t="shared" si="2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291</v>
      </c>
      <c r="AT148" s="168" t="s">
        <v>373</v>
      </c>
      <c r="AU148" s="168" t="s">
        <v>94</v>
      </c>
      <c r="AY148" s="14" t="s">
        <v>165</v>
      </c>
      <c r="BE148" s="99">
        <f t="shared" si="3"/>
        <v>0</v>
      </c>
      <c r="BF148" s="99">
        <f t="shared" si="4"/>
        <v>0</v>
      </c>
      <c r="BG148" s="99">
        <f t="shared" si="5"/>
        <v>0</v>
      </c>
      <c r="BH148" s="99">
        <f t="shared" si="6"/>
        <v>0</v>
      </c>
      <c r="BI148" s="99">
        <f t="shared" si="7"/>
        <v>0</v>
      </c>
      <c r="BJ148" s="14" t="s">
        <v>94</v>
      </c>
      <c r="BK148" s="99">
        <f t="shared" si="8"/>
        <v>0</v>
      </c>
      <c r="BL148" s="14" t="s">
        <v>226</v>
      </c>
      <c r="BM148" s="168" t="s">
        <v>2088</v>
      </c>
    </row>
    <row r="149" spans="1:65" s="2" customFormat="1" ht="37.9" customHeight="1">
      <c r="A149" s="32"/>
      <c r="B149" s="131"/>
      <c r="C149" s="169" t="s">
        <v>172</v>
      </c>
      <c r="D149" s="169" t="s">
        <v>373</v>
      </c>
      <c r="E149" s="170" t="s">
        <v>2089</v>
      </c>
      <c r="F149" s="171" t="s">
        <v>2090</v>
      </c>
      <c r="G149" s="172" t="s">
        <v>277</v>
      </c>
      <c r="H149" s="173">
        <v>46</v>
      </c>
      <c r="I149" s="174"/>
      <c r="J149" s="175"/>
      <c r="K149" s="176"/>
      <c r="L149" s="177"/>
      <c r="M149" s="178" t="s">
        <v>1</v>
      </c>
      <c r="N149" s="179" t="s">
        <v>49</v>
      </c>
      <c r="O149" s="58"/>
      <c r="P149" s="166">
        <f t="shared" si="0"/>
        <v>0</v>
      </c>
      <c r="Q149" s="166">
        <v>1.0000000000000001E-5</v>
      </c>
      <c r="R149" s="166">
        <f t="shared" si="1"/>
        <v>4.6000000000000001E-4</v>
      </c>
      <c r="S149" s="166">
        <v>0</v>
      </c>
      <c r="T149" s="167">
        <f t="shared" si="2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291</v>
      </c>
      <c r="AT149" s="168" t="s">
        <v>373</v>
      </c>
      <c r="AU149" s="168" t="s">
        <v>94</v>
      </c>
      <c r="AY149" s="14" t="s">
        <v>165</v>
      </c>
      <c r="BE149" s="99">
        <f t="shared" si="3"/>
        <v>0</v>
      </c>
      <c r="BF149" s="99">
        <f t="shared" si="4"/>
        <v>0</v>
      </c>
      <c r="BG149" s="99">
        <f t="shared" si="5"/>
        <v>0</v>
      </c>
      <c r="BH149" s="99">
        <f t="shared" si="6"/>
        <v>0</v>
      </c>
      <c r="BI149" s="99">
        <f t="shared" si="7"/>
        <v>0</v>
      </c>
      <c r="BJ149" s="14" t="s">
        <v>94</v>
      </c>
      <c r="BK149" s="99">
        <f t="shared" si="8"/>
        <v>0</v>
      </c>
      <c r="BL149" s="14" t="s">
        <v>226</v>
      </c>
      <c r="BM149" s="168" t="s">
        <v>2091</v>
      </c>
    </row>
    <row r="150" spans="1:65" s="2" customFormat="1" ht="37.9" customHeight="1">
      <c r="A150" s="32"/>
      <c r="B150" s="131"/>
      <c r="C150" s="169" t="s">
        <v>190</v>
      </c>
      <c r="D150" s="169" t="s">
        <v>373</v>
      </c>
      <c r="E150" s="170" t="s">
        <v>2092</v>
      </c>
      <c r="F150" s="171" t="s">
        <v>2093</v>
      </c>
      <c r="G150" s="172" t="s">
        <v>277</v>
      </c>
      <c r="H150" s="173">
        <v>138</v>
      </c>
      <c r="I150" s="174"/>
      <c r="J150" s="175"/>
      <c r="K150" s="176"/>
      <c r="L150" s="177"/>
      <c r="M150" s="178" t="s">
        <v>1</v>
      </c>
      <c r="N150" s="179" t="s">
        <v>49</v>
      </c>
      <c r="O150" s="58"/>
      <c r="P150" s="166">
        <f t="shared" si="0"/>
        <v>0</v>
      </c>
      <c r="Q150" s="166">
        <v>2.0000000000000002E-5</v>
      </c>
      <c r="R150" s="166">
        <f t="shared" si="1"/>
        <v>2.7600000000000003E-3</v>
      </c>
      <c r="S150" s="166">
        <v>0</v>
      </c>
      <c r="T150" s="167">
        <f t="shared" si="2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291</v>
      </c>
      <c r="AT150" s="168" t="s">
        <v>373</v>
      </c>
      <c r="AU150" s="168" t="s">
        <v>94</v>
      </c>
      <c r="AY150" s="14" t="s">
        <v>165</v>
      </c>
      <c r="BE150" s="99">
        <f t="shared" si="3"/>
        <v>0</v>
      </c>
      <c r="BF150" s="99">
        <f t="shared" si="4"/>
        <v>0</v>
      </c>
      <c r="BG150" s="99">
        <f t="shared" si="5"/>
        <v>0</v>
      </c>
      <c r="BH150" s="99">
        <f t="shared" si="6"/>
        <v>0</v>
      </c>
      <c r="BI150" s="99">
        <f t="shared" si="7"/>
        <v>0</v>
      </c>
      <c r="BJ150" s="14" t="s">
        <v>94</v>
      </c>
      <c r="BK150" s="99">
        <f t="shared" si="8"/>
        <v>0</v>
      </c>
      <c r="BL150" s="14" t="s">
        <v>226</v>
      </c>
      <c r="BM150" s="168" t="s">
        <v>2094</v>
      </c>
    </row>
    <row r="151" spans="1:65" s="2" customFormat="1" ht="37.9" customHeight="1">
      <c r="A151" s="32"/>
      <c r="B151" s="131"/>
      <c r="C151" s="169" t="s">
        <v>194</v>
      </c>
      <c r="D151" s="169" t="s">
        <v>373</v>
      </c>
      <c r="E151" s="170" t="s">
        <v>2095</v>
      </c>
      <c r="F151" s="171" t="s">
        <v>2096</v>
      </c>
      <c r="G151" s="172" t="s">
        <v>277</v>
      </c>
      <c r="H151" s="173">
        <v>36</v>
      </c>
      <c r="I151" s="174"/>
      <c r="J151" s="175"/>
      <c r="K151" s="176"/>
      <c r="L151" s="177"/>
      <c r="M151" s="178" t="s">
        <v>1</v>
      </c>
      <c r="N151" s="179" t="s">
        <v>49</v>
      </c>
      <c r="O151" s="58"/>
      <c r="P151" s="166">
        <f t="shared" si="0"/>
        <v>0</v>
      </c>
      <c r="Q151" s="166">
        <v>4.0000000000000003E-5</v>
      </c>
      <c r="R151" s="166">
        <f t="shared" si="1"/>
        <v>1.4400000000000001E-3</v>
      </c>
      <c r="S151" s="166">
        <v>0</v>
      </c>
      <c r="T151" s="167">
        <f t="shared" si="2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291</v>
      </c>
      <c r="AT151" s="168" t="s">
        <v>373</v>
      </c>
      <c r="AU151" s="168" t="s">
        <v>94</v>
      </c>
      <c r="AY151" s="14" t="s">
        <v>165</v>
      </c>
      <c r="BE151" s="99">
        <f t="shared" si="3"/>
        <v>0</v>
      </c>
      <c r="BF151" s="99">
        <f t="shared" si="4"/>
        <v>0</v>
      </c>
      <c r="BG151" s="99">
        <f t="shared" si="5"/>
        <v>0</v>
      </c>
      <c r="BH151" s="99">
        <f t="shared" si="6"/>
        <v>0</v>
      </c>
      <c r="BI151" s="99">
        <f t="shared" si="7"/>
        <v>0</v>
      </c>
      <c r="BJ151" s="14" t="s">
        <v>94</v>
      </c>
      <c r="BK151" s="99">
        <f t="shared" si="8"/>
        <v>0</v>
      </c>
      <c r="BL151" s="14" t="s">
        <v>226</v>
      </c>
      <c r="BM151" s="168" t="s">
        <v>2097</v>
      </c>
    </row>
    <row r="152" spans="1:65" s="2" customFormat="1" ht="14.45" customHeight="1">
      <c r="A152" s="32"/>
      <c r="B152" s="131"/>
      <c r="C152" s="156" t="s">
        <v>198</v>
      </c>
      <c r="D152" s="156" t="s">
        <v>167</v>
      </c>
      <c r="E152" s="157" t="s">
        <v>2098</v>
      </c>
      <c r="F152" s="158" t="s">
        <v>2099</v>
      </c>
      <c r="G152" s="159" t="s">
        <v>277</v>
      </c>
      <c r="H152" s="160">
        <v>156</v>
      </c>
      <c r="I152" s="161"/>
      <c r="J152" s="162"/>
      <c r="K152" s="163"/>
      <c r="L152" s="33"/>
      <c r="M152" s="164" t="s">
        <v>1</v>
      </c>
      <c r="N152" s="165" t="s">
        <v>49</v>
      </c>
      <c r="O152" s="58"/>
      <c r="P152" s="166">
        <f t="shared" si="0"/>
        <v>0</v>
      </c>
      <c r="Q152" s="166">
        <v>2.0000000000000002E-5</v>
      </c>
      <c r="R152" s="166">
        <f t="shared" si="1"/>
        <v>3.1200000000000004E-3</v>
      </c>
      <c r="S152" s="166">
        <v>0</v>
      </c>
      <c r="T152" s="167">
        <f t="shared" si="2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226</v>
      </c>
      <c r="AT152" s="168" t="s">
        <v>167</v>
      </c>
      <c r="AU152" s="168" t="s">
        <v>94</v>
      </c>
      <c r="AY152" s="14" t="s">
        <v>165</v>
      </c>
      <c r="BE152" s="99">
        <f t="shared" si="3"/>
        <v>0</v>
      </c>
      <c r="BF152" s="99">
        <f t="shared" si="4"/>
        <v>0</v>
      </c>
      <c r="BG152" s="99">
        <f t="shared" si="5"/>
        <v>0</v>
      </c>
      <c r="BH152" s="99">
        <f t="shared" si="6"/>
        <v>0</v>
      </c>
      <c r="BI152" s="99">
        <f t="shared" si="7"/>
        <v>0</v>
      </c>
      <c r="BJ152" s="14" t="s">
        <v>94</v>
      </c>
      <c r="BK152" s="99">
        <f t="shared" si="8"/>
        <v>0</v>
      </c>
      <c r="BL152" s="14" t="s">
        <v>226</v>
      </c>
      <c r="BM152" s="168" t="s">
        <v>2100</v>
      </c>
    </row>
    <row r="153" spans="1:65" s="2" customFormat="1" ht="37.9" customHeight="1">
      <c r="A153" s="32"/>
      <c r="B153" s="131"/>
      <c r="C153" s="169" t="s">
        <v>202</v>
      </c>
      <c r="D153" s="169" t="s">
        <v>373</v>
      </c>
      <c r="E153" s="170" t="s">
        <v>2101</v>
      </c>
      <c r="F153" s="171" t="s">
        <v>2102</v>
      </c>
      <c r="G153" s="172" t="s">
        <v>277</v>
      </c>
      <c r="H153" s="173">
        <v>144</v>
      </c>
      <c r="I153" s="174"/>
      <c r="J153" s="175"/>
      <c r="K153" s="176"/>
      <c r="L153" s="177"/>
      <c r="M153" s="178" t="s">
        <v>1</v>
      </c>
      <c r="N153" s="179" t="s">
        <v>49</v>
      </c>
      <c r="O153" s="58"/>
      <c r="P153" s="166">
        <f t="shared" si="0"/>
        <v>0</v>
      </c>
      <c r="Q153" s="166">
        <v>9.0000000000000006E-5</v>
      </c>
      <c r="R153" s="166">
        <f t="shared" si="1"/>
        <v>1.2960000000000001E-2</v>
      </c>
      <c r="S153" s="166">
        <v>0</v>
      </c>
      <c r="T153" s="167">
        <f t="shared" si="2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291</v>
      </c>
      <c r="AT153" s="168" t="s">
        <v>373</v>
      </c>
      <c r="AU153" s="168" t="s">
        <v>94</v>
      </c>
      <c r="AY153" s="14" t="s">
        <v>165</v>
      </c>
      <c r="BE153" s="99">
        <f t="shared" si="3"/>
        <v>0</v>
      </c>
      <c r="BF153" s="99">
        <f t="shared" si="4"/>
        <v>0</v>
      </c>
      <c r="BG153" s="99">
        <f t="shared" si="5"/>
        <v>0</v>
      </c>
      <c r="BH153" s="99">
        <f t="shared" si="6"/>
        <v>0</v>
      </c>
      <c r="BI153" s="99">
        <f t="shared" si="7"/>
        <v>0</v>
      </c>
      <c r="BJ153" s="14" t="s">
        <v>94</v>
      </c>
      <c r="BK153" s="99">
        <f t="shared" si="8"/>
        <v>0</v>
      </c>
      <c r="BL153" s="14" t="s">
        <v>226</v>
      </c>
      <c r="BM153" s="168" t="s">
        <v>2103</v>
      </c>
    </row>
    <row r="154" spans="1:65" s="2" customFormat="1" ht="37.9" customHeight="1">
      <c r="A154" s="32"/>
      <c r="B154" s="131"/>
      <c r="C154" s="169" t="s">
        <v>206</v>
      </c>
      <c r="D154" s="169" t="s">
        <v>373</v>
      </c>
      <c r="E154" s="170" t="s">
        <v>2104</v>
      </c>
      <c r="F154" s="171" t="s">
        <v>2105</v>
      </c>
      <c r="G154" s="172" t="s">
        <v>277</v>
      </c>
      <c r="H154" s="173">
        <v>12</v>
      </c>
      <c r="I154" s="174"/>
      <c r="J154" s="175"/>
      <c r="K154" s="176"/>
      <c r="L154" s="177"/>
      <c r="M154" s="178" t="s">
        <v>1</v>
      </c>
      <c r="N154" s="179" t="s">
        <v>49</v>
      </c>
      <c r="O154" s="58"/>
      <c r="P154" s="166">
        <f t="shared" si="0"/>
        <v>0</v>
      </c>
      <c r="Q154" s="166">
        <v>1.9000000000000001E-4</v>
      </c>
      <c r="R154" s="166">
        <f t="shared" si="1"/>
        <v>2.2799999999999999E-3</v>
      </c>
      <c r="S154" s="166">
        <v>0</v>
      </c>
      <c r="T154" s="167">
        <f t="shared" si="2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291</v>
      </c>
      <c r="AT154" s="168" t="s">
        <v>373</v>
      </c>
      <c r="AU154" s="168" t="s">
        <v>94</v>
      </c>
      <c r="AY154" s="14" t="s">
        <v>165</v>
      </c>
      <c r="BE154" s="99">
        <f t="shared" si="3"/>
        <v>0</v>
      </c>
      <c r="BF154" s="99">
        <f t="shared" si="4"/>
        <v>0</v>
      </c>
      <c r="BG154" s="99">
        <f t="shared" si="5"/>
        <v>0</v>
      </c>
      <c r="BH154" s="99">
        <f t="shared" si="6"/>
        <v>0</v>
      </c>
      <c r="BI154" s="99">
        <f t="shared" si="7"/>
        <v>0</v>
      </c>
      <c r="BJ154" s="14" t="s">
        <v>94</v>
      </c>
      <c r="BK154" s="99">
        <f t="shared" si="8"/>
        <v>0</v>
      </c>
      <c r="BL154" s="14" t="s">
        <v>226</v>
      </c>
      <c r="BM154" s="168" t="s">
        <v>2106</v>
      </c>
    </row>
    <row r="155" spans="1:65" s="2" customFormat="1" ht="24.2" customHeight="1">
      <c r="A155" s="32"/>
      <c r="B155" s="131"/>
      <c r="C155" s="156" t="s">
        <v>210</v>
      </c>
      <c r="D155" s="156" t="s">
        <v>167</v>
      </c>
      <c r="E155" s="157" t="s">
        <v>2107</v>
      </c>
      <c r="F155" s="158" t="s">
        <v>379</v>
      </c>
      <c r="G155" s="159" t="s">
        <v>1223</v>
      </c>
      <c r="H155" s="185"/>
      <c r="I155" s="161"/>
      <c r="J155" s="162"/>
      <c r="K155" s="163"/>
      <c r="L155" s="33"/>
      <c r="M155" s="164" t="s">
        <v>1</v>
      </c>
      <c r="N155" s="165" t="s">
        <v>49</v>
      </c>
      <c r="O155" s="58"/>
      <c r="P155" s="166">
        <f t="shared" si="0"/>
        <v>0</v>
      </c>
      <c r="Q155" s="166">
        <v>0</v>
      </c>
      <c r="R155" s="166">
        <f t="shared" si="1"/>
        <v>0</v>
      </c>
      <c r="S155" s="166">
        <v>0</v>
      </c>
      <c r="T155" s="167">
        <f t="shared" si="2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226</v>
      </c>
      <c r="AT155" s="168" t="s">
        <v>167</v>
      </c>
      <c r="AU155" s="168" t="s">
        <v>94</v>
      </c>
      <c r="AY155" s="14" t="s">
        <v>165</v>
      </c>
      <c r="BE155" s="99">
        <f t="shared" si="3"/>
        <v>0</v>
      </c>
      <c r="BF155" s="99">
        <f t="shared" si="4"/>
        <v>0</v>
      </c>
      <c r="BG155" s="99">
        <f t="shared" si="5"/>
        <v>0</v>
      </c>
      <c r="BH155" s="99">
        <f t="shared" si="6"/>
        <v>0</v>
      </c>
      <c r="BI155" s="99">
        <f t="shared" si="7"/>
        <v>0</v>
      </c>
      <c r="BJ155" s="14" t="s">
        <v>94</v>
      </c>
      <c r="BK155" s="99">
        <f t="shared" si="8"/>
        <v>0</v>
      </c>
      <c r="BL155" s="14" t="s">
        <v>226</v>
      </c>
      <c r="BM155" s="168" t="s">
        <v>2108</v>
      </c>
    </row>
    <row r="156" spans="1:65" s="12" customFormat="1" ht="22.9" customHeight="1">
      <c r="B156" s="143"/>
      <c r="D156" s="144" t="s">
        <v>82</v>
      </c>
      <c r="E156" s="154" t="s">
        <v>2109</v>
      </c>
      <c r="F156" s="154" t="s">
        <v>2110</v>
      </c>
      <c r="I156" s="146"/>
      <c r="J156" s="155"/>
      <c r="L156" s="143"/>
      <c r="M156" s="148"/>
      <c r="N156" s="149"/>
      <c r="O156" s="149"/>
      <c r="P156" s="150">
        <f>SUM(P157:P169)</f>
        <v>0</v>
      </c>
      <c r="Q156" s="149"/>
      <c r="R156" s="150">
        <f>SUM(R157:R169)</f>
        <v>3.9910000000000001E-2</v>
      </c>
      <c r="S156" s="149"/>
      <c r="T156" s="151">
        <f>SUM(T157:T169)</f>
        <v>0</v>
      </c>
      <c r="AR156" s="144" t="s">
        <v>94</v>
      </c>
      <c r="AT156" s="152" t="s">
        <v>82</v>
      </c>
      <c r="AU156" s="152" t="s">
        <v>89</v>
      </c>
      <c r="AY156" s="144" t="s">
        <v>165</v>
      </c>
      <c r="BK156" s="153">
        <f>SUM(BK157:BK169)</f>
        <v>0</v>
      </c>
    </row>
    <row r="157" spans="1:65" s="2" customFormat="1" ht="14.45" customHeight="1">
      <c r="A157" s="32"/>
      <c r="B157" s="131"/>
      <c r="C157" s="156" t="s">
        <v>214</v>
      </c>
      <c r="D157" s="156" t="s">
        <v>167</v>
      </c>
      <c r="E157" s="157" t="s">
        <v>2111</v>
      </c>
      <c r="F157" s="158" t="s">
        <v>2112</v>
      </c>
      <c r="G157" s="159" t="s">
        <v>394</v>
      </c>
      <c r="H157" s="160">
        <v>1</v>
      </c>
      <c r="I157" s="161"/>
      <c r="J157" s="162"/>
      <c r="K157" s="163"/>
      <c r="L157" s="33"/>
      <c r="M157" s="164" t="s">
        <v>1</v>
      </c>
      <c r="N157" s="165" t="s">
        <v>49</v>
      </c>
      <c r="O157" s="58"/>
      <c r="P157" s="166">
        <f t="shared" ref="P157:P169" si="9">O157*H157</f>
        <v>0</v>
      </c>
      <c r="Q157" s="166">
        <v>5.0000000000000002E-5</v>
      </c>
      <c r="R157" s="166">
        <f t="shared" ref="R157:R169" si="10">Q157*H157</f>
        <v>5.0000000000000002E-5</v>
      </c>
      <c r="S157" s="166">
        <v>0</v>
      </c>
      <c r="T157" s="167">
        <f t="shared" ref="T157:T169" si="11"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226</v>
      </c>
      <c r="AT157" s="168" t="s">
        <v>167</v>
      </c>
      <c r="AU157" s="168" t="s">
        <v>94</v>
      </c>
      <c r="AY157" s="14" t="s">
        <v>165</v>
      </c>
      <c r="BE157" s="99">
        <f t="shared" ref="BE157:BE169" si="12">IF(N157="základná",J157,0)</f>
        <v>0</v>
      </c>
      <c r="BF157" s="99">
        <f t="shared" ref="BF157:BF169" si="13">IF(N157="znížená",J157,0)</f>
        <v>0</v>
      </c>
      <c r="BG157" s="99">
        <f t="shared" ref="BG157:BG169" si="14">IF(N157="zákl. prenesená",J157,0)</f>
        <v>0</v>
      </c>
      <c r="BH157" s="99">
        <f t="shared" ref="BH157:BH169" si="15">IF(N157="zníž. prenesená",J157,0)</f>
        <v>0</v>
      </c>
      <c r="BI157" s="99">
        <f t="shared" ref="BI157:BI169" si="16">IF(N157="nulová",J157,0)</f>
        <v>0</v>
      </c>
      <c r="BJ157" s="14" t="s">
        <v>94</v>
      </c>
      <c r="BK157" s="99">
        <f t="shared" ref="BK157:BK169" si="17">ROUND(I157*H157,2)</f>
        <v>0</v>
      </c>
      <c r="BL157" s="14" t="s">
        <v>226</v>
      </c>
      <c r="BM157" s="168" t="s">
        <v>2113</v>
      </c>
    </row>
    <row r="158" spans="1:65" s="2" customFormat="1" ht="14.45" customHeight="1">
      <c r="A158" s="32"/>
      <c r="B158" s="131"/>
      <c r="C158" s="169" t="s">
        <v>218</v>
      </c>
      <c r="D158" s="169" t="s">
        <v>373</v>
      </c>
      <c r="E158" s="170" t="s">
        <v>2114</v>
      </c>
      <c r="F158" s="171" t="s">
        <v>2115</v>
      </c>
      <c r="G158" s="172" t="s">
        <v>394</v>
      </c>
      <c r="H158" s="173">
        <v>1</v>
      </c>
      <c r="I158" s="174"/>
      <c r="J158" s="175"/>
      <c r="K158" s="176"/>
      <c r="L158" s="177"/>
      <c r="M158" s="178" t="s">
        <v>1</v>
      </c>
      <c r="N158" s="179" t="s">
        <v>49</v>
      </c>
      <c r="O158" s="58"/>
      <c r="P158" s="166">
        <f t="shared" si="9"/>
        <v>0</v>
      </c>
      <c r="Q158" s="166">
        <v>5.0000000000000001E-4</v>
      </c>
      <c r="R158" s="166">
        <f t="shared" si="10"/>
        <v>5.0000000000000001E-4</v>
      </c>
      <c r="S158" s="166">
        <v>0</v>
      </c>
      <c r="T158" s="167">
        <f t="shared" si="11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291</v>
      </c>
      <c r="AT158" s="168" t="s">
        <v>373</v>
      </c>
      <c r="AU158" s="168" t="s">
        <v>94</v>
      </c>
      <c r="AY158" s="14" t="s">
        <v>165</v>
      </c>
      <c r="BE158" s="99">
        <f t="shared" si="12"/>
        <v>0</v>
      </c>
      <c r="BF158" s="99">
        <f t="shared" si="13"/>
        <v>0</v>
      </c>
      <c r="BG158" s="99">
        <f t="shared" si="14"/>
        <v>0</v>
      </c>
      <c r="BH158" s="99">
        <f t="shared" si="15"/>
        <v>0</v>
      </c>
      <c r="BI158" s="99">
        <f t="shared" si="16"/>
        <v>0</v>
      </c>
      <c r="BJ158" s="14" t="s">
        <v>94</v>
      </c>
      <c r="BK158" s="99">
        <f t="shared" si="17"/>
        <v>0</v>
      </c>
      <c r="BL158" s="14" t="s">
        <v>226</v>
      </c>
      <c r="BM158" s="168" t="s">
        <v>2116</v>
      </c>
    </row>
    <row r="159" spans="1:65" s="2" customFormat="1" ht="14.45" customHeight="1">
      <c r="A159" s="32"/>
      <c r="B159" s="131"/>
      <c r="C159" s="156" t="s">
        <v>222</v>
      </c>
      <c r="D159" s="156" t="s">
        <v>167</v>
      </c>
      <c r="E159" s="157" t="s">
        <v>2117</v>
      </c>
      <c r="F159" s="158" t="s">
        <v>2118</v>
      </c>
      <c r="G159" s="159" t="s">
        <v>394</v>
      </c>
      <c r="H159" s="160">
        <v>1</v>
      </c>
      <c r="I159" s="161"/>
      <c r="J159" s="162"/>
      <c r="K159" s="163"/>
      <c r="L159" s="33"/>
      <c r="M159" s="164" t="s">
        <v>1</v>
      </c>
      <c r="N159" s="165" t="s">
        <v>49</v>
      </c>
      <c r="O159" s="58"/>
      <c r="P159" s="166">
        <f t="shared" si="9"/>
        <v>0</v>
      </c>
      <c r="Q159" s="166">
        <v>4.6000000000000001E-4</v>
      </c>
      <c r="R159" s="166">
        <f t="shared" si="10"/>
        <v>4.6000000000000001E-4</v>
      </c>
      <c r="S159" s="166">
        <v>0</v>
      </c>
      <c r="T159" s="167">
        <f t="shared" si="11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226</v>
      </c>
      <c r="AT159" s="168" t="s">
        <v>167</v>
      </c>
      <c r="AU159" s="168" t="s">
        <v>94</v>
      </c>
      <c r="AY159" s="14" t="s">
        <v>165</v>
      </c>
      <c r="BE159" s="99">
        <f t="shared" si="12"/>
        <v>0</v>
      </c>
      <c r="BF159" s="99">
        <f t="shared" si="13"/>
        <v>0</v>
      </c>
      <c r="BG159" s="99">
        <f t="shared" si="14"/>
        <v>0</v>
      </c>
      <c r="BH159" s="99">
        <f t="shared" si="15"/>
        <v>0</v>
      </c>
      <c r="BI159" s="99">
        <f t="shared" si="16"/>
        <v>0</v>
      </c>
      <c r="BJ159" s="14" t="s">
        <v>94</v>
      </c>
      <c r="BK159" s="99">
        <f t="shared" si="17"/>
        <v>0</v>
      </c>
      <c r="BL159" s="14" t="s">
        <v>226</v>
      </c>
      <c r="BM159" s="168" t="s">
        <v>2119</v>
      </c>
    </row>
    <row r="160" spans="1:65" s="2" customFormat="1" ht="24.2" customHeight="1">
      <c r="A160" s="32"/>
      <c r="B160" s="131"/>
      <c r="C160" s="169" t="s">
        <v>226</v>
      </c>
      <c r="D160" s="169" t="s">
        <v>373</v>
      </c>
      <c r="E160" s="170" t="s">
        <v>2120</v>
      </c>
      <c r="F160" s="171" t="s">
        <v>2121</v>
      </c>
      <c r="G160" s="172" t="s">
        <v>394</v>
      </c>
      <c r="H160" s="173">
        <v>1</v>
      </c>
      <c r="I160" s="174"/>
      <c r="J160" s="175"/>
      <c r="K160" s="176"/>
      <c r="L160" s="177"/>
      <c r="M160" s="178" t="s">
        <v>1</v>
      </c>
      <c r="N160" s="179" t="s">
        <v>49</v>
      </c>
      <c r="O160" s="58"/>
      <c r="P160" s="166">
        <f t="shared" si="9"/>
        <v>0</v>
      </c>
      <c r="Q160" s="166">
        <v>0</v>
      </c>
      <c r="R160" s="166">
        <f t="shared" si="10"/>
        <v>0</v>
      </c>
      <c r="S160" s="166">
        <v>0</v>
      </c>
      <c r="T160" s="167">
        <f t="shared" si="11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291</v>
      </c>
      <c r="AT160" s="168" t="s">
        <v>373</v>
      </c>
      <c r="AU160" s="168" t="s">
        <v>94</v>
      </c>
      <c r="AY160" s="14" t="s">
        <v>165</v>
      </c>
      <c r="BE160" s="99">
        <f t="shared" si="12"/>
        <v>0</v>
      </c>
      <c r="BF160" s="99">
        <f t="shared" si="13"/>
        <v>0</v>
      </c>
      <c r="BG160" s="99">
        <f t="shared" si="14"/>
        <v>0</v>
      </c>
      <c r="BH160" s="99">
        <f t="shared" si="15"/>
        <v>0</v>
      </c>
      <c r="BI160" s="99">
        <f t="shared" si="16"/>
        <v>0</v>
      </c>
      <c r="BJ160" s="14" t="s">
        <v>94</v>
      </c>
      <c r="BK160" s="99">
        <f t="shared" si="17"/>
        <v>0</v>
      </c>
      <c r="BL160" s="14" t="s">
        <v>226</v>
      </c>
      <c r="BM160" s="168" t="s">
        <v>2122</v>
      </c>
    </row>
    <row r="161" spans="1:65" s="2" customFormat="1" ht="24.2" customHeight="1">
      <c r="A161" s="32"/>
      <c r="B161" s="131"/>
      <c r="C161" s="156" t="s">
        <v>230</v>
      </c>
      <c r="D161" s="156" t="s">
        <v>167</v>
      </c>
      <c r="E161" s="157" t="s">
        <v>2123</v>
      </c>
      <c r="F161" s="158" t="s">
        <v>2124</v>
      </c>
      <c r="G161" s="159" t="s">
        <v>394</v>
      </c>
      <c r="H161" s="160">
        <v>1</v>
      </c>
      <c r="I161" s="161"/>
      <c r="J161" s="162"/>
      <c r="K161" s="163"/>
      <c r="L161" s="33"/>
      <c r="M161" s="164" t="s">
        <v>1</v>
      </c>
      <c r="N161" s="165" t="s">
        <v>49</v>
      </c>
      <c r="O161" s="58"/>
      <c r="P161" s="166">
        <f t="shared" si="9"/>
        <v>0</v>
      </c>
      <c r="Q161" s="166">
        <v>1.91E-3</v>
      </c>
      <c r="R161" s="166">
        <f t="shared" si="10"/>
        <v>1.91E-3</v>
      </c>
      <c r="S161" s="166">
        <v>0</v>
      </c>
      <c r="T161" s="167">
        <f t="shared" si="11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226</v>
      </c>
      <c r="AT161" s="168" t="s">
        <v>167</v>
      </c>
      <c r="AU161" s="168" t="s">
        <v>94</v>
      </c>
      <c r="AY161" s="14" t="s">
        <v>165</v>
      </c>
      <c r="BE161" s="99">
        <f t="shared" si="12"/>
        <v>0</v>
      </c>
      <c r="BF161" s="99">
        <f t="shared" si="13"/>
        <v>0</v>
      </c>
      <c r="BG161" s="99">
        <f t="shared" si="14"/>
        <v>0</v>
      </c>
      <c r="BH161" s="99">
        <f t="shared" si="15"/>
        <v>0</v>
      </c>
      <c r="BI161" s="99">
        <f t="shared" si="16"/>
        <v>0</v>
      </c>
      <c r="BJ161" s="14" t="s">
        <v>94</v>
      </c>
      <c r="BK161" s="99">
        <f t="shared" si="17"/>
        <v>0</v>
      </c>
      <c r="BL161" s="14" t="s">
        <v>226</v>
      </c>
      <c r="BM161" s="168" t="s">
        <v>2125</v>
      </c>
    </row>
    <row r="162" spans="1:65" s="2" customFormat="1" ht="14.45" customHeight="1">
      <c r="A162" s="32"/>
      <c r="B162" s="131"/>
      <c r="C162" s="169" t="s">
        <v>234</v>
      </c>
      <c r="D162" s="169" t="s">
        <v>373</v>
      </c>
      <c r="E162" s="170" t="s">
        <v>2126</v>
      </c>
      <c r="F162" s="171" t="s">
        <v>2127</v>
      </c>
      <c r="G162" s="172" t="s">
        <v>394</v>
      </c>
      <c r="H162" s="173">
        <v>1</v>
      </c>
      <c r="I162" s="174"/>
      <c r="J162" s="175"/>
      <c r="K162" s="176"/>
      <c r="L162" s="177"/>
      <c r="M162" s="178" t="s">
        <v>1</v>
      </c>
      <c r="N162" s="179" t="s">
        <v>49</v>
      </c>
      <c r="O162" s="58"/>
      <c r="P162" s="166">
        <f t="shared" si="9"/>
        <v>0</v>
      </c>
      <c r="Q162" s="166">
        <v>7.5000000000000002E-4</v>
      </c>
      <c r="R162" s="166">
        <f t="shared" si="10"/>
        <v>7.5000000000000002E-4</v>
      </c>
      <c r="S162" s="166">
        <v>0</v>
      </c>
      <c r="T162" s="167">
        <f t="shared" si="11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291</v>
      </c>
      <c r="AT162" s="168" t="s">
        <v>373</v>
      </c>
      <c r="AU162" s="168" t="s">
        <v>94</v>
      </c>
      <c r="AY162" s="14" t="s">
        <v>165</v>
      </c>
      <c r="BE162" s="99">
        <f t="shared" si="12"/>
        <v>0</v>
      </c>
      <c r="BF162" s="99">
        <f t="shared" si="13"/>
        <v>0</v>
      </c>
      <c r="BG162" s="99">
        <f t="shared" si="14"/>
        <v>0</v>
      </c>
      <c r="BH162" s="99">
        <f t="shared" si="15"/>
        <v>0</v>
      </c>
      <c r="BI162" s="99">
        <f t="shared" si="16"/>
        <v>0</v>
      </c>
      <c r="BJ162" s="14" t="s">
        <v>94</v>
      </c>
      <c r="BK162" s="99">
        <f t="shared" si="17"/>
        <v>0</v>
      </c>
      <c r="BL162" s="14" t="s">
        <v>226</v>
      </c>
      <c r="BM162" s="168" t="s">
        <v>2128</v>
      </c>
    </row>
    <row r="163" spans="1:65" s="2" customFormat="1" ht="24.2" customHeight="1">
      <c r="A163" s="32"/>
      <c r="B163" s="131"/>
      <c r="C163" s="156" t="s">
        <v>238</v>
      </c>
      <c r="D163" s="156" t="s">
        <v>167</v>
      </c>
      <c r="E163" s="157" t="s">
        <v>2123</v>
      </c>
      <c r="F163" s="158" t="s">
        <v>2124</v>
      </c>
      <c r="G163" s="159" t="s">
        <v>394</v>
      </c>
      <c r="H163" s="160">
        <v>1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9"/>
        <v>0</v>
      </c>
      <c r="Q163" s="166">
        <v>1.91E-3</v>
      </c>
      <c r="R163" s="166">
        <f t="shared" si="10"/>
        <v>1.91E-3</v>
      </c>
      <c r="S163" s="166">
        <v>0</v>
      </c>
      <c r="T163" s="167">
        <f t="shared" si="11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226</v>
      </c>
      <c r="AT163" s="168" t="s">
        <v>167</v>
      </c>
      <c r="AU163" s="168" t="s">
        <v>94</v>
      </c>
      <c r="AY163" s="14" t="s">
        <v>165</v>
      </c>
      <c r="BE163" s="99">
        <f t="shared" si="12"/>
        <v>0</v>
      </c>
      <c r="BF163" s="99">
        <f t="shared" si="13"/>
        <v>0</v>
      </c>
      <c r="BG163" s="99">
        <f t="shared" si="14"/>
        <v>0</v>
      </c>
      <c r="BH163" s="99">
        <f t="shared" si="15"/>
        <v>0</v>
      </c>
      <c r="BI163" s="99">
        <f t="shared" si="16"/>
        <v>0</v>
      </c>
      <c r="BJ163" s="14" t="s">
        <v>94</v>
      </c>
      <c r="BK163" s="99">
        <f t="shared" si="17"/>
        <v>0</v>
      </c>
      <c r="BL163" s="14" t="s">
        <v>226</v>
      </c>
      <c r="BM163" s="168" t="s">
        <v>2129</v>
      </c>
    </row>
    <row r="164" spans="1:65" s="2" customFormat="1" ht="14.45" customHeight="1">
      <c r="A164" s="32"/>
      <c r="B164" s="131"/>
      <c r="C164" s="169" t="s">
        <v>7</v>
      </c>
      <c r="D164" s="169" t="s">
        <v>373</v>
      </c>
      <c r="E164" s="170" t="s">
        <v>2126</v>
      </c>
      <c r="F164" s="171" t="s">
        <v>2127</v>
      </c>
      <c r="G164" s="172" t="s">
        <v>394</v>
      </c>
      <c r="H164" s="173">
        <v>1</v>
      </c>
      <c r="I164" s="174"/>
      <c r="J164" s="175"/>
      <c r="K164" s="176"/>
      <c r="L164" s="177"/>
      <c r="M164" s="178" t="s">
        <v>1</v>
      </c>
      <c r="N164" s="179" t="s">
        <v>49</v>
      </c>
      <c r="O164" s="58"/>
      <c r="P164" s="166">
        <f t="shared" si="9"/>
        <v>0</v>
      </c>
      <c r="Q164" s="166">
        <v>7.5000000000000002E-4</v>
      </c>
      <c r="R164" s="166">
        <f t="shared" si="10"/>
        <v>7.5000000000000002E-4</v>
      </c>
      <c r="S164" s="166">
        <v>0</v>
      </c>
      <c r="T164" s="167">
        <f t="shared" si="11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291</v>
      </c>
      <c r="AT164" s="168" t="s">
        <v>373</v>
      </c>
      <c r="AU164" s="168" t="s">
        <v>94</v>
      </c>
      <c r="AY164" s="14" t="s">
        <v>165</v>
      </c>
      <c r="BE164" s="99">
        <f t="shared" si="12"/>
        <v>0</v>
      </c>
      <c r="BF164" s="99">
        <f t="shared" si="13"/>
        <v>0</v>
      </c>
      <c r="BG164" s="99">
        <f t="shared" si="14"/>
        <v>0</v>
      </c>
      <c r="BH164" s="99">
        <f t="shared" si="15"/>
        <v>0</v>
      </c>
      <c r="BI164" s="99">
        <f t="shared" si="16"/>
        <v>0</v>
      </c>
      <c r="BJ164" s="14" t="s">
        <v>94</v>
      </c>
      <c r="BK164" s="99">
        <f t="shared" si="17"/>
        <v>0</v>
      </c>
      <c r="BL164" s="14" t="s">
        <v>226</v>
      </c>
      <c r="BM164" s="168" t="s">
        <v>2130</v>
      </c>
    </row>
    <row r="165" spans="1:65" s="2" customFormat="1" ht="24.2" customHeight="1">
      <c r="A165" s="32"/>
      <c r="B165" s="131"/>
      <c r="C165" s="156" t="s">
        <v>245</v>
      </c>
      <c r="D165" s="156" t="s">
        <v>167</v>
      </c>
      <c r="E165" s="157" t="s">
        <v>2131</v>
      </c>
      <c r="F165" s="158" t="s">
        <v>2132</v>
      </c>
      <c r="G165" s="159" t="s">
        <v>394</v>
      </c>
      <c r="H165" s="160">
        <v>1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f t="shared" si="9"/>
        <v>0</v>
      </c>
      <c r="Q165" s="166">
        <v>3.5500000000000002E-3</v>
      </c>
      <c r="R165" s="166">
        <f t="shared" si="10"/>
        <v>3.5500000000000002E-3</v>
      </c>
      <c r="S165" s="166">
        <v>0</v>
      </c>
      <c r="T165" s="167">
        <f t="shared" si="11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226</v>
      </c>
      <c r="AT165" s="168" t="s">
        <v>167</v>
      </c>
      <c r="AU165" s="168" t="s">
        <v>94</v>
      </c>
      <c r="AY165" s="14" t="s">
        <v>165</v>
      </c>
      <c r="BE165" s="99">
        <f t="shared" si="12"/>
        <v>0</v>
      </c>
      <c r="BF165" s="99">
        <f t="shared" si="13"/>
        <v>0</v>
      </c>
      <c r="BG165" s="99">
        <f t="shared" si="14"/>
        <v>0</v>
      </c>
      <c r="BH165" s="99">
        <f t="shared" si="15"/>
        <v>0</v>
      </c>
      <c r="BI165" s="99">
        <f t="shared" si="16"/>
        <v>0</v>
      </c>
      <c r="BJ165" s="14" t="s">
        <v>94</v>
      </c>
      <c r="BK165" s="99">
        <f t="shared" si="17"/>
        <v>0</v>
      </c>
      <c r="BL165" s="14" t="s">
        <v>226</v>
      </c>
      <c r="BM165" s="168" t="s">
        <v>2133</v>
      </c>
    </row>
    <row r="166" spans="1:65" s="2" customFormat="1" ht="14.45" customHeight="1">
      <c r="A166" s="32"/>
      <c r="B166" s="131"/>
      <c r="C166" s="169" t="s">
        <v>249</v>
      </c>
      <c r="D166" s="169" t="s">
        <v>373</v>
      </c>
      <c r="E166" s="170" t="s">
        <v>2134</v>
      </c>
      <c r="F166" s="171" t="s">
        <v>2135</v>
      </c>
      <c r="G166" s="172" t="s">
        <v>394</v>
      </c>
      <c r="H166" s="173">
        <v>1</v>
      </c>
      <c r="I166" s="174"/>
      <c r="J166" s="175"/>
      <c r="K166" s="176"/>
      <c r="L166" s="177"/>
      <c r="M166" s="178" t="s">
        <v>1</v>
      </c>
      <c r="N166" s="179" t="s">
        <v>49</v>
      </c>
      <c r="O166" s="58"/>
      <c r="P166" s="166">
        <f t="shared" si="9"/>
        <v>0</v>
      </c>
      <c r="Q166" s="166">
        <v>7.7999999999999999E-4</v>
      </c>
      <c r="R166" s="166">
        <f t="shared" si="10"/>
        <v>7.7999999999999999E-4</v>
      </c>
      <c r="S166" s="166">
        <v>0</v>
      </c>
      <c r="T166" s="167">
        <f t="shared" si="11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291</v>
      </c>
      <c r="AT166" s="168" t="s">
        <v>373</v>
      </c>
      <c r="AU166" s="168" t="s">
        <v>94</v>
      </c>
      <c r="AY166" s="14" t="s">
        <v>165</v>
      </c>
      <c r="BE166" s="99">
        <f t="shared" si="12"/>
        <v>0</v>
      </c>
      <c r="BF166" s="99">
        <f t="shared" si="13"/>
        <v>0</v>
      </c>
      <c r="BG166" s="99">
        <f t="shared" si="14"/>
        <v>0</v>
      </c>
      <c r="BH166" s="99">
        <f t="shared" si="15"/>
        <v>0</v>
      </c>
      <c r="BI166" s="99">
        <f t="shared" si="16"/>
        <v>0</v>
      </c>
      <c r="BJ166" s="14" t="s">
        <v>94</v>
      </c>
      <c r="BK166" s="99">
        <f t="shared" si="17"/>
        <v>0</v>
      </c>
      <c r="BL166" s="14" t="s">
        <v>226</v>
      </c>
      <c r="BM166" s="168" t="s">
        <v>2136</v>
      </c>
    </row>
    <row r="167" spans="1:65" s="2" customFormat="1" ht="14.45" customHeight="1">
      <c r="A167" s="32"/>
      <c r="B167" s="131"/>
      <c r="C167" s="156" t="s">
        <v>254</v>
      </c>
      <c r="D167" s="156" t="s">
        <v>167</v>
      </c>
      <c r="E167" s="157" t="s">
        <v>2137</v>
      </c>
      <c r="F167" s="158" t="s">
        <v>2138</v>
      </c>
      <c r="G167" s="159" t="s">
        <v>2139</v>
      </c>
      <c r="H167" s="160">
        <v>1</v>
      </c>
      <c r="I167" s="161"/>
      <c r="J167" s="162"/>
      <c r="K167" s="163"/>
      <c r="L167" s="33"/>
      <c r="M167" s="164" t="s">
        <v>1</v>
      </c>
      <c r="N167" s="165" t="s">
        <v>49</v>
      </c>
      <c r="O167" s="58"/>
      <c r="P167" s="166">
        <f t="shared" si="9"/>
        <v>0</v>
      </c>
      <c r="Q167" s="166">
        <v>6.2500000000000003E-3</v>
      </c>
      <c r="R167" s="166">
        <f t="shared" si="10"/>
        <v>6.2500000000000003E-3</v>
      </c>
      <c r="S167" s="166">
        <v>0</v>
      </c>
      <c r="T167" s="167">
        <f t="shared" si="11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226</v>
      </c>
      <c r="AT167" s="168" t="s">
        <v>167</v>
      </c>
      <c r="AU167" s="168" t="s">
        <v>94</v>
      </c>
      <c r="AY167" s="14" t="s">
        <v>165</v>
      </c>
      <c r="BE167" s="99">
        <f t="shared" si="12"/>
        <v>0</v>
      </c>
      <c r="BF167" s="99">
        <f t="shared" si="13"/>
        <v>0</v>
      </c>
      <c r="BG167" s="99">
        <f t="shared" si="14"/>
        <v>0</v>
      </c>
      <c r="BH167" s="99">
        <f t="shared" si="15"/>
        <v>0</v>
      </c>
      <c r="BI167" s="99">
        <f t="shared" si="16"/>
        <v>0</v>
      </c>
      <c r="BJ167" s="14" t="s">
        <v>94</v>
      </c>
      <c r="BK167" s="99">
        <f t="shared" si="17"/>
        <v>0</v>
      </c>
      <c r="BL167" s="14" t="s">
        <v>226</v>
      </c>
      <c r="BM167" s="168" t="s">
        <v>2140</v>
      </c>
    </row>
    <row r="168" spans="1:65" s="2" customFormat="1" ht="14.45" customHeight="1">
      <c r="A168" s="32"/>
      <c r="B168" s="131"/>
      <c r="C168" s="169" t="s">
        <v>258</v>
      </c>
      <c r="D168" s="169" t="s">
        <v>373</v>
      </c>
      <c r="E168" s="170" t="s">
        <v>2141</v>
      </c>
      <c r="F168" s="171" t="s">
        <v>2142</v>
      </c>
      <c r="G168" s="172" t="s">
        <v>394</v>
      </c>
      <c r="H168" s="173">
        <v>1</v>
      </c>
      <c r="I168" s="174"/>
      <c r="J168" s="175"/>
      <c r="K168" s="176"/>
      <c r="L168" s="177"/>
      <c r="M168" s="178" t="s">
        <v>1</v>
      </c>
      <c r="N168" s="179" t="s">
        <v>49</v>
      </c>
      <c r="O168" s="58"/>
      <c r="P168" s="166">
        <f t="shared" si="9"/>
        <v>0</v>
      </c>
      <c r="Q168" s="166">
        <v>0.02</v>
      </c>
      <c r="R168" s="166">
        <f t="shared" si="10"/>
        <v>0.02</v>
      </c>
      <c r="S168" s="166">
        <v>0</v>
      </c>
      <c r="T168" s="167">
        <f t="shared" si="11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291</v>
      </c>
      <c r="AT168" s="168" t="s">
        <v>373</v>
      </c>
      <c r="AU168" s="168" t="s">
        <v>94</v>
      </c>
      <c r="AY168" s="14" t="s">
        <v>165</v>
      </c>
      <c r="BE168" s="99">
        <f t="shared" si="12"/>
        <v>0</v>
      </c>
      <c r="BF168" s="99">
        <f t="shared" si="13"/>
        <v>0</v>
      </c>
      <c r="BG168" s="99">
        <f t="shared" si="14"/>
        <v>0</v>
      </c>
      <c r="BH168" s="99">
        <f t="shared" si="15"/>
        <v>0</v>
      </c>
      <c r="BI168" s="99">
        <f t="shared" si="16"/>
        <v>0</v>
      </c>
      <c r="BJ168" s="14" t="s">
        <v>94</v>
      </c>
      <c r="BK168" s="99">
        <f t="shared" si="17"/>
        <v>0</v>
      </c>
      <c r="BL168" s="14" t="s">
        <v>226</v>
      </c>
      <c r="BM168" s="168" t="s">
        <v>2143</v>
      </c>
    </row>
    <row r="169" spans="1:65" s="2" customFormat="1" ht="24.2" customHeight="1">
      <c r="A169" s="32"/>
      <c r="B169" s="131"/>
      <c r="C169" s="156" t="s">
        <v>262</v>
      </c>
      <c r="D169" s="156" t="s">
        <v>167</v>
      </c>
      <c r="E169" s="157" t="s">
        <v>2144</v>
      </c>
      <c r="F169" s="158" t="s">
        <v>2145</v>
      </c>
      <c r="G169" s="159" t="s">
        <v>1130</v>
      </c>
      <c r="H169" s="160">
        <v>1</v>
      </c>
      <c r="I169" s="161"/>
      <c r="J169" s="162"/>
      <c r="K169" s="163"/>
      <c r="L169" s="33"/>
      <c r="M169" s="164" t="s">
        <v>1</v>
      </c>
      <c r="N169" s="165" t="s">
        <v>49</v>
      </c>
      <c r="O169" s="58"/>
      <c r="P169" s="166">
        <f t="shared" si="9"/>
        <v>0</v>
      </c>
      <c r="Q169" s="166">
        <v>3.0000000000000001E-3</v>
      </c>
      <c r="R169" s="166">
        <f t="shared" si="10"/>
        <v>3.0000000000000001E-3</v>
      </c>
      <c r="S169" s="166">
        <v>0</v>
      </c>
      <c r="T169" s="167">
        <f t="shared" si="11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226</v>
      </c>
      <c r="AT169" s="168" t="s">
        <v>167</v>
      </c>
      <c r="AU169" s="168" t="s">
        <v>94</v>
      </c>
      <c r="AY169" s="14" t="s">
        <v>165</v>
      </c>
      <c r="BE169" s="99">
        <f t="shared" si="12"/>
        <v>0</v>
      </c>
      <c r="BF169" s="99">
        <f t="shared" si="13"/>
        <v>0</v>
      </c>
      <c r="BG169" s="99">
        <f t="shared" si="14"/>
        <v>0</v>
      </c>
      <c r="BH169" s="99">
        <f t="shared" si="15"/>
        <v>0</v>
      </c>
      <c r="BI169" s="99">
        <f t="shared" si="16"/>
        <v>0</v>
      </c>
      <c r="BJ169" s="14" t="s">
        <v>94</v>
      </c>
      <c r="BK169" s="99">
        <f t="shared" si="17"/>
        <v>0</v>
      </c>
      <c r="BL169" s="14" t="s">
        <v>226</v>
      </c>
      <c r="BM169" s="168" t="s">
        <v>2146</v>
      </c>
    </row>
    <row r="170" spans="1:65" s="12" customFormat="1" ht="22.9" customHeight="1">
      <c r="B170" s="143"/>
      <c r="D170" s="144" t="s">
        <v>82</v>
      </c>
      <c r="E170" s="154" t="s">
        <v>1126</v>
      </c>
      <c r="F170" s="154" t="s">
        <v>2147</v>
      </c>
      <c r="I170" s="146"/>
      <c r="J170" s="155"/>
      <c r="L170" s="143"/>
      <c r="M170" s="148"/>
      <c r="N170" s="149"/>
      <c r="O170" s="149"/>
      <c r="P170" s="150">
        <f>SUM(P171:P192)</f>
        <v>0</v>
      </c>
      <c r="Q170" s="149"/>
      <c r="R170" s="150">
        <f>SUM(R171:R192)</f>
        <v>9.8999999999999999E-4</v>
      </c>
      <c r="S170" s="149"/>
      <c r="T170" s="151">
        <f>SUM(T171:T192)</f>
        <v>0.89966000000000002</v>
      </c>
      <c r="AR170" s="144" t="s">
        <v>94</v>
      </c>
      <c r="AT170" s="152" t="s">
        <v>82</v>
      </c>
      <c r="AU170" s="152" t="s">
        <v>89</v>
      </c>
      <c r="AY170" s="144" t="s">
        <v>165</v>
      </c>
      <c r="BK170" s="153">
        <f>SUM(BK171:BK192)</f>
        <v>0</v>
      </c>
    </row>
    <row r="171" spans="1:65" s="2" customFormat="1" ht="14.45" customHeight="1">
      <c r="A171" s="32"/>
      <c r="B171" s="131"/>
      <c r="C171" s="156" t="s">
        <v>266</v>
      </c>
      <c r="D171" s="156" t="s">
        <v>167</v>
      </c>
      <c r="E171" s="157" t="s">
        <v>2148</v>
      </c>
      <c r="F171" s="158" t="s">
        <v>2149</v>
      </c>
      <c r="G171" s="159" t="s">
        <v>394</v>
      </c>
      <c r="H171" s="160">
        <v>1</v>
      </c>
      <c r="I171" s="161"/>
      <c r="J171" s="162"/>
      <c r="K171" s="163"/>
      <c r="L171" s="33"/>
      <c r="M171" s="164" t="s">
        <v>1</v>
      </c>
      <c r="N171" s="165" t="s">
        <v>49</v>
      </c>
      <c r="O171" s="58"/>
      <c r="P171" s="166">
        <f t="shared" ref="P171:P192" si="18">O171*H171</f>
        <v>0</v>
      </c>
      <c r="Q171" s="166">
        <v>0</v>
      </c>
      <c r="R171" s="166">
        <f t="shared" ref="R171:R192" si="19">Q171*H171</f>
        <v>0</v>
      </c>
      <c r="S171" s="166">
        <v>0</v>
      </c>
      <c r="T171" s="167">
        <f t="shared" ref="T171:T192" si="20"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226</v>
      </c>
      <c r="AT171" s="168" t="s">
        <v>167</v>
      </c>
      <c r="AU171" s="168" t="s">
        <v>94</v>
      </c>
      <c r="AY171" s="14" t="s">
        <v>165</v>
      </c>
      <c r="BE171" s="99">
        <f t="shared" ref="BE171:BE192" si="21">IF(N171="základná",J171,0)</f>
        <v>0</v>
      </c>
      <c r="BF171" s="99">
        <f t="shared" ref="BF171:BF192" si="22">IF(N171="znížená",J171,0)</f>
        <v>0</v>
      </c>
      <c r="BG171" s="99">
        <f t="shared" ref="BG171:BG192" si="23">IF(N171="zákl. prenesená",J171,0)</f>
        <v>0</v>
      </c>
      <c r="BH171" s="99">
        <f t="shared" ref="BH171:BH192" si="24">IF(N171="zníž. prenesená",J171,0)</f>
        <v>0</v>
      </c>
      <c r="BI171" s="99">
        <f t="shared" ref="BI171:BI192" si="25">IF(N171="nulová",J171,0)</f>
        <v>0</v>
      </c>
      <c r="BJ171" s="14" t="s">
        <v>94</v>
      </c>
      <c r="BK171" s="99">
        <f t="shared" ref="BK171:BK192" si="26">ROUND(I171*H171,2)</f>
        <v>0</v>
      </c>
      <c r="BL171" s="14" t="s">
        <v>226</v>
      </c>
      <c r="BM171" s="168" t="s">
        <v>2150</v>
      </c>
    </row>
    <row r="172" spans="1:65" s="2" customFormat="1" ht="14.45" customHeight="1">
      <c r="A172" s="32"/>
      <c r="B172" s="131"/>
      <c r="C172" s="156" t="s">
        <v>270</v>
      </c>
      <c r="D172" s="156" t="s">
        <v>167</v>
      </c>
      <c r="E172" s="157" t="s">
        <v>2151</v>
      </c>
      <c r="F172" s="158" t="s">
        <v>2152</v>
      </c>
      <c r="G172" s="159" t="s">
        <v>394</v>
      </c>
      <c r="H172" s="160">
        <v>1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f t="shared" si="18"/>
        <v>0</v>
      </c>
      <c r="Q172" s="166">
        <v>6.4999999999999997E-4</v>
      </c>
      <c r="R172" s="166">
        <f t="shared" si="19"/>
        <v>6.4999999999999997E-4</v>
      </c>
      <c r="S172" s="166">
        <v>0</v>
      </c>
      <c r="T172" s="167">
        <f t="shared" si="20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226</v>
      </c>
      <c r="AT172" s="168" t="s">
        <v>167</v>
      </c>
      <c r="AU172" s="168" t="s">
        <v>94</v>
      </c>
      <c r="AY172" s="14" t="s">
        <v>165</v>
      </c>
      <c r="BE172" s="99">
        <f t="shared" si="21"/>
        <v>0</v>
      </c>
      <c r="BF172" s="99">
        <f t="shared" si="22"/>
        <v>0</v>
      </c>
      <c r="BG172" s="99">
        <f t="shared" si="23"/>
        <v>0</v>
      </c>
      <c r="BH172" s="99">
        <f t="shared" si="24"/>
        <v>0</v>
      </c>
      <c r="BI172" s="99">
        <f t="shared" si="25"/>
        <v>0</v>
      </c>
      <c r="BJ172" s="14" t="s">
        <v>94</v>
      </c>
      <c r="BK172" s="99">
        <f t="shared" si="26"/>
        <v>0</v>
      </c>
      <c r="BL172" s="14" t="s">
        <v>226</v>
      </c>
      <c r="BM172" s="168" t="s">
        <v>2153</v>
      </c>
    </row>
    <row r="173" spans="1:65" s="2" customFormat="1" ht="24.2" customHeight="1">
      <c r="A173" s="32"/>
      <c r="B173" s="131"/>
      <c r="C173" s="156" t="s">
        <v>274</v>
      </c>
      <c r="D173" s="156" t="s">
        <v>167</v>
      </c>
      <c r="E173" s="157" t="s">
        <v>2154</v>
      </c>
      <c r="F173" s="158" t="s">
        <v>2155</v>
      </c>
      <c r="G173" s="159" t="s">
        <v>394</v>
      </c>
      <c r="H173" s="160">
        <v>2</v>
      </c>
      <c r="I173" s="161"/>
      <c r="J173" s="162"/>
      <c r="K173" s="163"/>
      <c r="L173" s="33"/>
      <c r="M173" s="164" t="s">
        <v>1</v>
      </c>
      <c r="N173" s="165" t="s">
        <v>49</v>
      </c>
      <c r="O173" s="58"/>
      <c r="P173" s="166">
        <f t="shared" si="18"/>
        <v>0</v>
      </c>
      <c r="Q173" s="166">
        <v>1.7000000000000001E-4</v>
      </c>
      <c r="R173" s="166">
        <f t="shared" si="19"/>
        <v>3.4000000000000002E-4</v>
      </c>
      <c r="S173" s="166">
        <v>0.35625000000000001</v>
      </c>
      <c r="T173" s="167">
        <f t="shared" si="20"/>
        <v>0.71250000000000002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226</v>
      </c>
      <c r="AT173" s="168" t="s">
        <v>167</v>
      </c>
      <c r="AU173" s="168" t="s">
        <v>94</v>
      </c>
      <c r="AY173" s="14" t="s">
        <v>165</v>
      </c>
      <c r="BE173" s="99">
        <f t="shared" si="21"/>
        <v>0</v>
      </c>
      <c r="BF173" s="99">
        <f t="shared" si="22"/>
        <v>0</v>
      </c>
      <c r="BG173" s="99">
        <f t="shared" si="23"/>
        <v>0</v>
      </c>
      <c r="BH173" s="99">
        <f t="shared" si="24"/>
        <v>0</v>
      </c>
      <c r="BI173" s="99">
        <f t="shared" si="25"/>
        <v>0</v>
      </c>
      <c r="BJ173" s="14" t="s">
        <v>94</v>
      </c>
      <c r="BK173" s="99">
        <f t="shared" si="26"/>
        <v>0</v>
      </c>
      <c r="BL173" s="14" t="s">
        <v>226</v>
      </c>
      <c r="BM173" s="168" t="s">
        <v>2156</v>
      </c>
    </row>
    <row r="174" spans="1:65" s="2" customFormat="1" ht="24.2" customHeight="1">
      <c r="A174" s="32"/>
      <c r="B174" s="131"/>
      <c r="C174" s="156" t="s">
        <v>279</v>
      </c>
      <c r="D174" s="156" t="s">
        <v>167</v>
      </c>
      <c r="E174" s="157" t="s">
        <v>2157</v>
      </c>
      <c r="F174" s="158" t="s">
        <v>2158</v>
      </c>
      <c r="G174" s="159" t="s">
        <v>394</v>
      </c>
      <c r="H174" s="160">
        <v>2</v>
      </c>
      <c r="I174" s="161"/>
      <c r="J174" s="162"/>
      <c r="K174" s="163"/>
      <c r="L174" s="33"/>
      <c r="M174" s="164" t="s">
        <v>1</v>
      </c>
      <c r="N174" s="165" t="s">
        <v>49</v>
      </c>
      <c r="O174" s="58"/>
      <c r="P174" s="166">
        <f t="shared" si="18"/>
        <v>0</v>
      </c>
      <c r="Q174" s="166">
        <v>0</v>
      </c>
      <c r="R174" s="166">
        <f t="shared" si="19"/>
        <v>0</v>
      </c>
      <c r="S174" s="166">
        <v>0</v>
      </c>
      <c r="T174" s="167">
        <f t="shared" si="20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226</v>
      </c>
      <c r="AT174" s="168" t="s">
        <v>167</v>
      </c>
      <c r="AU174" s="168" t="s">
        <v>94</v>
      </c>
      <c r="AY174" s="14" t="s">
        <v>165</v>
      </c>
      <c r="BE174" s="99">
        <f t="shared" si="21"/>
        <v>0</v>
      </c>
      <c r="BF174" s="99">
        <f t="shared" si="22"/>
        <v>0</v>
      </c>
      <c r="BG174" s="99">
        <f t="shared" si="23"/>
        <v>0</v>
      </c>
      <c r="BH174" s="99">
        <f t="shared" si="24"/>
        <v>0</v>
      </c>
      <c r="BI174" s="99">
        <f t="shared" si="25"/>
        <v>0</v>
      </c>
      <c r="BJ174" s="14" t="s">
        <v>94</v>
      </c>
      <c r="BK174" s="99">
        <f t="shared" si="26"/>
        <v>0</v>
      </c>
      <c r="BL174" s="14" t="s">
        <v>226</v>
      </c>
      <c r="BM174" s="168" t="s">
        <v>2159</v>
      </c>
    </row>
    <row r="175" spans="1:65" s="2" customFormat="1" ht="24.2" customHeight="1">
      <c r="A175" s="32"/>
      <c r="B175" s="131"/>
      <c r="C175" s="169" t="s">
        <v>283</v>
      </c>
      <c r="D175" s="169" t="s">
        <v>373</v>
      </c>
      <c r="E175" s="170" t="s">
        <v>2160</v>
      </c>
      <c r="F175" s="171" t="s">
        <v>2161</v>
      </c>
      <c r="G175" s="172" t="s">
        <v>394</v>
      </c>
      <c r="H175" s="173">
        <v>2</v>
      </c>
      <c r="I175" s="174"/>
      <c r="J175" s="175"/>
      <c r="K175" s="176"/>
      <c r="L175" s="177"/>
      <c r="M175" s="178" t="s">
        <v>1</v>
      </c>
      <c r="N175" s="179" t="s">
        <v>49</v>
      </c>
      <c r="O175" s="58"/>
      <c r="P175" s="166">
        <f t="shared" si="18"/>
        <v>0</v>
      </c>
      <c r="Q175" s="166">
        <v>0</v>
      </c>
      <c r="R175" s="166">
        <f t="shared" si="19"/>
        <v>0</v>
      </c>
      <c r="S175" s="166">
        <v>0</v>
      </c>
      <c r="T175" s="167">
        <f t="shared" si="20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291</v>
      </c>
      <c r="AT175" s="168" t="s">
        <v>373</v>
      </c>
      <c r="AU175" s="168" t="s">
        <v>94</v>
      </c>
      <c r="AY175" s="14" t="s">
        <v>165</v>
      </c>
      <c r="BE175" s="99">
        <f t="shared" si="21"/>
        <v>0</v>
      </c>
      <c r="BF175" s="99">
        <f t="shared" si="22"/>
        <v>0</v>
      </c>
      <c r="BG175" s="99">
        <f t="shared" si="23"/>
        <v>0</v>
      </c>
      <c r="BH175" s="99">
        <f t="shared" si="24"/>
        <v>0</v>
      </c>
      <c r="BI175" s="99">
        <f t="shared" si="25"/>
        <v>0</v>
      </c>
      <c r="BJ175" s="14" t="s">
        <v>94</v>
      </c>
      <c r="BK175" s="99">
        <f t="shared" si="26"/>
        <v>0</v>
      </c>
      <c r="BL175" s="14" t="s">
        <v>226</v>
      </c>
      <c r="BM175" s="168" t="s">
        <v>2162</v>
      </c>
    </row>
    <row r="176" spans="1:65" s="2" customFormat="1" ht="24.2" customHeight="1">
      <c r="A176" s="32"/>
      <c r="B176" s="131"/>
      <c r="C176" s="169" t="s">
        <v>287</v>
      </c>
      <c r="D176" s="169" t="s">
        <v>373</v>
      </c>
      <c r="E176" s="170" t="s">
        <v>2163</v>
      </c>
      <c r="F176" s="171" t="s">
        <v>2164</v>
      </c>
      <c r="G176" s="172" t="s">
        <v>394</v>
      </c>
      <c r="H176" s="173">
        <v>2</v>
      </c>
      <c r="I176" s="174"/>
      <c r="J176" s="175"/>
      <c r="K176" s="176"/>
      <c r="L176" s="177"/>
      <c r="M176" s="178" t="s">
        <v>1</v>
      </c>
      <c r="N176" s="179" t="s">
        <v>49</v>
      </c>
      <c r="O176" s="58"/>
      <c r="P176" s="166">
        <f t="shared" si="18"/>
        <v>0</v>
      </c>
      <c r="Q176" s="166">
        <v>0</v>
      </c>
      <c r="R176" s="166">
        <f t="shared" si="19"/>
        <v>0</v>
      </c>
      <c r="S176" s="166">
        <v>0</v>
      </c>
      <c r="T176" s="167">
        <f t="shared" si="20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291</v>
      </c>
      <c r="AT176" s="168" t="s">
        <v>373</v>
      </c>
      <c r="AU176" s="168" t="s">
        <v>94</v>
      </c>
      <c r="AY176" s="14" t="s">
        <v>165</v>
      </c>
      <c r="BE176" s="99">
        <f t="shared" si="21"/>
        <v>0</v>
      </c>
      <c r="BF176" s="99">
        <f t="shared" si="22"/>
        <v>0</v>
      </c>
      <c r="BG176" s="99">
        <f t="shared" si="23"/>
        <v>0</v>
      </c>
      <c r="BH176" s="99">
        <f t="shared" si="24"/>
        <v>0</v>
      </c>
      <c r="BI176" s="99">
        <f t="shared" si="25"/>
        <v>0</v>
      </c>
      <c r="BJ176" s="14" t="s">
        <v>94</v>
      </c>
      <c r="BK176" s="99">
        <f t="shared" si="26"/>
        <v>0</v>
      </c>
      <c r="BL176" s="14" t="s">
        <v>226</v>
      </c>
      <c r="BM176" s="168" t="s">
        <v>2165</v>
      </c>
    </row>
    <row r="177" spans="1:65" s="2" customFormat="1" ht="24.2" customHeight="1">
      <c r="A177" s="32"/>
      <c r="B177" s="131"/>
      <c r="C177" s="169" t="s">
        <v>291</v>
      </c>
      <c r="D177" s="169" t="s">
        <v>373</v>
      </c>
      <c r="E177" s="170" t="s">
        <v>2166</v>
      </c>
      <c r="F177" s="171" t="s">
        <v>2167</v>
      </c>
      <c r="G177" s="172" t="s">
        <v>394</v>
      </c>
      <c r="H177" s="173">
        <v>1</v>
      </c>
      <c r="I177" s="174"/>
      <c r="J177" s="175"/>
      <c r="K177" s="176"/>
      <c r="L177" s="177"/>
      <c r="M177" s="178" t="s">
        <v>1</v>
      </c>
      <c r="N177" s="179" t="s">
        <v>49</v>
      </c>
      <c r="O177" s="58"/>
      <c r="P177" s="166">
        <f t="shared" si="18"/>
        <v>0</v>
      </c>
      <c r="Q177" s="166">
        <v>0</v>
      </c>
      <c r="R177" s="166">
        <f t="shared" si="19"/>
        <v>0</v>
      </c>
      <c r="S177" s="166">
        <v>0</v>
      </c>
      <c r="T177" s="167">
        <f t="shared" si="20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291</v>
      </c>
      <c r="AT177" s="168" t="s">
        <v>373</v>
      </c>
      <c r="AU177" s="168" t="s">
        <v>94</v>
      </c>
      <c r="AY177" s="14" t="s">
        <v>165</v>
      </c>
      <c r="BE177" s="99">
        <f t="shared" si="21"/>
        <v>0</v>
      </c>
      <c r="BF177" s="99">
        <f t="shared" si="22"/>
        <v>0</v>
      </c>
      <c r="BG177" s="99">
        <f t="shared" si="23"/>
        <v>0</v>
      </c>
      <c r="BH177" s="99">
        <f t="shared" si="24"/>
        <v>0</v>
      </c>
      <c r="BI177" s="99">
        <f t="shared" si="25"/>
        <v>0</v>
      </c>
      <c r="BJ177" s="14" t="s">
        <v>94</v>
      </c>
      <c r="BK177" s="99">
        <f t="shared" si="26"/>
        <v>0</v>
      </c>
      <c r="BL177" s="14" t="s">
        <v>226</v>
      </c>
      <c r="BM177" s="168" t="s">
        <v>2168</v>
      </c>
    </row>
    <row r="178" spans="1:65" s="2" customFormat="1" ht="14.45" customHeight="1">
      <c r="A178" s="32"/>
      <c r="B178" s="131"/>
      <c r="C178" s="169" t="s">
        <v>295</v>
      </c>
      <c r="D178" s="169" t="s">
        <v>373</v>
      </c>
      <c r="E178" s="170" t="s">
        <v>2169</v>
      </c>
      <c r="F178" s="171" t="s">
        <v>2170</v>
      </c>
      <c r="G178" s="172" t="s">
        <v>394</v>
      </c>
      <c r="H178" s="173">
        <v>1</v>
      </c>
      <c r="I178" s="174"/>
      <c r="J178" s="175"/>
      <c r="K178" s="176"/>
      <c r="L178" s="177"/>
      <c r="M178" s="178" t="s">
        <v>1</v>
      </c>
      <c r="N178" s="179" t="s">
        <v>49</v>
      </c>
      <c r="O178" s="58"/>
      <c r="P178" s="166">
        <f t="shared" si="18"/>
        <v>0</v>
      </c>
      <c r="Q178" s="166">
        <v>0</v>
      </c>
      <c r="R178" s="166">
        <f t="shared" si="19"/>
        <v>0</v>
      </c>
      <c r="S178" s="166">
        <v>0</v>
      </c>
      <c r="T178" s="167">
        <f t="shared" si="20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291</v>
      </c>
      <c r="AT178" s="168" t="s">
        <v>373</v>
      </c>
      <c r="AU178" s="168" t="s">
        <v>94</v>
      </c>
      <c r="AY178" s="14" t="s">
        <v>165</v>
      </c>
      <c r="BE178" s="99">
        <f t="shared" si="21"/>
        <v>0</v>
      </c>
      <c r="BF178" s="99">
        <f t="shared" si="22"/>
        <v>0</v>
      </c>
      <c r="BG178" s="99">
        <f t="shared" si="23"/>
        <v>0</v>
      </c>
      <c r="BH178" s="99">
        <f t="shared" si="24"/>
        <v>0</v>
      </c>
      <c r="BI178" s="99">
        <f t="shared" si="25"/>
        <v>0</v>
      </c>
      <c r="BJ178" s="14" t="s">
        <v>94</v>
      </c>
      <c r="BK178" s="99">
        <f t="shared" si="26"/>
        <v>0</v>
      </c>
      <c r="BL178" s="14" t="s">
        <v>226</v>
      </c>
      <c r="BM178" s="168" t="s">
        <v>2171</v>
      </c>
    </row>
    <row r="179" spans="1:65" s="2" customFormat="1" ht="24.2" customHeight="1">
      <c r="A179" s="32"/>
      <c r="B179" s="131"/>
      <c r="C179" s="169" t="s">
        <v>297</v>
      </c>
      <c r="D179" s="169" t="s">
        <v>373</v>
      </c>
      <c r="E179" s="170" t="s">
        <v>2172</v>
      </c>
      <c r="F179" s="171" t="s">
        <v>2173</v>
      </c>
      <c r="G179" s="172" t="s">
        <v>394</v>
      </c>
      <c r="H179" s="173">
        <v>1</v>
      </c>
      <c r="I179" s="174"/>
      <c r="J179" s="175"/>
      <c r="K179" s="176"/>
      <c r="L179" s="177"/>
      <c r="M179" s="178" t="s">
        <v>1</v>
      </c>
      <c r="N179" s="179" t="s">
        <v>49</v>
      </c>
      <c r="O179" s="58"/>
      <c r="P179" s="166">
        <f t="shared" si="18"/>
        <v>0</v>
      </c>
      <c r="Q179" s="166">
        <v>0</v>
      </c>
      <c r="R179" s="166">
        <f t="shared" si="19"/>
        <v>0</v>
      </c>
      <c r="S179" s="166">
        <v>0</v>
      </c>
      <c r="T179" s="167">
        <f t="shared" si="20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291</v>
      </c>
      <c r="AT179" s="168" t="s">
        <v>373</v>
      </c>
      <c r="AU179" s="168" t="s">
        <v>94</v>
      </c>
      <c r="AY179" s="14" t="s">
        <v>165</v>
      </c>
      <c r="BE179" s="99">
        <f t="shared" si="21"/>
        <v>0</v>
      </c>
      <c r="BF179" s="99">
        <f t="shared" si="22"/>
        <v>0</v>
      </c>
      <c r="BG179" s="99">
        <f t="shared" si="23"/>
        <v>0</v>
      </c>
      <c r="BH179" s="99">
        <f t="shared" si="24"/>
        <v>0</v>
      </c>
      <c r="BI179" s="99">
        <f t="shared" si="25"/>
        <v>0</v>
      </c>
      <c r="BJ179" s="14" t="s">
        <v>94</v>
      </c>
      <c r="BK179" s="99">
        <f t="shared" si="26"/>
        <v>0</v>
      </c>
      <c r="BL179" s="14" t="s">
        <v>226</v>
      </c>
      <c r="BM179" s="168" t="s">
        <v>2174</v>
      </c>
    </row>
    <row r="180" spans="1:65" s="2" customFormat="1" ht="14.45" customHeight="1">
      <c r="A180" s="32"/>
      <c r="B180" s="131"/>
      <c r="C180" s="169" t="s">
        <v>301</v>
      </c>
      <c r="D180" s="169" t="s">
        <v>373</v>
      </c>
      <c r="E180" s="170" t="s">
        <v>2175</v>
      </c>
      <c r="F180" s="171" t="s">
        <v>2176</v>
      </c>
      <c r="G180" s="172" t="s">
        <v>394</v>
      </c>
      <c r="H180" s="173">
        <v>1</v>
      </c>
      <c r="I180" s="174"/>
      <c r="J180" s="175"/>
      <c r="K180" s="176"/>
      <c r="L180" s="177"/>
      <c r="M180" s="178" t="s">
        <v>1</v>
      </c>
      <c r="N180" s="179" t="s">
        <v>49</v>
      </c>
      <c r="O180" s="58"/>
      <c r="P180" s="166">
        <f t="shared" si="18"/>
        <v>0</v>
      </c>
      <c r="Q180" s="166">
        <v>0</v>
      </c>
      <c r="R180" s="166">
        <f t="shared" si="19"/>
        <v>0</v>
      </c>
      <c r="S180" s="166">
        <v>0</v>
      </c>
      <c r="T180" s="167">
        <f t="shared" si="20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291</v>
      </c>
      <c r="AT180" s="168" t="s">
        <v>373</v>
      </c>
      <c r="AU180" s="168" t="s">
        <v>94</v>
      </c>
      <c r="AY180" s="14" t="s">
        <v>165</v>
      </c>
      <c r="BE180" s="99">
        <f t="shared" si="21"/>
        <v>0</v>
      </c>
      <c r="BF180" s="99">
        <f t="shared" si="22"/>
        <v>0</v>
      </c>
      <c r="BG180" s="99">
        <f t="shared" si="23"/>
        <v>0</v>
      </c>
      <c r="BH180" s="99">
        <f t="shared" si="24"/>
        <v>0</v>
      </c>
      <c r="BI180" s="99">
        <f t="shared" si="25"/>
        <v>0</v>
      </c>
      <c r="BJ180" s="14" t="s">
        <v>94</v>
      </c>
      <c r="BK180" s="99">
        <f t="shared" si="26"/>
        <v>0</v>
      </c>
      <c r="BL180" s="14" t="s">
        <v>226</v>
      </c>
      <c r="BM180" s="168" t="s">
        <v>2177</v>
      </c>
    </row>
    <row r="181" spans="1:65" s="2" customFormat="1" ht="24.2" customHeight="1">
      <c r="A181" s="32"/>
      <c r="B181" s="131"/>
      <c r="C181" s="169" t="s">
        <v>305</v>
      </c>
      <c r="D181" s="169" t="s">
        <v>373</v>
      </c>
      <c r="E181" s="170" t="s">
        <v>2178</v>
      </c>
      <c r="F181" s="171" t="s">
        <v>2179</v>
      </c>
      <c r="G181" s="172" t="s">
        <v>2180</v>
      </c>
      <c r="H181" s="173">
        <v>1</v>
      </c>
      <c r="I181" s="174"/>
      <c r="J181" s="175"/>
      <c r="K181" s="176"/>
      <c r="L181" s="177"/>
      <c r="M181" s="178" t="s">
        <v>1</v>
      </c>
      <c r="N181" s="179" t="s">
        <v>49</v>
      </c>
      <c r="O181" s="58"/>
      <c r="P181" s="166">
        <f t="shared" si="18"/>
        <v>0</v>
      </c>
      <c r="Q181" s="166">
        <v>0</v>
      </c>
      <c r="R181" s="166">
        <f t="shared" si="19"/>
        <v>0</v>
      </c>
      <c r="S181" s="166">
        <v>0</v>
      </c>
      <c r="T181" s="167">
        <f t="shared" si="20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291</v>
      </c>
      <c r="AT181" s="168" t="s">
        <v>373</v>
      </c>
      <c r="AU181" s="168" t="s">
        <v>94</v>
      </c>
      <c r="AY181" s="14" t="s">
        <v>165</v>
      </c>
      <c r="BE181" s="99">
        <f t="shared" si="21"/>
        <v>0</v>
      </c>
      <c r="BF181" s="99">
        <f t="shared" si="22"/>
        <v>0</v>
      </c>
      <c r="BG181" s="99">
        <f t="shared" si="23"/>
        <v>0</v>
      </c>
      <c r="BH181" s="99">
        <f t="shared" si="24"/>
        <v>0</v>
      </c>
      <c r="BI181" s="99">
        <f t="shared" si="25"/>
        <v>0</v>
      </c>
      <c r="BJ181" s="14" t="s">
        <v>94</v>
      </c>
      <c r="BK181" s="99">
        <f t="shared" si="26"/>
        <v>0</v>
      </c>
      <c r="BL181" s="14" t="s">
        <v>226</v>
      </c>
      <c r="BM181" s="168" t="s">
        <v>2181</v>
      </c>
    </row>
    <row r="182" spans="1:65" s="2" customFormat="1" ht="14.45" customHeight="1">
      <c r="A182" s="32"/>
      <c r="B182" s="131"/>
      <c r="C182" s="169" t="s">
        <v>309</v>
      </c>
      <c r="D182" s="169" t="s">
        <v>373</v>
      </c>
      <c r="E182" s="170" t="s">
        <v>2182</v>
      </c>
      <c r="F182" s="171" t="s">
        <v>2183</v>
      </c>
      <c r="G182" s="172" t="s">
        <v>394</v>
      </c>
      <c r="H182" s="173">
        <v>1</v>
      </c>
      <c r="I182" s="174"/>
      <c r="J182" s="175"/>
      <c r="K182" s="176"/>
      <c r="L182" s="177"/>
      <c r="M182" s="178" t="s">
        <v>1</v>
      </c>
      <c r="N182" s="179" t="s">
        <v>49</v>
      </c>
      <c r="O182" s="58"/>
      <c r="P182" s="166">
        <f t="shared" si="18"/>
        <v>0</v>
      </c>
      <c r="Q182" s="166">
        <v>0</v>
      </c>
      <c r="R182" s="166">
        <f t="shared" si="19"/>
        <v>0</v>
      </c>
      <c r="S182" s="166">
        <v>0</v>
      </c>
      <c r="T182" s="167">
        <f t="shared" si="20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291</v>
      </c>
      <c r="AT182" s="168" t="s">
        <v>373</v>
      </c>
      <c r="AU182" s="168" t="s">
        <v>94</v>
      </c>
      <c r="AY182" s="14" t="s">
        <v>165</v>
      </c>
      <c r="BE182" s="99">
        <f t="shared" si="21"/>
        <v>0</v>
      </c>
      <c r="BF182" s="99">
        <f t="shared" si="22"/>
        <v>0</v>
      </c>
      <c r="BG182" s="99">
        <f t="shared" si="23"/>
        <v>0</v>
      </c>
      <c r="BH182" s="99">
        <f t="shared" si="24"/>
        <v>0</v>
      </c>
      <c r="BI182" s="99">
        <f t="shared" si="25"/>
        <v>0</v>
      </c>
      <c r="BJ182" s="14" t="s">
        <v>94</v>
      </c>
      <c r="BK182" s="99">
        <f t="shared" si="26"/>
        <v>0</v>
      </c>
      <c r="BL182" s="14" t="s">
        <v>226</v>
      </c>
      <c r="BM182" s="168" t="s">
        <v>2184</v>
      </c>
    </row>
    <row r="183" spans="1:65" s="2" customFormat="1" ht="14.45" customHeight="1">
      <c r="A183" s="32"/>
      <c r="B183" s="131"/>
      <c r="C183" s="169" t="s">
        <v>313</v>
      </c>
      <c r="D183" s="169" t="s">
        <v>373</v>
      </c>
      <c r="E183" s="170" t="s">
        <v>2185</v>
      </c>
      <c r="F183" s="171" t="s">
        <v>2186</v>
      </c>
      <c r="G183" s="172" t="s">
        <v>394</v>
      </c>
      <c r="H183" s="173">
        <v>1</v>
      </c>
      <c r="I183" s="174"/>
      <c r="J183" s="175"/>
      <c r="K183" s="176"/>
      <c r="L183" s="177"/>
      <c r="M183" s="178" t="s">
        <v>1</v>
      </c>
      <c r="N183" s="179" t="s">
        <v>49</v>
      </c>
      <c r="O183" s="58"/>
      <c r="P183" s="166">
        <f t="shared" si="18"/>
        <v>0</v>
      </c>
      <c r="Q183" s="166">
        <v>0</v>
      </c>
      <c r="R183" s="166">
        <f t="shared" si="19"/>
        <v>0</v>
      </c>
      <c r="S183" s="166">
        <v>0</v>
      </c>
      <c r="T183" s="167">
        <f t="shared" si="20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291</v>
      </c>
      <c r="AT183" s="168" t="s">
        <v>373</v>
      </c>
      <c r="AU183" s="168" t="s">
        <v>94</v>
      </c>
      <c r="AY183" s="14" t="s">
        <v>165</v>
      </c>
      <c r="BE183" s="99">
        <f t="shared" si="21"/>
        <v>0</v>
      </c>
      <c r="BF183" s="99">
        <f t="shared" si="22"/>
        <v>0</v>
      </c>
      <c r="BG183" s="99">
        <f t="shared" si="23"/>
        <v>0</v>
      </c>
      <c r="BH183" s="99">
        <f t="shared" si="24"/>
        <v>0</v>
      </c>
      <c r="BI183" s="99">
        <f t="shared" si="25"/>
        <v>0</v>
      </c>
      <c r="BJ183" s="14" t="s">
        <v>94</v>
      </c>
      <c r="BK183" s="99">
        <f t="shared" si="26"/>
        <v>0</v>
      </c>
      <c r="BL183" s="14" t="s">
        <v>226</v>
      </c>
      <c r="BM183" s="168" t="s">
        <v>2187</v>
      </c>
    </row>
    <row r="184" spans="1:65" s="2" customFormat="1" ht="14.45" customHeight="1">
      <c r="A184" s="32"/>
      <c r="B184" s="131"/>
      <c r="C184" s="169" t="s">
        <v>317</v>
      </c>
      <c r="D184" s="169" t="s">
        <v>373</v>
      </c>
      <c r="E184" s="170" t="s">
        <v>2188</v>
      </c>
      <c r="F184" s="171" t="s">
        <v>2189</v>
      </c>
      <c r="G184" s="172" t="s">
        <v>394</v>
      </c>
      <c r="H184" s="173">
        <v>1</v>
      </c>
      <c r="I184" s="174"/>
      <c r="J184" s="175"/>
      <c r="K184" s="176"/>
      <c r="L184" s="177"/>
      <c r="M184" s="178" t="s">
        <v>1</v>
      </c>
      <c r="N184" s="179" t="s">
        <v>49</v>
      </c>
      <c r="O184" s="58"/>
      <c r="P184" s="166">
        <f t="shared" si="18"/>
        <v>0</v>
      </c>
      <c r="Q184" s="166">
        <v>0</v>
      </c>
      <c r="R184" s="166">
        <f t="shared" si="19"/>
        <v>0</v>
      </c>
      <c r="S184" s="166">
        <v>0</v>
      </c>
      <c r="T184" s="167">
        <f t="shared" si="20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291</v>
      </c>
      <c r="AT184" s="168" t="s">
        <v>373</v>
      </c>
      <c r="AU184" s="168" t="s">
        <v>94</v>
      </c>
      <c r="AY184" s="14" t="s">
        <v>165</v>
      </c>
      <c r="BE184" s="99">
        <f t="shared" si="21"/>
        <v>0</v>
      </c>
      <c r="BF184" s="99">
        <f t="shared" si="22"/>
        <v>0</v>
      </c>
      <c r="BG184" s="99">
        <f t="shared" si="23"/>
        <v>0</v>
      </c>
      <c r="BH184" s="99">
        <f t="shared" si="24"/>
        <v>0</v>
      </c>
      <c r="BI184" s="99">
        <f t="shared" si="25"/>
        <v>0</v>
      </c>
      <c r="BJ184" s="14" t="s">
        <v>94</v>
      </c>
      <c r="BK184" s="99">
        <f t="shared" si="26"/>
        <v>0</v>
      </c>
      <c r="BL184" s="14" t="s">
        <v>226</v>
      </c>
      <c r="BM184" s="168" t="s">
        <v>2190</v>
      </c>
    </row>
    <row r="185" spans="1:65" s="2" customFormat="1" ht="24.2" customHeight="1">
      <c r="A185" s="32"/>
      <c r="B185" s="131"/>
      <c r="C185" s="169" t="s">
        <v>321</v>
      </c>
      <c r="D185" s="169" t="s">
        <v>373</v>
      </c>
      <c r="E185" s="170" t="s">
        <v>2191</v>
      </c>
      <c r="F185" s="171" t="s">
        <v>2192</v>
      </c>
      <c r="G185" s="172" t="s">
        <v>394</v>
      </c>
      <c r="H185" s="173">
        <v>1</v>
      </c>
      <c r="I185" s="174"/>
      <c r="J185" s="175"/>
      <c r="K185" s="176"/>
      <c r="L185" s="177"/>
      <c r="M185" s="178" t="s">
        <v>1</v>
      </c>
      <c r="N185" s="179" t="s">
        <v>49</v>
      </c>
      <c r="O185" s="58"/>
      <c r="P185" s="166">
        <f t="shared" si="18"/>
        <v>0</v>
      </c>
      <c r="Q185" s="166">
        <v>0</v>
      </c>
      <c r="R185" s="166">
        <f t="shared" si="19"/>
        <v>0</v>
      </c>
      <c r="S185" s="166">
        <v>0</v>
      </c>
      <c r="T185" s="167">
        <f t="shared" si="20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291</v>
      </c>
      <c r="AT185" s="168" t="s">
        <v>373</v>
      </c>
      <c r="AU185" s="168" t="s">
        <v>94</v>
      </c>
      <c r="AY185" s="14" t="s">
        <v>165</v>
      </c>
      <c r="BE185" s="99">
        <f t="shared" si="21"/>
        <v>0</v>
      </c>
      <c r="BF185" s="99">
        <f t="shared" si="22"/>
        <v>0</v>
      </c>
      <c r="BG185" s="99">
        <f t="shared" si="23"/>
        <v>0</v>
      </c>
      <c r="BH185" s="99">
        <f t="shared" si="24"/>
        <v>0</v>
      </c>
      <c r="BI185" s="99">
        <f t="shared" si="25"/>
        <v>0</v>
      </c>
      <c r="BJ185" s="14" t="s">
        <v>94</v>
      </c>
      <c r="BK185" s="99">
        <f t="shared" si="26"/>
        <v>0</v>
      </c>
      <c r="BL185" s="14" t="s">
        <v>226</v>
      </c>
      <c r="BM185" s="168" t="s">
        <v>2193</v>
      </c>
    </row>
    <row r="186" spans="1:65" s="2" customFormat="1" ht="24.2" customHeight="1">
      <c r="A186" s="32"/>
      <c r="B186" s="131"/>
      <c r="C186" s="156" t="s">
        <v>325</v>
      </c>
      <c r="D186" s="156" t="s">
        <v>167</v>
      </c>
      <c r="E186" s="157" t="s">
        <v>2194</v>
      </c>
      <c r="F186" s="158" t="s">
        <v>2195</v>
      </c>
      <c r="G186" s="159" t="s">
        <v>394</v>
      </c>
      <c r="H186" s="160">
        <v>2</v>
      </c>
      <c r="I186" s="161"/>
      <c r="J186" s="162"/>
      <c r="K186" s="163"/>
      <c r="L186" s="33"/>
      <c r="M186" s="164" t="s">
        <v>1</v>
      </c>
      <c r="N186" s="165" t="s">
        <v>49</v>
      </c>
      <c r="O186" s="58"/>
      <c r="P186" s="166">
        <f t="shared" si="18"/>
        <v>0</v>
      </c>
      <c r="Q186" s="166">
        <v>0</v>
      </c>
      <c r="R186" s="166">
        <f t="shared" si="19"/>
        <v>0</v>
      </c>
      <c r="S186" s="166">
        <v>0</v>
      </c>
      <c r="T186" s="167">
        <f t="shared" si="20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226</v>
      </c>
      <c r="AT186" s="168" t="s">
        <v>167</v>
      </c>
      <c r="AU186" s="168" t="s">
        <v>94</v>
      </c>
      <c r="AY186" s="14" t="s">
        <v>165</v>
      </c>
      <c r="BE186" s="99">
        <f t="shared" si="21"/>
        <v>0</v>
      </c>
      <c r="BF186" s="99">
        <f t="shared" si="22"/>
        <v>0</v>
      </c>
      <c r="BG186" s="99">
        <f t="shared" si="23"/>
        <v>0</v>
      </c>
      <c r="BH186" s="99">
        <f t="shared" si="24"/>
        <v>0</v>
      </c>
      <c r="BI186" s="99">
        <f t="shared" si="25"/>
        <v>0</v>
      </c>
      <c r="BJ186" s="14" t="s">
        <v>94</v>
      </c>
      <c r="BK186" s="99">
        <f t="shared" si="26"/>
        <v>0</v>
      </c>
      <c r="BL186" s="14" t="s">
        <v>226</v>
      </c>
      <c r="BM186" s="168" t="s">
        <v>2196</v>
      </c>
    </row>
    <row r="187" spans="1:65" s="2" customFormat="1" ht="24.2" customHeight="1">
      <c r="A187" s="32"/>
      <c r="B187" s="131"/>
      <c r="C187" s="156" t="s">
        <v>329</v>
      </c>
      <c r="D187" s="156" t="s">
        <v>167</v>
      </c>
      <c r="E187" s="157" t="s">
        <v>2197</v>
      </c>
      <c r="F187" s="158" t="s">
        <v>2198</v>
      </c>
      <c r="G187" s="159" t="s">
        <v>277</v>
      </c>
      <c r="H187" s="160">
        <v>2</v>
      </c>
      <c r="I187" s="161"/>
      <c r="J187" s="162"/>
      <c r="K187" s="163"/>
      <c r="L187" s="33"/>
      <c r="M187" s="164" t="s">
        <v>1</v>
      </c>
      <c r="N187" s="165" t="s">
        <v>49</v>
      </c>
      <c r="O187" s="58"/>
      <c r="P187" s="166">
        <f t="shared" si="18"/>
        <v>0</v>
      </c>
      <c r="Q187" s="166">
        <v>0</v>
      </c>
      <c r="R187" s="166">
        <f t="shared" si="19"/>
        <v>0</v>
      </c>
      <c r="S187" s="166">
        <v>9.3579999999999997E-2</v>
      </c>
      <c r="T187" s="167">
        <f t="shared" si="20"/>
        <v>0.18715999999999999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226</v>
      </c>
      <c r="AT187" s="168" t="s">
        <v>167</v>
      </c>
      <c r="AU187" s="168" t="s">
        <v>94</v>
      </c>
      <c r="AY187" s="14" t="s">
        <v>165</v>
      </c>
      <c r="BE187" s="99">
        <f t="shared" si="21"/>
        <v>0</v>
      </c>
      <c r="BF187" s="99">
        <f t="shared" si="22"/>
        <v>0</v>
      </c>
      <c r="BG187" s="99">
        <f t="shared" si="23"/>
        <v>0</v>
      </c>
      <c r="BH187" s="99">
        <f t="shared" si="24"/>
        <v>0</v>
      </c>
      <c r="BI187" s="99">
        <f t="shared" si="25"/>
        <v>0</v>
      </c>
      <c r="BJ187" s="14" t="s">
        <v>94</v>
      </c>
      <c r="BK187" s="99">
        <f t="shared" si="26"/>
        <v>0</v>
      </c>
      <c r="BL187" s="14" t="s">
        <v>226</v>
      </c>
      <c r="BM187" s="168" t="s">
        <v>2199</v>
      </c>
    </row>
    <row r="188" spans="1:65" s="2" customFormat="1" ht="24.2" customHeight="1">
      <c r="A188" s="32"/>
      <c r="B188" s="131"/>
      <c r="C188" s="169" t="s">
        <v>334</v>
      </c>
      <c r="D188" s="169" t="s">
        <v>373</v>
      </c>
      <c r="E188" s="170" t="s">
        <v>2200</v>
      </c>
      <c r="F188" s="171" t="s">
        <v>2201</v>
      </c>
      <c r="G188" s="172" t="s">
        <v>394</v>
      </c>
      <c r="H188" s="173">
        <v>1</v>
      </c>
      <c r="I188" s="174"/>
      <c r="J188" s="175"/>
      <c r="K188" s="176"/>
      <c r="L188" s="177"/>
      <c r="M188" s="178" t="s">
        <v>1</v>
      </c>
      <c r="N188" s="179" t="s">
        <v>49</v>
      </c>
      <c r="O188" s="58"/>
      <c r="P188" s="166">
        <f t="shared" si="18"/>
        <v>0</v>
      </c>
      <c r="Q188" s="166">
        <v>0</v>
      </c>
      <c r="R188" s="166">
        <f t="shared" si="19"/>
        <v>0</v>
      </c>
      <c r="S188" s="166">
        <v>0</v>
      </c>
      <c r="T188" s="167">
        <f t="shared" si="20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291</v>
      </c>
      <c r="AT188" s="168" t="s">
        <v>373</v>
      </c>
      <c r="AU188" s="168" t="s">
        <v>94</v>
      </c>
      <c r="AY188" s="14" t="s">
        <v>165</v>
      </c>
      <c r="BE188" s="99">
        <f t="shared" si="21"/>
        <v>0</v>
      </c>
      <c r="BF188" s="99">
        <f t="shared" si="22"/>
        <v>0</v>
      </c>
      <c r="BG188" s="99">
        <f t="shared" si="23"/>
        <v>0</v>
      </c>
      <c r="BH188" s="99">
        <f t="shared" si="24"/>
        <v>0</v>
      </c>
      <c r="BI188" s="99">
        <f t="shared" si="25"/>
        <v>0</v>
      </c>
      <c r="BJ188" s="14" t="s">
        <v>94</v>
      </c>
      <c r="BK188" s="99">
        <f t="shared" si="26"/>
        <v>0</v>
      </c>
      <c r="BL188" s="14" t="s">
        <v>226</v>
      </c>
      <c r="BM188" s="168" t="s">
        <v>2202</v>
      </c>
    </row>
    <row r="189" spans="1:65" s="2" customFormat="1" ht="24.2" customHeight="1">
      <c r="A189" s="32"/>
      <c r="B189" s="131"/>
      <c r="C189" s="169" t="s">
        <v>338</v>
      </c>
      <c r="D189" s="169" t="s">
        <v>373</v>
      </c>
      <c r="E189" s="170" t="s">
        <v>2203</v>
      </c>
      <c r="F189" s="171" t="s">
        <v>2204</v>
      </c>
      <c r="G189" s="172" t="s">
        <v>394</v>
      </c>
      <c r="H189" s="173">
        <v>2</v>
      </c>
      <c r="I189" s="174"/>
      <c r="J189" s="175"/>
      <c r="K189" s="176"/>
      <c r="L189" s="177"/>
      <c r="M189" s="178" t="s">
        <v>1</v>
      </c>
      <c r="N189" s="179" t="s">
        <v>49</v>
      </c>
      <c r="O189" s="58"/>
      <c r="P189" s="166">
        <f t="shared" si="18"/>
        <v>0</v>
      </c>
      <c r="Q189" s="166">
        <v>0</v>
      </c>
      <c r="R189" s="166">
        <f t="shared" si="19"/>
        <v>0</v>
      </c>
      <c r="S189" s="166">
        <v>0</v>
      </c>
      <c r="T189" s="167">
        <f t="shared" si="20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291</v>
      </c>
      <c r="AT189" s="168" t="s">
        <v>373</v>
      </c>
      <c r="AU189" s="168" t="s">
        <v>94</v>
      </c>
      <c r="AY189" s="14" t="s">
        <v>165</v>
      </c>
      <c r="BE189" s="99">
        <f t="shared" si="21"/>
        <v>0</v>
      </c>
      <c r="BF189" s="99">
        <f t="shared" si="22"/>
        <v>0</v>
      </c>
      <c r="BG189" s="99">
        <f t="shared" si="23"/>
        <v>0</v>
      </c>
      <c r="BH189" s="99">
        <f t="shared" si="24"/>
        <v>0</v>
      </c>
      <c r="BI189" s="99">
        <f t="shared" si="25"/>
        <v>0</v>
      </c>
      <c r="BJ189" s="14" t="s">
        <v>94</v>
      </c>
      <c r="BK189" s="99">
        <f t="shared" si="26"/>
        <v>0</v>
      </c>
      <c r="BL189" s="14" t="s">
        <v>226</v>
      </c>
      <c r="BM189" s="168" t="s">
        <v>2205</v>
      </c>
    </row>
    <row r="190" spans="1:65" s="2" customFormat="1" ht="24.2" customHeight="1">
      <c r="A190" s="32"/>
      <c r="B190" s="131"/>
      <c r="C190" s="169" t="s">
        <v>342</v>
      </c>
      <c r="D190" s="169" t="s">
        <v>373</v>
      </c>
      <c r="E190" s="170" t="s">
        <v>2206</v>
      </c>
      <c r="F190" s="171" t="s">
        <v>2207</v>
      </c>
      <c r="G190" s="172" t="s">
        <v>394</v>
      </c>
      <c r="H190" s="173">
        <v>5</v>
      </c>
      <c r="I190" s="174"/>
      <c r="J190" s="175"/>
      <c r="K190" s="176"/>
      <c r="L190" s="177"/>
      <c r="M190" s="178" t="s">
        <v>1</v>
      </c>
      <c r="N190" s="179" t="s">
        <v>49</v>
      </c>
      <c r="O190" s="58"/>
      <c r="P190" s="166">
        <f t="shared" si="18"/>
        <v>0</v>
      </c>
      <c r="Q190" s="166">
        <v>0</v>
      </c>
      <c r="R190" s="166">
        <f t="shared" si="19"/>
        <v>0</v>
      </c>
      <c r="S190" s="166">
        <v>0</v>
      </c>
      <c r="T190" s="167">
        <f t="shared" si="20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291</v>
      </c>
      <c r="AT190" s="168" t="s">
        <v>373</v>
      </c>
      <c r="AU190" s="168" t="s">
        <v>94</v>
      </c>
      <c r="AY190" s="14" t="s">
        <v>165</v>
      </c>
      <c r="BE190" s="99">
        <f t="shared" si="21"/>
        <v>0</v>
      </c>
      <c r="BF190" s="99">
        <f t="shared" si="22"/>
        <v>0</v>
      </c>
      <c r="BG190" s="99">
        <f t="shared" si="23"/>
        <v>0</v>
      </c>
      <c r="BH190" s="99">
        <f t="shared" si="24"/>
        <v>0</v>
      </c>
      <c r="BI190" s="99">
        <f t="shared" si="25"/>
        <v>0</v>
      </c>
      <c r="BJ190" s="14" t="s">
        <v>94</v>
      </c>
      <c r="BK190" s="99">
        <f t="shared" si="26"/>
        <v>0</v>
      </c>
      <c r="BL190" s="14" t="s">
        <v>226</v>
      </c>
      <c r="BM190" s="168" t="s">
        <v>2208</v>
      </c>
    </row>
    <row r="191" spans="1:65" s="2" customFormat="1" ht="37.9" customHeight="1">
      <c r="A191" s="32"/>
      <c r="B191" s="131"/>
      <c r="C191" s="169" t="s">
        <v>346</v>
      </c>
      <c r="D191" s="169" t="s">
        <v>373</v>
      </c>
      <c r="E191" s="170" t="s">
        <v>2209</v>
      </c>
      <c r="F191" s="171" t="s">
        <v>2210</v>
      </c>
      <c r="G191" s="172" t="s">
        <v>394</v>
      </c>
      <c r="H191" s="173">
        <v>1</v>
      </c>
      <c r="I191" s="174"/>
      <c r="J191" s="175"/>
      <c r="K191" s="176"/>
      <c r="L191" s="177"/>
      <c r="M191" s="178" t="s">
        <v>1</v>
      </c>
      <c r="N191" s="179" t="s">
        <v>49</v>
      </c>
      <c r="O191" s="58"/>
      <c r="P191" s="166">
        <f t="shared" si="18"/>
        <v>0</v>
      </c>
      <c r="Q191" s="166">
        <v>0</v>
      </c>
      <c r="R191" s="166">
        <f t="shared" si="19"/>
        <v>0</v>
      </c>
      <c r="S191" s="166">
        <v>0</v>
      </c>
      <c r="T191" s="167">
        <f t="shared" si="20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291</v>
      </c>
      <c r="AT191" s="168" t="s">
        <v>373</v>
      </c>
      <c r="AU191" s="168" t="s">
        <v>94</v>
      </c>
      <c r="AY191" s="14" t="s">
        <v>165</v>
      </c>
      <c r="BE191" s="99">
        <f t="shared" si="21"/>
        <v>0</v>
      </c>
      <c r="BF191" s="99">
        <f t="shared" si="22"/>
        <v>0</v>
      </c>
      <c r="BG191" s="99">
        <f t="shared" si="23"/>
        <v>0</v>
      </c>
      <c r="BH191" s="99">
        <f t="shared" si="24"/>
        <v>0</v>
      </c>
      <c r="BI191" s="99">
        <f t="shared" si="25"/>
        <v>0</v>
      </c>
      <c r="BJ191" s="14" t="s">
        <v>94</v>
      </c>
      <c r="BK191" s="99">
        <f t="shared" si="26"/>
        <v>0</v>
      </c>
      <c r="BL191" s="14" t="s">
        <v>226</v>
      </c>
      <c r="BM191" s="168" t="s">
        <v>2211</v>
      </c>
    </row>
    <row r="192" spans="1:65" s="2" customFormat="1" ht="24.2" customHeight="1">
      <c r="A192" s="32"/>
      <c r="B192" s="131"/>
      <c r="C192" s="156" t="s">
        <v>350</v>
      </c>
      <c r="D192" s="156" t="s">
        <v>167</v>
      </c>
      <c r="E192" s="157" t="s">
        <v>2212</v>
      </c>
      <c r="F192" s="158" t="s">
        <v>2213</v>
      </c>
      <c r="G192" s="159" t="s">
        <v>1223</v>
      </c>
      <c r="H192" s="185"/>
      <c r="I192" s="161"/>
      <c r="J192" s="162"/>
      <c r="K192" s="163"/>
      <c r="L192" s="33"/>
      <c r="M192" s="164" t="s">
        <v>1</v>
      </c>
      <c r="N192" s="165" t="s">
        <v>49</v>
      </c>
      <c r="O192" s="58"/>
      <c r="P192" s="166">
        <f t="shared" si="18"/>
        <v>0</v>
      </c>
      <c r="Q192" s="166">
        <v>0</v>
      </c>
      <c r="R192" s="166">
        <f t="shared" si="19"/>
        <v>0</v>
      </c>
      <c r="S192" s="166">
        <v>0</v>
      </c>
      <c r="T192" s="167">
        <f t="shared" si="20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226</v>
      </c>
      <c r="AT192" s="168" t="s">
        <v>167</v>
      </c>
      <c r="AU192" s="168" t="s">
        <v>94</v>
      </c>
      <c r="AY192" s="14" t="s">
        <v>165</v>
      </c>
      <c r="BE192" s="99">
        <f t="shared" si="21"/>
        <v>0</v>
      </c>
      <c r="BF192" s="99">
        <f t="shared" si="22"/>
        <v>0</v>
      </c>
      <c r="BG192" s="99">
        <f t="shared" si="23"/>
        <v>0</v>
      </c>
      <c r="BH192" s="99">
        <f t="shared" si="24"/>
        <v>0</v>
      </c>
      <c r="BI192" s="99">
        <f t="shared" si="25"/>
        <v>0</v>
      </c>
      <c r="BJ192" s="14" t="s">
        <v>94</v>
      </c>
      <c r="BK192" s="99">
        <f t="shared" si="26"/>
        <v>0</v>
      </c>
      <c r="BL192" s="14" t="s">
        <v>226</v>
      </c>
      <c r="BM192" s="168" t="s">
        <v>2214</v>
      </c>
    </row>
    <row r="193" spans="1:65" s="12" customFormat="1" ht="22.9" customHeight="1">
      <c r="B193" s="143"/>
      <c r="D193" s="144" t="s">
        <v>82</v>
      </c>
      <c r="E193" s="154" t="s">
        <v>2215</v>
      </c>
      <c r="F193" s="154" t="s">
        <v>2216</v>
      </c>
      <c r="I193" s="146"/>
      <c r="J193" s="155"/>
      <c r="L193" s="143"/>
      <c r="M193" s="148"/>
      <c r="N193" s="149"/>
      <c r="O193" s="149"/>
      <c r="P193" s="150">
        <f>SUM(P194:P209)</f>
        <v>0</v>
      </c>
      <c r="Q193" s="149"/>
      <c r="R193" s="150">
        <f>SUM(R194:R209)</f>
        <v>0.12996999999999997</v>
      </c>
      <c r="S193" s="149"/>
      <c r="T193" s="151">
        <f>SUM(T194:T209)</f>
        <v>0.10500000000000001</v>
      </c>
      <c r="AR193" s="144" t="s">
        <v>94</v>
      </c>
      <c r="AT193" s="152" t="s">
        <v>82</v>
      </c>
      <c r="AU193" s="152" t="s">
        <v>89</v>
      </c>
      <c r="AY193" s="144" t="s">
        <v>165</v>
      </c>
      <c r="BK193" s="153">
        <f>SUM(BK194:BK209)</f>
        <v>0</v>
      </c>
    </row>
    <row r="194" spans="1:65" s="2" customFormat="1" ht="14.45" customHeight="1">
      <c r="A194" s="32"/>
      <c r="B194" s="131"/>
      <c r="C194" s="156" t="s">
        <v>354</v>
      </c>
      <c r="D194" s="156" t="s">
        <v>167</v>
      </c>
      <c r="E194" s="157" t="s">
        <v>2217</v>
      </c>
      <c r="F194" s="158" t="s">
        <v>2218</v>
      </c>
      <c r="G194" s="159" t="s">
        <v>394</v>
      </c>
      <c r="H194" s="160">
        <v>1</v>
      </c>
      <c r="I194" s="161"/>
      <c r="J194" s="162"/>
      <c r="K194" s="163"/>
      <c r="L194" s="33"/>
      <c r="M194" s="164" t="s">
        <v>1</v>
      </c>
      <c r="N194" s="165" t="s">
        <v>49</v>
      </c>
      <c r="O194" s="58"/>
      <c r="P194" s="166">
        <f t="shared" ref="P194:P209" si="27">O194*H194</f>
        <v>0</v>
      </c>
      <c r="Q194" s="166">
        <v>2.7000000000000001E-3</v>
      </c>
      <c r="R194" s="166">
        <f t="shared" ref="R194:R209" si="28">Q194*H194</f>
        <v>2.7000000000000001E-3</v>
      </c>
      <c r="S194" s="166">
        <v>0</v>
      </c>
      <c r="T194" s="167">
        <f t="shared" ref="T194:T209" si="29"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226</v>
      </c>
      <c r="AT194" s="168" t="s">
        <v>167</v>
      </c>
      <c r="AU194" s="168" t="s">
        <v>94</v>
      </c>
      <c r="AY194" s="14" t="s">
        <v>165</v>
      </c>
      <c r="BE194" s="99">
        <f t="shared" ref="BE194:BE209" si="30">IF(N194="základná",J194,0)</f>
        <v>0</v>
      </c>
      <c r="BF194" s="99">
        <f t="shared" ref="BF194:BF209" si="31">IF(N194="znížená",J194,0)</f>
        <v>0</v>
      </c>
      <c r="BG194" s="99">
        <f t="shared" ref="BG194:BG209" si="32">IF(N194="zákl. prenesená",J194,0)</f>
        <v>0</v>
      </c>
      <c r="BH194" s="99">
        <f t="shared" ref="BH194:BH209" si="33">IF(N194="zníž. prenesená",J194,0)</f>
        <v>0</v>
      </c>
      <c r="BI194" s="99">
        <f t="shared" ref="BI194:BI209" si="34">IF(N194="nulová",J194,0)</f>
        <v>0</v>
      </c>
      <c r="BJ194" s="14" t="s">
        <v>94</v>
      </c>
      <c r="BK194" s="99">
        <f t="shared" ref="BK194:BK209" si="35">ROUND(I194*H194,2)</f>
        <v>0</v>
      </c>
      <c r="BL194" s="14" t="s">
        <v>226</v>
      </c>
      <c r="BM194" s="168" t="s">
        <v>2219</v>
      </c>
    </row>
    <row r="195" spans="1:65" s="2" customFormat="1" ht="37.9" customHeight="1">
      <c r="A195" s="32"/>
      <c r="B195" s="131"/>
      <c r="C195" s="169" t="s">
        <v>360</v>
      </c>
      <c r="D195" s="169" t="s">
        <v>373</v>
      </c>
      <c r="E195" s="170" t="s">
        <v>2220</v>
      </c>
      <c r="F195" s="171" t="s">
        <v>2221</v>
      </c>
      <c r="G195" s="172" t="s">
        <v>394</v>
      </c>
      <c r="H195" s="173">
        <v>1</v>
      </c>
      <c r="I195" s="174"/>
      <c r="J195" s="175"/>
      <c r="K195" s="176"/>
      <c r="L195" s="177"/>
      <c r="M195" s="178" t="s">
        <v>1</v>
      </c>
      <c r="N195" s="179" t="s">
        <v>49</v>
      </c>
      <c r="O195" s="58"/>
      <c r="P195" s="166">
        <f t="shared" si="27"/>
        <v>0</v>
      </c>
      <c r="Q195" s="166">
        <v>5.0000000000000001E-3</v>
      </c>
      <c r="R195" s="166">
        <f t="shared" si="28"/>
        <v>5.0000000000000001E-3</v>
      </c>
      <c r="S195" s="166">
        <v>0</v>
      </c>
      <c r="T195" s="167">
        <f t="shared" si="29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291</v>
      </c>
      <c r="AT195" s="168" t="s">
        <v>373</v>
      </c>
      <c r="AU195" s="168" t="s">
        <v>94</v>
      </c>
      <c r="AY195" s="14" t="s">
        <v>165</v>
      </c>
      <c r="BE195" s="99">
        <f t="shared" si="30"/>
        <v>0</v>
      </c>
      <c r="BF195" s="99">
        <f t="shared" si="31"/>
        <v>0</v>
      </c>
      <c r="BG195" s="99">
        <f t="shared" si="32"/>
        <v>0</v>
      </c>
      <c r="BH195" s="99">
        <f t="shared" si="33"/>
        <v>0</v>
      </c>
      <c r="BI195" s="99">
        <f t="shared" si="34"/>
        <v>0</v>
      </c>
      <c r="BJ195" s="14" t="s">
        <v>94</v>
      </c>
      <c r="BK195" s="99">
        <f t="shared" si="35"/>
        <v>0</v>
      </c>
      <c r="BL195" s="14" t="s">
        <v>226</v>
      </c>
      <c r="BM195" s="168" t="s">
        <v>2222</v>
      </c>
    </row>
    <row r="196" spans="1:65" s="2" customFormat="1" ht="24.2" customHeight="1">
      <c r="A196" s="32"/>
      <c r="B196" s="131"/>
      <c r="C196" s="156" t="s">
        <v>368</v>
      </c>
      <c r="D196" s="156" t="s">
        <v>167</v>
      </c>
      <c r="E196" s="157" t="s">
        <v>2223</v>
      </c>
      <c r="F196" s="158" t="s">
        <v>2224</v>
      </c>
      <c r="G196" s="159" t="s">
        <v>394</v>
      </c>
      <c r="H196" s="160">
        <v>5</v>
      </c>
      <c r="I196" s="161"/>
      <c r="J196" s="162"/>
      <c r="K196" s="163"/>
      <c r="L196" s="33"/>
      <c r="M196" s="164" t="s">
        <v>1</v>
      </c>
      <c r="N196" s="165" t="s">
        <v>49</v>
      </c>
      <c r="O196" s="58"/>
      <c r="P196" s="166">
        <f t="shared" si="27"/>
        <v>0</v>
      </c>
      <c r="Q196" s="166">
        <v>2.6800000000000001E-3</v>
      </c>
      <c r="R196" s="166">
        <f t="shared" si="28"/>
        <v>1.34E-2</v>
      </c>
      <c r="S196" s="166">
        <v>0</v>
      </c>
      <c r="T196" s="167">
        <f t="shared" si="29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226</v>
      </c>
      <c r="AT196" s="168" t="s">
        <v>167</v>
      </c>
      <c r="AU196" s="168" t="s">
        <v>94</v>
      </c>
      <c r="AY196" s="14" t="s">
        <v>165</v>
      </c>
      <c r="BE196" s="99">
        <f t="shared" si="30"/>
        <v>0</v>
      </c>
      <c r="BF196" s="99">
        <f t="shared" si="31"/>
        <v>0</v>
      </c>
      <c r="BG196" s="99">
        <f t="shared" si="32"/>
        <v>0</v>
      </c>
      <c r="BH196" s="99">
        <f t="shared" si="33"/>
        <v>0</v>
      </c>
      <c r="BI196" s="99">
        <f t="shared" si="34"/>
        <v>0</v>
      </c>
      <c r="BJ196" s="14" t="s">
        <v>94</v>
      </c>
      <c r="BK196" s="99">
        <f t="shared" si="35"/>
        <v>0</v>
      </c>
      <c r="BL196" s="14" t="s">
        <v>226</v>
      </c>
      <c r="BM196" s="168" t="s">
        <v>2225</v>
      </c>
    </row>
    <row r="197" spans="1:65" s="2" customFormat="1" ht="37.9" customHeight="1">
      <c r="A197" s="32"/>
      <c r="B197" s="131"/>
      <c r="C197" s="169" t="s">
        <v>372</v>
      </c>
      <c r="D197" s="169" t="s">
        <v>373</v>
      </c>
      <c r="E197" s="170" t="s">
        <v>2226</v>
      </c>
      <c r="F197" s="171" t="s">
        <v>2227</v>
      </c>
      <c r="G197" s="172" t="s">
        <v>394</v>
      </c>
      <c r="H197" s="173">
        <v>1</v>
      </c>
      <c r="I197" s="174"/>
      <c r="J197" s="175"/>
      <c r="K197" s="176"/>
      <c r="L197" s="177"/>
      <c r="M197" s="178" t="s">
        <v>1</v>
      </c>
      <c r="N197" s="179" t="s">
        <v>49</v>
      </c>
      <c r="O197" s="58"/>
      <c r="P197" s="166">
        <f t="shared" si="27"/>
        <v>0</v>
      </c>
      <c r="Q197" s="166">
        <v>5.0000000000000001E-3</v>
      </c>
      <c r="R197" s="166">
        <f t="shared" si="28"/>
        <v>5.0000000000000001E-3</v>
      </c>
      <c r="S197" s="166">
        <v>0</v>
      </c>
      <c r="T197" s="167">
        <f t="shared" si="29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291</v>
      </c>
      <c r="AT197" s="168" t="s">
        <v>373</v>
      </c>
      <c r="AU197" s="168" t="s">
        <v>94</v>
      </c>
      <c r="AY197" s="14" t="s">
        <v>165</v>
      </c>
      <c r="BE197" s="99">
        <f t="shared" si="30"/>
        <v>0</v>
      </c>
      <c r="BF197" s="99">
        <f t="shared" si="31"/>
        <v>0</v>
      </c>
      <c r="BG197" s="99">
        <f t="shared" si="32"/>
        <v>0</v>
      </c>
      <c r="BH197" s="99">
        <f t="shared" si="33"/>
        <v>0</v>
      </c>
      <c r="BI197" s="99">
        <f t="shared" si="34"/>
        <v>0</v>
      </c>
      <c r="BJ197" s="14" t="s">
        <v>94</v>
      </c>
      <c r="BK197" s="99">
        <f t="shared" si="35"/>
        <v>0</v>
      </c>
      <c r="BL197" s="14" t="s">
        <v>226</v>
      </c>
      <c r="BM197" s="168" t="s">
        <v>2228</v>
      </c>
    </row>
    <row r="198" spans="1:65" s="2" customFormat="1" ht="37.9" customHeight="1">
      <c r="A198" s="32"/>
      <c r="B198" s="131"/>
      <c r="C198" s="169" t="s">
        <v>377</v>
      </c>
      <c r="D198" s="169" t="s">
        <v>373</v>
      </c>
      <c r="E198" s="170" t="s">
        <v>2229</v>
      </c>
      <c r="F198" s="171" t="s">
        <v>2230</v>
      </c>
      <c r="G198" s="172" t="s">
        <v>394</v>
      </c>
      <c r="H198" s="173">
        <v>4</v>
      </c>
      <c r="I198" s="174"/>
      <c r="J198" s="175"/>
      <c r="K198" s="176"/>
      <c r="L198" s="177"/>
      <c r="M198" s="178" t="s">
        <v>1</v>
      </c>
      <c r="N198" s="179" t="s">
        <v>49</v>
      </c>
      <c r="O198" s="58"/>
      <c r="P198" s="166">
        <f t="shared" si="27"/>
        <v>0</v>
      </c>
      <c r="Q198" s="166">
        <v>5.0000000000000001E-3</v>
      </c>
      <c r="R198" s="166">
        <f t="shared" si="28"/>
        <v>0.02</v>
      </c>
      <c r="S198" s="166">
        <v>0</v>
      </c>
      <c r="T198" s="167">
        <f t="shared" si="29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291</v>
      </c>
      <c r="AT198" s="168" t="s">
        <v>373</v>
      </c>
      <c r="AU198" s="168" t="s">
        <v>94</v>
      </c>
      <c r="AY198" s="14" t="s">
        <v>165</v>
      </c>
      <c r="BE198" s="99">
        <f t="shared" si="30"/>
        <v>0</v>
      </c>
      <c r="BF198" s="99">
        <f t="shared" si="31"/>
        <v>0</v>
      </c>
      <c r="BG198" s="99">
        <f t="shared" si="32"/>
        <v>0</v>
      </c>
      <c r="BH198" s="99">
        <f t="shared" si="33"/>
        <v>0</v>
      </c>
      <c r="BI198" s="99">
        <f t="shared" si="34"/>
        <v>0</v>
      </c>
      <c r="BJ198" s="14" t="s">
        <v>94</v>
      </c>
      <c r="BK198" s="99">
        <f t="shared" si="35"/>
        <v>0</v>
      </c>
      <c r="BL198" s="14" t="s">
        <v>226</v>
      </c>
      <c r="BM198" s="168" t="s">
        <v>2231</v>
      </c>
    </row>
    <row r="199" spans="1:65" s="2" customFormat="1" ht="14.45" customHeight="1">
      <c r="A199" s="32"/>
      <c r="B199" s="131"/>
      <c r="C199" s="156" t="s">
        <v>383</v>
      </c>
      <c r="D199" s="156" t="s">
        <v>167</v>
      </c>
      <c r="E199" s="157" t="s">
        <v>2232</v>
      </c>
      <c r="F199" s="158" t="s">
        <v>2233</v>
      </c>
      <c r="G199" s="159" t="s">
        <v>394</v>
      </c>
      <c r="H199" s="160">
        <v>1</v>
      </c>
      <c r="I199" s="161"/>
      <c r="J199" s="162"/>
      <c r="K199" s="163"/>
      <c r="L199" s="33"/>
      <c r="M199" s="164" t="s">
        <v>1</v>
      </c>
      <c r="N199" s="165" t="s">
        <v>49</v>
      </c>
      <c r="O199" s="58"/>
      <c r="P199" s="166">
        <f t="shared" si="27"/>
        <v>0</v>
      </c>
      <c r="Q199" s="166">
        <v>4.6000000000000001E-4</v>
      </c>
      <c r="R199" s="166">
        <f t="shared" si="28"/>
        <v>4.6000000000000001E-4</v>
      </c>
      <c r="S199" s="166">
        <v>0</v>
      </c>
      <c r="T199" s="167">
        <f t="shared" si="29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226</v>
      </c>
      <c r="AT199" s="168" t="s">
        <v>167</v>
      </c>
      <c r="AU199" s="168" t="s">
        <v>94</v>
      </c>
      <c r="AY199" s="14" t="s">
        <v>165</v>
      </c>
      <c r="BE199" s="99">
        <f t="shared" si="30"/>
        <v>0</v>
      </c>
      <c r="BF199" s="99">
        <f t="shared" si="31"/>
        <v>0</v>
      </c>
      <c r="BG199" s="99">
        <f t="shared" si="32"/>
        <v>0</v>
      </c>
      <c r="BH199" s="99">
        <f t="shared" si="33"/>
        <v>0</v>
      </c>
      <c r="BI199" s="99">
        <f t="shared" si="34"/>
        <v>0</v>
      </c>
      <c r="BJ199" s="14" t="s">
        <v>94</v>
      </c>
      <c r="BK199" s="99">
        <f t="shared" si="35"/>
        <v>0</v>
      </c>
      <c r="BL199" s="14" t="s">
        <v>226</v>
      </c>
      <c r="BM199" s="168" t="s">
        <v>2234</v>
      </c>
    </row>
    <row r="200" spans="1:65" s="2" customFormat="1" ht="24.2" customHeight="1">
      <c r="A200" s="32"/>
      <c r="B200" s="131"/>
      <c r="C200" s="169" t="s">
        <v>387</v>
      </c>
      <c r="D200" s="169" t="s">
        <v>373</v>
      </c>
      <c r="E200" s="170" t="s">
        <v>2235</v>
      </c>
      <c r="F200" s="171" t="s">
        <v>2236</v>
      </c>
      <c r="G200" s="172" t="s">
        <v>277</v>
      </c>
      <c r="H200" s="173">
        <v>1</v>
      </c>
      <c r="I200" s="174"/>
      <c r="J200" s="175"/>
      <c r="K200" s="176"/>
      <c r="L200" s="177"/>
      <c r="M200" s="178" t="s">
        <v>1</v>
      </c>
      <c r="N200" s="179" t="s">
        <v>49</v>
      </c>
      <c r="O200" s="58"/>
      <c r="P200" s="166">
        <f t="shared" si="27"/>
        <v>0</v>
      </c>
      <c r="Q200" s="166">
        <v>0.06</v>
      </c>
      <c r="R200" s="166">
        <f t="shared" si="28"/>
        <v>0.06</v>
      </c>
      <c r="S200" s="166">
        <v>0</v>
      </c>
      <c r="T200" s="167">
        <f t="shared" si="29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291</v>
      </c>
      <c r="AT200" s="168" t="s">
        <v>373</v>
      </c>
      <c r="AU200" s="168" t="s">
        <v>94</v>
      </c>
      <c r="AY200" s="14" t="s">
        <v>165</v>
      </c>
      <c r="BE200" s="99">
        <f t="shared" si="30"/>
        <v>0</v>
      </c>
      <c r="BF200" s="99">
        <f t="shared" si="31"/>
        <v>0</v>
      </c>
      <c r="BG200" s="99">
        <f t="shared" si="32"/>
        <v>0</v>
      </c>
      <c r="BH200" s="99">
        <f t="shared" si="33"/>
        <v>0</v>
      </c>
      <c r="BI200" s="99">
        <f t="shared" si="34"/>
        <v>0</v>
      </c>
      <c r="BJ200" s="14" t="s">
        <v>94</v>
      </c>
      <c r="BK200" s="99">
        <f t="shared" si="35"/>
        <v>0</v>
      </c>
      <c r="BL200" s="14" t="s">
        <v>226</v>
      </c>
      <c r="BM200" s="168" t="s">
        <v>2237</v>
      </c>
    </row>
    <row r="201" spans="1:65" s="2" customFormat="1" ht="14.45" customHeight="1">
      <c r="A201" s="32"/>
      <c r="B201" s="131"/>
      <c r="C201" s="156" t="s">
        <v>391</v>
      </c>
      <c r="D201" s="156" t="s">
        <v>167</v>
      </c>
      <c r="E201" s="157" t="s">
        <v>2238</v>
      </c>
      <c r="F201" s="158" t="s">
        <v>2239</v>
      </c>
      <c r="G201" s="159" t="s">
        <v>394</v>
      </c>
      <c r="H201" s="160">
        <v>1</v>
      </c>
      <c r="I201" s="161"/>
      <c r="J201" s="162"/>
      <c r="K201" s="163"/>
      <c r="L201" s="33"/>
      <c r="M201" s="164" t="s">
        <v>1</v>
      </c>
      <c r="N201" s="165" t="s">
        <v>49</v>
      </c>
      <c r="O201" s="58"/>
      <c r="P201" s="166">
        <f t="shared" si="27"/>
        <v>0</v>
      </c>
      <c r="Q201" s="166">
        <v>2.2699999999999999E-3</v>
      </c>
      <c r="R201" s="166">
        <f t="shared" si="28"/>
        <v>2.2699999999999999E-3</v>
      </c>
      <c r="S201" s="166">
        <v>0</v>
      </c>
      <c r="T201" s="167">
        <f t="shared" si="29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226</v>
      </c>
      <c r="AT201" s="168" t="s">
        <v>167</v>
      </c>
      <c r="AU201" s="168" t="s">
        <v>94</v>
      </c>
      <c r="AY201" s="14" t="s">
        <v>165</v>
      </c>
      <c r="BE201" s="99">
        <f t="shared" si="30"/>
        <v>0</v>
      </c>
      <c r="BF201" s="99">
        <f t="shared" si="31"/>
        <v>0</v>
      </c>
      <c r="BG201" s="99">
        <f t="shared" si="32"/>
        <v>0</v>
      </c>
      <c r="BH201" s="99">
        <f t="shared" si="33"/>
        <v>0</v>
      </c>
      <c r="BI201" s="99">
        <f t="shared" si="34"/>
        <v>0</v>
      </c>
      <c r="BJ201" s="14" t="s">
        <v>94</v>
      </c>
      <c r="BK201" s="99">
        <f t="shared" si="35"/>
        <v>0</v>
      </c>
      <c r="BL201" s="14" t="s">
        <v>226</v>
      </c>
      <c r="BM201" s="168" t="s">
        <v>2240</v>
      </c>
    </row>
    <row r="202" spans="1:65" s="2" customFormat="1" ht="14.45" customHeight="1">
      <c r="A202" s="32"/>
      <c r="B202" s="131"/>
      <c r="C202" s="169" t="s">
        <v>396</v>
      </c>
      <c r="D202" s="169" t="s">
        <v>373</v>
      </c>
      <c r="E202" s="170" t="s">
        <v>2241</v>
      </c>
      <c r="F202" s="171" t="s">
        <v>2242</v>
      </c>
      <c r="G202" s="172" t="s">
        <v>394</v>
      </c>
      <c r="H202" s="173">
        <v>1</v>
      </c>
      <c r="I202" s="174"/>
      <c r="J202" s="175"/>
      <c r="K202" s="176"/>
      <c r="L202" s="177"/>
      <c r="M202" s="178" t="s">
        <v>1</v>
      </c>
      <c r="N202" s="179" t="s">
        <v>49</v>
      </c>
      <c r="O202" s="58"/>
      <c r="P202" s="166">
        <f t="shared" si="27"/>
        <v>0</v>
      </c>
      <c r="Q202" s="166">
        <v>0</v>
      </c>
      <c r="R202" s="166">
        <f t="shared" si="28"/>
        <v>0</v>
      </c>
      <c r="S202" s="166">
        <v>0</v>
      </c>
      <c r="T202" s="167">
        <f t="shared" si="29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291</v>
      </c>
      <c r="AT202" s="168" t="s">
        <v>373</v>
      </c>
      <c r="AU202" s="168" t="s">
        <v>94</v>
      </c>
      <c r="AY202" s="14" t="s">
        <v>165</v>
      </c>
      <c r="BE202" s="99">
        <f t="shared" si="30"/>
        <v>0</v>
      </c>
      <c r="BF202" s="99">
        <f t="shared" si="31"/>
        <v>0</v>
      </c>
      <c r="BG202" s="99">
        <f t="shared" si="32"/>
        <v>0</v>
      </c>
      <c r="BH202" s="99">
        <f t="shared" si="33"/>
        <v>0</v>
      </c>
      <c r="BI202" s="99">
        <f t="shared" si="34"/>
        <v>0</v>
      </c>
      <c r="BJ202" s="14" t="s">
        <v>94</v>
      </c>
      <c r="BK202" s="99">
        <f t="shared" si="35"/>
        <v>0</v>
      </c>
      <c r="BL202" s="14" t="s">
        <v>226</v>
      </c>
      <c r="BM202" s="168" t="s">
        <v>2243</v>
      </c>
    </row>
    <row r="203" spans="1:65" s="2" customFormat="1" ht="24.2" customHeight="1">
      <c r="A203" s="32"/>
      <c r="B203" s="131"/>
      <c r="C203" s="156" t="s">
        <v>400</v>
      </c>
      <c r="D203" s="156" t="s">
        <v>167</v>
      </c>
      <c r="E203" s="157" t="s">
        <v>2244</v>
      </c>
      <c r="F203" s="158" t="s">
        <v>2245</v>
      </c>
      <c r="G203" s="159" t="s">
        <v>394</v>
      </c>
      <c r="H203" s="160">
        <v>1</v>
      </c>
      <c r="I203" s="161"/>
      <c r="J203" s="162"/>
      <c r="K203" s="163"/>
      <c r="L203" s="33"/>
      <c r="M203" s="164" t="s">
        <v>1</v>
      </c>
      <c r="N203" s="165" t="s">
        <v>49</v>
      </c>
      <c r="O203" s="58"/>
      <c r="P203" s="166">
        <f t="shared" si="27"/>
        <v>0</v>
      </c>
      <c r="Q203" s="166">
        <v>4.9899999999999996E-3</v>
      </c>
      <c r="R203" s="166">
        <f t="shared" si="28"/>
        <v>4.9899999999999996E-3</v>
      </c>
      <c r="S203" s="166">
        <v>0</v>
      </c>
      <c r="T203" s="167">
        <f t="shared" si="29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226</v>
      </c>
      <c r="AT203" s="168" t="s">
        <v>167</v>
      </c>
      <c r="AU203" s="168" t="s">
        <v>94</v>
      </c>
      <c r="AY203" s="14" t="s">
        <v>165</v>
      </c>
      <c r="BE203" s="99">
        <f t="shared" si="30"/>
        <v>0</v>
      </c>
      <c r="BF203" s="99">
        <f t="shared" si="31"/>
        <v>0</v>
      </c>
      <c r="BG203" s="99">
        <f t="shared" si="32"/>
        <v>0</v>
      </c>
      <c r="BH203" s="99">
        <f t="shared" si="33"/>
        <v>0</v>
      </c>
      <c r="BI203" s="99">
        <f t="shared" si="34"/>
        <v>0</v>
      </c>
      <c r="BJ203" s="14" t="s">
        <v>94</v>
      </c>
      <c r="BK203" s="99">
        <f t="shared" si="35"/>
        <v>0</v>
      </c>
      <c r="BL203" s="14" t="s">
        <v>226</v>
      </c>
      <c r="BM203" s="168" t="s">
        <v>2246</v>
      </c>
    </row>
    <row r="204" spans="1:65" s="2" customFormat="1" ht="24.2" customHeight="1">
      <c r="A204" s="32"/>
      <c r="B204" s="131"/>
      <c r="C204" s="156" t="s">
        <v>404</v>
      </c>
      <c r="D204" s="156" t="s">
        <v>167</v>
      </c>
      <c r="E204" s="157" t="s">
        <v>2247</v>
      </c>
      <c r="F204" s="158" t="s">
        <v>2248</v>
      </c>
      <c r="G204" s="159" t="s">
        <v>394</v>
      </c>
      <c r="H204" s="160">
        <v>1</v>
      </c>
      <c r="I204" s="161"/>
      <c r="J204" s="162"/>
      <c r="K204" s="163"/>
      <c r="L204" s="33"/>
      <c r="M204" s="164" t="s">
        <v>1</v>
      </c>
      <c r="N204" s="165" t="s">
        <v>49</v>
      </c>
      <c r="O204" s="58"/>
      <c r="P204" s="166">
        <f t="shared" si="27"/>
        <v>0</v>
      </c>
      <c r="Q204" s="166">
        <v>0</v>
      </c>
      <c r="R204" s="166">
        <f t="shared" si="28"/>
        <v>0</v>
      </c>
      <c r="S204" s="166">
        <v>0</v>
      </c>
      <c r="T204" s="167">
        <f t="shared" si="29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226</v>
      </c>
      <c r="AT204" s="168" t="s">
        <v>167</v>
      </c>
      <c r="AU204" s="168" t="s">
        <v>94</v>
      </c>
      <c r="AY204" s="14" t="s">
        <v>165</v>
      </c>
      <c r="BE204" s="99">
        <f t="shared" si="30"/>
        <v>0</v>
      </c>
      <c r="BF204" s="99">
        <f t="shared" si="31"/>
        <v>0</v>
      </c>
      <c r="BG204" s="99">
        <f t="shared" si="32"/>
        <v>0</v>
      </c>
      <c r="BH204" s="99">
        <f t="shared" si="33"/>
        <v>0</v>
      </c>
      <c r="BI204" s="99">
        <f t="shared" si="34"/>
        <v>0</v>
      </c>
      <c r="BJ204" s="14" t="s">
        <v>94</v>
      </c>
      <c r="BK204" s="99">
        <f t="shared" si="35"/>
        <v>0</v>
      </c>
      <c r="BL204" s="14" t="s">
        <v>226</v>
      </c>
      <c r="BM204" s="168" t="s">
        <v>2249</v>
      </c>
    </row>
    <row r="205" spans="1:65" s="2" customFormat="1" ht="14.45" customHeight="1">
      <c r="A205" s="32"/>
      <c r="B205" s="131"/>
      <c r="C205" s="169" t="s">
        <v>408</v>
      </c>
      <c r="D205" s="169" t="s">
        <v>373</v>
      </c>
      <c r="E205" s="170" t="s">
        <v>2250</v>
      </c>
      <c r="F205" s="171" t="s">
        <v>2251</v>
      </c>
      <c r="G205" s="172" t="s">
        <v>394</v>
      </c>
      <c r="H205" s="173">
        <v>1</v>
      </c>
      <c r="I205" s="174"/>
      <c r="J205" s="175"/>
      <c r="K205" s="176"/>
      <c r="L205" s="177"/>
      <c r="M205" s="178" t="s">
        <v>1</v>
      </c>
      <c r="N205" s="179" t="s">
        <v>49</v>
      </c>
      <c r="O205" s="58"/>
      <c r="P205" s="166">
        <f t="shared" si="27"/>
        <v>0</v>
      </c>
      <c r="Q205" s="166">
        <v>0</v>
      </c>
      <c r="R205" s="166">
        <f t="shared" si="28"/>
        <v>0</v>
      </c>
      <c r="S205" s="166">
        <v>0</v>
      </c>
      <c r="T205" s="167">
        <f t="shared" si="29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291</v>
      </c>
      <c r="AT205" s="168" t="s">
        <v>373</v>
      </c>
      <c r="AU205" s="168" t="s">
        <v>94</v>
      </c>
      <c r="AY205" s="14" t="s">
        <v>165</v>
      </c>
      <c r="BE205" s="99">
        <f t="shared" si="30"/>
        <v>0</v>
      </c>
      <c r="BF205" s="99">
        <f t="shared" si="31"/>
        <v>0</v>
      </c>
      <c r="BG205" s="99">
        <f t="shared" si="32"/>
        <v>0</v>
      </c>
      <c r="BH205" s="99">
        <f t="shared" si="33"/>
        <v>0</v>
      </c>
      <c r="BI205" s="99">
        <f t="shared" si="34"/>
        <v>0</v>
      </c>
      <c r="BJ205" s="14" t="s">
        <v>94</v>
      </c>
      <c r="BK205" s="99">
        <f t="shared" si="35"/>
        <v>0</v>
      </c>
      <c r="BL205" s="14" t="s">
        <v>226</v>
      </c>
      <c r="BM205" s="168" t="s">
        <v>2252</v>
      </c>
    </row>
    <row r="206" spans="1:65" s="2" customFormat="1" ht="24.2" customHeight="1">
      <c r="A206" s="32"/>
      <c r="B206" s="131"/>
      <c r="C206" s="156" t="s">
        <v>412</v>
      </c>
      <c r="D206" s="156" t="s">
        <v>167</v>
      </c>
      <c r="E206" s="157" t="s">
        <v>2253</v>
      </c>
      <c r="F206" s="158" t="s">
        <v>2254</v>
      </c>
      <c r="G206" s="159" t="s">
        <v>394</v>
      </c>
      <c r="H206" s="160">
        <v>1</v>
      </c>
      <c r="I206" s="161"/>
      <c r="J206" s="162"/>
      <c r="K206" s="163"/>
      <c r="L206" s="33"/>
      <c r="M206" s="164" t="s">
        <v>1</v>
      </c>
      <c r="N206" s="165" t="s">
        <v>49</v>
      </c>
      <c r="O206" s="58"/>
      <c r="P206" s="166">
        <f t="shared" si="27"/>
        <v>0</v>
      </c>
      <c r="Q206" s="166">
        <v>0</v>
      </c>
      <c r="R206" s="166">
        <f t="shared" si="28"/>
        <v>0</v>
      </c>
      <c r="S206" s="166">
        <v>0</v>
      </c>
      <c r="T206" s="167">
        <f t="shared" si="29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226</v>
      </c>
      <c r="AT206" s="168" t="s">
        <v>167</v>
      </c>
      <c r="AU206" s="168" t="s">
        <v>94</v>
      </c>
      <c r="AY206" s="14" t="s">
        <v>165</v>
      </c>
      <c r="BE206" s="99">
        <f t="shared" si="30"/>
        <v>0</v>
      </c>
      <c r="BF206" s="99">
        <f t="shared" si="31"/>
        <v>0</v>
      </c>
      <c r="BG206" s="99">
        <f t="shared" si="32"/>
        <v>0</v>
      </c>
      <c r="BH206" s="99">
        <f t="shared" si="33"/>
        <v>0</v>
      </c>
      <c r="BI206" s="99">
        <f t="shared" si="34"/>
        <v>0</v>
      </c>
      <c r="BJ206" s="14" t="s">
        <v>94</v>
      </c>
      <c r="BK206" s="99">
        <f t="shared" si="35"/>
        <v>0</v>
      </c>
      <c r="BL206" s="14" t="s">
        <v>226</v>
      </c>
      <c r="BM206" s="168" t="s">
        <v>2255</v>
      </c>
    </row>
    <row r="207" spans="1:65" s="2" customFormat="1" ht="37.9" customHeight="1">
      <c r="A207" s="32"/>
      <c r="B207" s="131"/>
      <c r="C207" s="169" t="s">
        <v>556</v>
      </c>
      <c r="D207" s="169" t="s">
        <v>373</v>
      </c>
      <c r="E207" s="170" t="s">
        <v>2256</v>
      </c>
      <c r="F207" s="171" t="s">
        <v>2257</v>
      </c>
      <c r="G207" s="172" t="s">
        <v>394</v>
      </c>
      <c r="H207" s="173">
        <v>1</v>
      </c>
      <c r="I207" s="174"/>
      <c r="J207" s="175"/>
      <c r="K207" s="176"/>
      <c r="L207" s="177"/>
      <c r="M207" s="178" t="s">
        <v>1</v>
      </c>
      <c r="N207" s="179" t="s">
        <v>49</v>
      </c>
      <c r="O207" s="58"/>
      <c r="P207" s="166">
        <f t="shared" si="27"/>
        <v>0</v>
      </c>
      <c r="Q207" s="166">
        <v>1.5800000000000002E-2</v>
      </c>
      <c r="R207" s="166">
        <f t="shared" si="28"/>
        <v>1.5800000000000002E-2</v>
      </c>
      <c r="S207" s="166">
        <v>0</v>
      </c>
      <c r="T207" s="167">
        <f t="shared" si="29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291</v>
      </c>
      <c r="AT207" s="168" t="s">
        <v>373</v>
      </c>
      <c r="AU207" s="168" t="s">
        <v>94</v>
      </c>
      <c r="AY207" s="14" t="s">
        <v>165</v>
      </c>
      <c r="BE207" s="99">
        <f t="shared" si="30"/>
        <v>0</v>
      </c>
      <c r="BF207" s="99">
        <f t="shared" si="31"/>
        <v>0</v>
      </c>
      <c r="BG207" s="99">
        <f t="shared" si="32"/>
        <v>0</v>
      </c>
      <c r="BH207" s="99">
        <f t="shared" si="33"/>
        <v>0</v>
      </c>
      <c r="BI207" s="99">
        <f t="shared" si="34"/>
        <v>0</v>
      </c>
      <c r="BJ207" s="14" t="s">
        <v>94</v>
      </c>
      <c r="BK207" s="99">
        <f t="shared" si="35"/>
        <v>0</v>
      </c>
      <c r="BL207" s="14" t="s">
        <v>226</v>
      </c>
      <c r="BM207" s="168" t="s">
        <v>2258</v>
      </c>
    </row>
    <row r="208" spans="1:65" s="2" customFormat="1" ht="24.2" customHeight="1">
      <c r="A208" s="32"/>
      <c r="B208" s="131"/>
      <c r="C208" s="156" t="s">
        <v>560</v>
      </c>
      <c r="D208" s="156" t="s">
        <v>167</v>
      </c>
      <c r="E208" s="157" t="s">
        <v>2259</v>
      </c>
      <c r="F208" s="158" t="s">
        <v>2260</v>
      </c>
      <c r="G208" s="159" t="s">
        <v>394</v>
      </c>
      <c r="H208" s="160">
        <v>5</v>
      </c>
      <c r="I208" s="161"/>
      <c r="J208" s="162"/>
      <c r="K208" s="163"/>
      <c r="L208" s="33"/>
      <c r="M208" s="164" t="s">
        <v>1</v>
      </c>
      <c r="N208" s="165" t="s">
        <v>49</v>
      </c>
      <c r="O208" s="58"/>
      <c r="P208" s="166">
        <f t="shared" si="27"/>
        <v>0</v>
      </c>
      <c r="Q208" s="166">
        <v>6.9999999999999994E-5</v>
      </c>
      <c r="R208" s="166">
        <f t="shared" si="28"/>
        <v>3.4999999999999994E-4</v>
      </c>
      <c r="S208" s="166">
        <v>2.1000000000000001E-2</v>
      </c>
      <c r="T208" s="167">
        <f t="shared" si="29"/>
        <v>0.10500000000000001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226</v>
      </c>
      <c r="AT208" s="168" t="s">
        <v>167</v>
      </c>
      <c r="AU208" s="168" t="s">
        <v>94</v>
      </c>
      <c r="AY208" s="14" t="s">
        <v>165</v>
      </c>
      <c r="BE208" s="99">
        <f t="shared" si="30"/>
        <v>0</v>
      </c>
      <c r="BF208" s="99">
        <f t="shared" si="31"/>
        <v>0</v>
      </c>
      <c r="BG208" s="99">
        <f t="shared" si="32"/>
        <v>0</v>
      </c>
      <c r="BH208" s="99">
        <f t="shared" si="33"/>
        <v>0</v>
      </c>
      <c r="BI208" s="99">
        <f t="shared" si="34"/>
        <v>0</v>
      </c>
      <c r="BJ208" s="14" t="s">
        <v>94</v>
      </c>
      <c r="BK208" s="99">
        <f t="shared" si="35"/>
        <v>0</v>
      </c>
      <c r="BL208" s="14" t="s">
        <v>226</v>
      </c>
      <c r="BM208" s="168" t="s">
        <v>2261</v>
      </c>
    </row>
    <row r="209" spans="1:65" s="2" customFormat="1" ht="24.2" customHeight="1">
      <c r="A209" s="32"/>
      <c r="B209" s="131"/>
      <c r="C209" s="156" t="s">
        <v>564</v>
      </c>
      <c r="D209" s="156" t="s">
        <v>167</v>
      </c>
      <c r="E209" s="157" t="s">
        <v>2262</v>
      </c>
      <c r="F209" s="158" t="s">
        <v>2263</v>
      </c>
      <c r="G209" s="159" t="s">
        <v>1223</v>
      </c>
      <c r="H209" s="185"/>
      <c r="I209" s="161"/>
      <c r="J209" s="162"/>
      <c r="K209" s="163"/>
      <c r="L209" s="33"/>
      <c r="M209" s="164" t="s">
        <v>1</v>
      </c>
      <c r="N209" s="165" t="s">
        <v>49</v>
      </c>
      <c r="O209" s="58"/>
      <c r="P209" s="166">
        <f t="shared" si="27"/>
        <v>0</v>
      </c>
      <c r="Q209" s="166">
        <v>0</v>
      </c>
      <c r="R209" s="166">
        <f t="shared" si="28"/>
        <v>0</v>
      </c>
      <c r="S209" s="166">
        <v>0</v>
      </c>
      <c r="T209" s="167">
        <f t="shared" si="29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226</v>
      </c>
      <c r="AT209" s="168" t="s">
        <v>167</v>
      </c>
      <c r="AU209" s="168" t="s">
        <v>94</v>
      </c>
      <c r="AY209" s="14" t="s">
        <v>165</v>
      </c>
      <c r="BE209" s="99">
        <f t="shared" si="30"/>
        <v>0</v>
      </c>
      <c r="BF209" s="99">
        <f t="shared" si="31"/>
        <v>0</v>
      </c>
      <c r="BG209" s="99">
        <f t="shared" si="32"/>
        <v>0</v>
      </c>
      <c r="BH209" s="99">
        <f t="shared" si="33"/>
        <v>0</v>
      </c>
      <c r="BI209" s="99">
        <f t="shared" si="34"/>
        <v>0</v>
      </c>
      <c r="BJ209" s="14" t="s">
        <v>94</v>
      </c>
      <c r="BK209" s="99">
        <f t="shared" si="35"/>
        <v>0</v>
      </c>
      <c r="BL209" s="14" t="s">
        <v>226</v>
      </c>
      <c r="BM209" s="168" t="s">
        <v>2264</v>
      </c>
    </row>
    <row r="210" spans="1:65" s="12" customFormat="1" ht="22.9" customHeight="1">
      <c r="B210" s="143"/>
      <c r="D210" s="144" t="s">
        <v>82</v>
      </c>
      <c r="E210" s="154" t="s">
        <v>2265</v>
      </c>
      <c r="F210" s="154" t="s">
        <v>2266</v>
      </c>
      <c r="I210" s="146"/>
      <c r="J210" s="155"/>
      <c r="L210" s="143"/>
      <c r="M210" s="148"/>
      <c r="N210" s="149"/>
      <c r="O210" s="149"/>
      <c r="P210" s="150">
        <f>SUM(P211:P225)</f>
        <v>0</v>
      </c>
      <c r="Q210" s="149"/>
      <c r="R210" s="150">
        <f>SUM(R211:R225)</f>
        <v>1.7343900000000001</v>
      </c>
      <c r="S210" s="149"/>
      <c r="T210" s="151">
        <f>SUM(T211:T225)</f>
        <v>2.5787599999999999</v>
      </c>
      <c r="AR210" s="144" t="s">
        <v>94</v>
      </c>
      <c r="AT210" s="152" t="s">
        <v>82</v>
      </c>
      <c r="AU210" s="152" t="s">
        <v>89</v>
      </c>
      <c r="AY210" s="144" t="s">
        <v>165</v>
      </c>
      <c r="BK210" s="153">
        <f>SUM(BK211:BK225)</f>
        <v>0</v>
      </c>
    </row>
    <row r="211" spans="1:65" s="2" customFormat="1" ht="24.2" customHeight="1">
      <c r="A211" s="32"/>
      <c r="B211" s="131"/>
      <c r="C211" s="156" t="s">
        <v>566</v>
      </c>
      <c r="D211" s="156" t="s">
        <v>167</v>
      </c>
      <c r="E211" s="157" t="s">
        <v>2267</v>
      </c>
      <c r="F211" s="158" t="s">
        <v>2268</v>
      </c>
      <c r="G211" s="159" t="s">
        <v>277</v>
      </c>
      <c r="H211" s="160">
        <v>135</v>
      </c>
      <c r="I211" s="161"/>
      <c r="J211" s="162"/>
      <c r="K211" s="163"/>
      <c r="L211" s="33"/>
      <c r="M211" s="164" t="s">
        <v>1</v>
      </c>
      <c r="N211" s="165" t="s">
        <v>49</v>
      </c>
      <c r="O211" s="58"/>
      <c r="P211" s="166">
        <f t="shared" ref="P211:P225" si="36">O211*H211</f>
        <v>0</v>
      </c>
      <c r="Q211" s="166">
        <v>1.0000000000000001E-5</v>
      </c>
      <c r="R211" s="166">
        <f t="shared" ref="R211:R225" si="37">Q211*H211</f>
        <v>1.3500000000000001E-3</v>
      </c>
      <c r="S211" s="166">
        <v>1E-3</v>
      </c>
      <c r="T211" s="167">
        <f t="shared" ref="T211:T225" si="38">S211*H211</f>
        <v>0.13500000000000001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226</v>
      </c>
      <c r="AT211" s="168" t="s">
        <v>167</v>
      </c>
      <c r="AU211" s="168" t="s">
        <v>94</v>
      </c>
      <c r="AY211" s="14" t="s">
        <v>165</v>
      </c>
      <c r="BE211" s="99">
        <f t="shared" ref="BE211:BE225" si="39">IF(N211="základná",J211,0)</f>
        <v>0</v>
      </c>
      <c r="BF211" s="99">
        <f t="shared" ref="BF211:BF225" si="40">IF(N211="znížená",J211,0)</f>
        <v>0</v>
      </c>
      <c r="BG211" s="99">
        <f t="shared" ref="BG211:BG225" si="41">IF(N211="zákl. prenesená",J211,0)</f>
        <v>0</v>
      </c>
      <c r="BH211" s="99">
        <f t="shared" ref="BH211:BH225" si="42">IF(N211="zníž. prenesená",J211,0)</f>
        <v>0</v>
      </c>
      <c r="BI211" s="99">
        <f t="shared" ref="BI211:BI225" si="43">IF(N211="nulová",J211,0)</f>
        <v>0</v>
      </c>
      <c r="BJ211" s="14" t="s">
        <v>94</v>
      </c>
      <c r="BK211" s="99">
        <f t="shared" ref="BK211:BK225" si="44">ROUND(I211*H211,2)</f>
        <v>0</v>
      </c>
      <c r="BL211" s="14" t="s">
        <v>226</v>
      </c>
      <c r="BM211" s="168" t="s">
        <v>2269</v>
      </c>
    </row>
    <row r="212" spans="1:65" s="2" customFormat="1" ht="24.2" customHeight="1">
      <c r="A212" s="32"/>
      <c r="B212" s="131"/>
      <c r="C212" s="156" t="s">
        <v>570</v>
      </c>
      <c r="D212" s="156" t="s">
        <v>167</v>
      </c>
      <c r="E212" s="157" t="s">
        <v>2270</v>
      </c>
      <c r="F212" s="158" t="s">
        <v>2271</v>
      </c>
      <c r="G212" s="159" t="s">
        <v>277</v>
      </c>
      <c r="H212" s="160">
        <v>532</v>
      </c>
      <c r="I212" s="161"/>
      <c r="J212" s="162"/>
      <c r="K212" s="163"/>
      <c r="L212" s="33"/>
      <c r="M212" s="164" t="s">
        <v>1</v>
      </c>
      <c r="N212" s="165" t="s">
        <v>49</v>
      </c>
      <c r="O212" s="58"/>
      <c r="P212" s="166">
        <f t="shared" si="36"/>
        <v>0</v>
      </c>
      <c r="Q212" s="166">
        <v>2.0000000000000002E-5</v>
      </c>
      <c r="R212" s="166">
        <f t="shared" si="37"/>
        <v>1.064E-2</v>
      </c>
      <c r="S212" s="166">
        <v>3.2000000000000002E-3</v>
      </c>
      <c r="T212" s="167">
        <f t="shared" si="38"/>
        <v>1.7024000000000001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226</v>
      </c>
      <c r="AT212" s="168" t="s">
        <v>167</v>
      </c>
      <c r="AU212" s="168" t="s">
        <v>94</v>
      </c>
      <c r="AY212" s="14" t="s">
        <v>165</v>
      </c>
      <c r="BE212" s="99">
        <f t="shared" si="39"/>
        <v>0</v>
      </c>
      <c r="BF212" s="99">
        <f t="shared" si="40"/>
        <v>0</v>
      </c>
      <c r="BG212" s="99">
        <f t="shared" si="41"/>
        <v>0</v>
      </c>
      <c r="BH212" s="99">
        <f t="shared" si="42"/>
        <v>0</v>
      </c>
      <c r="BI212" s="99">
        <f t="shared" si="43"/>
        <v>0</v>
      </c>
      <c r="BJ212" s="14" t="s">
        <v>94</v>
      </c>
      <c r="BK212" s="99">
        <f t="shared" si="44"/>
        <v>0</v>
      </c>
      <c r="BL212" s="14" t="s">
        <v>226</v>
      </c>
      <c r="BM212" s="168" t="s">
        <v>2272</v>
      </c>
    </row>
    <row r="213" spans="1:65" s="2" customFormat="1" ht="24.2" customHeight="1">
      <c r="A213" s="32"/>
      <c r="B213" s="131"/>
      <c r="C213" s="156" t="s">
        <v>572</v>
      </c>
      <c r="D213" s="156" t="s">
        <v>167</v>
      </c>
      <c r="E213" s="157" t="s">
        <v>2273</v>
      </c>
      <c r="F213" s="158" t="s">
        <v>2274</v>
      </c>
      <c r="G213" s="159" t="s">
        <v>277</v>
      </c>
      <c r="H213" s="160">
        <v>120</v>
      </c>
      <c r="I213" s="161"/>
      <c r="J213" s="162"/>
      <c r="K213" s="163"/>
      <c r="L213" s="33"/>
      <c r="M213" s="164" t="s">
        <v>1</v>
      </c>
      <c r="N213" s="165" t="s">
        <v>49</v>
      </c>
      <c r="O213" s="58"/>
      <c r="P213" s="166">
        <f t="shared" si="36"/>
        <v>0</v>
      </c>
      <c r="Q213" s="166">
        <v>6.0000000000000002E-5</v>
      </c>
      <c r="R213" s="166">
        <f t="shared" si="37"/>
        <v>7.1999999999999998E-3</v>
      </c>
      <c r="S213" s="166">
        <v>5.3200000000000001E-3</v>
      </c>
      <c r="T213" s="167">
        <f t="shared" si="38"/>
        <v>0.63839999999999997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226</v>
      </c>
      <c r="AT213" s="168" t="s">
        <v>167</v>
      </c>
      <c r="AU213" s="168" t="s">
        <v>94</v>
      </c>
      <c r="AY213" s="14" t="s">
        <v>165</v>
      </c>
      <c r="BE213" s="99">
        <f t="shared" si="39"/>
        <v>0</v>
      </c>
      <c r="BF213" s="99">
        <f t="shared" si="40"/>
        <v>0</v>
      </c>
      <c r="BG213" s="99">
        <f t="shared" si="41"/>
        <v>0</v>
      </c>
      <c r="BH213" s="99">
        <f t="shared" si="42"/>
        <v>0</v>
      </c>
      <c r="BI213" s="99">
        <f t="shared" si="43"/>
        <v>0</v>
      </c>
      <c r="BJ213" s="14" t="s">
        <v>94</v>
      </c>
      <c r="BK213" s="99">
        <f t="shared" si="44"/>
        <v>0</v>
      </c>
      <c r="BL213" s="14" t="s">
        <v>226</v>
      </c>
      <c r="BM213" s="168" t="s">
        <v>2275</v>
      </c>
    </row>
    <row r="214" spans="1:65" s="2" customFormat="1" ht="24.2" customHeight="1">
      <c r="A214" s="32"/>
      <c r="B214" s="131"/>
      <c r="C214" s="156" t="s">
        <v>576</v>
      </c>
      <c r="D214" s="156" t="s">
        <v>167</v>
      </c>
      <c r="E214" s="157" t="s">
        <v>2276</v>
      </c>
      <c r="F214" s="158" t="s">
        <v>2277</v>
      </c>
      <c r="G214" s="159" t="s">
        <v>277</v>
      </c>
      <c r="H214" s="160">
        <v>12</v>
      </c>
      <c r="I214" s="161"/>
      <c r="J214" s="162"/>
      <c r="K214" s="163"/>
      <c r="L214" s="33"/>
      <c r="M214" s="164" t="s">
        <v>1</v>
      </c>
      <c r="N214" s="165" t="s">
        <v>49</v>
      </c>
      <c r="O214" s="58"/>
      <c r="P214" s="166">
        <f t="shared" si="36"/>
        <v>0</v>
      </c>
      <c r="Q214" s="166">
        <v>9.0000000000000006E-5</v>
      </c>
      <c r="R214" s="166">
        <f t="shared" si="37"/>
        <v>1.08E-3</v>
      </c>
      <c r="S214" s="166">
        <v>8.5800000000000008E-3</v>
      </c>
      <c r="T214" s="167">
        <f t="shared" si="38"/>
        <v>0.10296000000000001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226</v>
      </c>
      <c r="AT214" s="168" t="s">
        <v>167</v>
      </c>
      <c r="AU214" s="168" t="s">
        <v>94</v>
      </c>
      <c r="AY214" s="14" t="s">
        <v>165</v>
      </c>
      <c r="BE214" s="99">
        <f t="shared" si="39"/>
        <v>0</v>
      </c>
      <c r="BF214" s="99">
        <f t="shared" si="40"/>
        <v>0</v>
      </c>
      <c r="BG214" s="99">
        <f t="shared" si="41"/>
        <v>0</v>
      </c>
      <c r="BH214" s="99">
        <f t="shared" si="42"/>
        <v>0</v>
      </c>
      <c r="BI214" s="99">
        <f t="shared" si="43"/>
        <v>0</v>
      </c>
      <c r="BJ214" s="14" t="s">
        <v>94</v>
      </c>
      <c r="BK214" s="99">
        <f t="shared" si="44"/>
        <v>0</v>
      </c>
      <c r="BL214" s="14" t="s">
        <v>226</v>
      </c>
      <c r="BM214" s="168" t="s">
        <v>2278</v>
      </c>
    </row>
    <row r="215" spans="1:65" s="2" customFormat="1" ht="14.45" customHeight="1">
      <c r="A215" s="32"/>
      <c r="B215" s="131"/>
      <c r="C215" s="156" t="s">
        <v>580</v>
      </c>
      <c r="D215" s="156" t="s">
        <v>167</v>
      </c>
      <c r="E215" s="157" t="s">
        <v>2279</v>
      </c>
      <c r="F215" s="158" t="s">
        <v>2280</v>
      </c>
      <c r="G215" s="159" t="s">
        <v>277</v>
      </c>
      <c r="H215" s="160">
        <v>536</v>
      </c>
      <c r="I215" s="161"/>
      <c r="J215" s="162"/>
      <c r="K215" s="163"/>
      <c r="L215" s="33"/>
      <c r="M215" s="164" t="s">
        <v>1</v>
      </c>
      <c r="N215" s="165" t="s">
        <v>49</v>
      </c>
      <c r="O215" s="58"/>
      <c r="P215" s="166">
        <f t="shared" si="36"/>
        <v>0</v>
      </c>
      <c r="Q215" s="166">
        <v>8.7000000000000001E-4</v>
      </c>
      <c r="R215" s="166">
        <f t="shared" si="37"/>
        <v>0.46632000000000001</v>
      </c>
      <c r="S215" s="166">
        <v>0</v>
      </c>
      <c r="T215" s="167">
        <f t="shared" si="38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226</v>
      </c>
      <c r="AT215" s="168" t="s">
        <v>167</v>
      </c>
      <c r="AU215" s="168" t="s">
        <v>94</v>
      </c>
      <c r="AY215" s="14" t="s">
        <v>165</v>
      </c>
      <c r="BE215" s="99">
        <f t="shared" si="39"/>
        <v>0</v>
      </c>
      <c r="BF215" s="99">
        <f t="shared" si="40"/>
        <v>0</v>
      </c>
      <c r="BG215" s="99">
        <f t="shared" si="41"/>
        <v>0</v>
      </c>
      <c r="BH215" s="99">
        <f t="shared" si="42"/>
        <v>0</v>
      </c>
      <c r="BI215" s="99">
        <f t="shared" si="43"/>
        <v>0</v>
      </c>
      <c r="BJ215" s="14" t="s">
        <v>94</v>
      </c>
      <c r="BK215" s="99">
        <f t="shared" si="44"/>
        <v>0</v>
      </c>
      <c r="BL215" s="14" t="s">
        <v>226</v>
      </c>
      <c r="BM215" s="168" t="s">
        <v>2281</v>
      </c>
    </row>
    <row r="216" spans="1:65" s="2" customFormat="1" ht="24.2" customHeight="1">
      <c r="A216" s="32"/>
      <c r="B216" s="131"/>
      <c r="C216" s="156" t="s">
        <v>584</v>
      </c>
      <c r="D216" s="156" t="s">
        <v>167</v>
      </c>
      <c r="E216" s="157" t="s">
        <v>2282</v>
      </c>
      <c r="F216" s="158" t="s">
        <v>2283</v>
      </c>
      <c r="G216" s="159" t="s">
        <v>277</v>
      </c>
      <c r="H216" s="160">
        <v>165</v>
      </c>
      <c r="I216" s="161"/>
      <c r="J216" s="162"/>
      <c r="K216" s="163"/>
      <c r="L216" s="33"/>
      <c r="M216" s="164" t="s">
        <v>1</v>
      </c>
      <c r="N216" s="165" t="s">
        <v>49</v>
      </c>
      <c r="O216" s="58"/>
      <c r="P216" s="166">
        <f t="shared" si="36"/>
        <v>0</v>
      </c>
      <c r="Q216" s="166">
        <v>1.1000000000000001E-3</v>
      </c>
      <c r="R216" s="166">
        <f t="shared" si="37"/>
        <v>0.18150000000000002</v>
      </c>
      <c r="S216" s="166">
        <v>0</v>
      </c>
      <c r="T216" s="167">
        <f t="shared" si="38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226</v>
      </c>
      <c r="AT216" s="168" t="s">
        <v>167</v>
      </c>
      <c r="AU216" s="168" t="s">
        <v>94</v>
      </c>
      <c r="AY216" s="14" t="s">
        <v>165</v>
      </c>
      <c r="BE216" s="99">
        <f t="shared" si="39"/>
        <v>0</v>
      </c>
      <c r="BF216" s="99">
        <f t="shared" si="40"/>
        <v>0</v>
      </c>
      <c r="BG216" s="99">
        <f t="shared" si="41"/>
        <v>0</v>
      </c>
      <c r="BH216" s="99">
        <f t="shared" si="42"/>
        <v>0</v>
      </c>
      <c r="BI216" s="99">
        <f t="shared" si="43"/>
        <v>0</v>
      </c>
      <c r="BJ216" s="14" t="s">
        <v>94</v>
      </c>
      <c r="BK216" s="99">
        <f t="shared" si="44"/>
        <v>0</v>
      </c>
      <c r="BL216" s="14" t="s">
        <v>226</v>
      </c>
      <c r="BM216" s="168" t="s">
        <v>2284</v>
      </c>
    </row>
    <row r="217" spans="1:65" s="2" customFormat="1" ht="14.45" customHeight="1">
      <c r="A217" s="32"/>
      <c r="B217" s="131"/>
      <c r="C217" s="156" t="s">
        <v>586</v>
      </c>
      <c r="D217" s="156" t="s">
        <v>167</v>
      </c>
      <c r="E217" s="157" t="s">
        <v>2285</v>
      </c>
      <c r="F217" s="158" t="s">
        <v>2286</v>
      </c>
      <c r="G217" s="159" t="s">
        <v>277</v>
      </c>
      <c r="H217" s="160">
        <v>189</v>
      </c>
      <c r="I217" s="161"/>
      <c r="J217" s="162"/>
      <c r="K217" s="163"/>
      <c r="L217" s="33"/>
      <c r="M217" s="164" t="s">
        <v>1</v>
      </c>
      <c r="N217" s="165" t="s">
        <v>49</v>
      </c>
      <c r="O217" s="58"/>
      <c r="P217" s="166">
        <f t="shared" si="36"/>
        <v>0</v>
      </c>
      <c r="Q217" s="166">
        <v>1.34E-3</v>
      </c>
      <c r="R217" s="166">
        <f t="shared" si="37"/>
        <v>0.25325999999999999</v>
      </c>
      <c r="S217" s="166">
        <v>0</v>
      </c>
      <c r="T217" s="167">
        <f t="shared" si="38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8" t="s">
        <v>226</v>
      </c>
      <c r="AT217" s="168" t="s">
        <v>167</v>
      </c>
      <c r="AU217" s="168" t="s">
        <v>94</v>
      </c>
      <c r="AY217" s="14" t="s">
        <v>165</v>
      </c>
      <c r="BE217" s="99">
        <f t="shared" si="39"/>
        <v>0</v>
      </c>
      <c r="BF217" s="99">
        <f t="shared" si="40"/>
        <v>0</v>
      </c>
      <c r="BG217" s="99">
        <f t="shared" si="41"/>
        <v>0</v>
      </c>
      <c r="BH217" s="99">
        <f t="shared" si="42"/>
        <v>0</v>
      </c>
      <c r="BI217" s="99">
        <f t="shared" si="43"/>
        <v>0</v>
      </c>
      <c r="BJ217" s="14" t="s">
        <v>94</v>
      </c>
      <c r="BK217" s="99">
        <f t="shared" si="44"/>
        <v>0</v>
      </c>
      <c r="BL217" s="14" t="s">
        <v>226</v>
      </c>
      <c r="BM217" s="168" t="s">
        <v>2287</v>
      </c>
    </row>
    <row r="218" spans="1:65" s="2" customFormat="1" ht="14.45" customHeight="1">
      <c r="A218" s="32"/>
      <c r="B218" s="131"/>
      <c r="C218" s="156" t="s">
        <v>590</v>
      </c>
      <c r="D218" s="156" t="s">
        <v>167</v>
      </c>
      <c r="E218" s="157" t="s">
        <v>2288</v>
      </c>
      <c r="F218" s="158" t="s">
        <v>2289</v>
      </c>
      <c r="G218" s="159" t="s">
        <v>277</v>
      </c>
      <c r="H218" s="160">
        <v>50</v>
      </c>
      <c r="I218" s="161"/>
      <c r="J218" s="162"/>
      <c r="K218" s="163"/>
      <c r="L218" s="33"/>
      <c r="M218" s="164" t="s">
        <v>1</v>
      </c>
      <c r="N218" s="165" t="s">
        <v>49</v>
      </c>
      <c r="O218" s="58"/>
      <c r="P218" s="166">
        <f t="shared" si="36"/>
        <v>0</v>
      </c>
      <c r="Q218" s="166">
        <v>8.9999999999999998E-4</v>
      </c>
      <c r="R218" s="166">
        <f t="shared" si="37"/>
        <v>4.4999999999999998E-2</v>
      </c>
      <c r="S218" s="166">
        <v>0</v>
      </c>
      <c r="T218" s="167">
        <f t="shared" si="38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226</v>
      </c>
      <c r="AT218" s="168" t="s">
        <v>167</v>
      </c>
      <c r="AU218" s="168" t="s">
        <v>94</v>
      </c>
      <c r="AY218" s="14" t="s">
        <v>165</v>
      </c>
      <c r="BE218" s="99">
        <f t="shared" si="39"/>
        <v>0</v>
      </c>
      <c r="BF218" s="99">
        <f t="shared" si="40"/>
        <v>0</v>
      </c>
      <c r="BG218" s="99">
        <f t="shared" si="41"/>
        <v>0</v>
      </c>
      <c r="BH218" s="99">
        <f t="shared" si="42"/>
        <v>0</v>
      </c>
      <c r="BI218" s="99">
        <f t="shared" si="43"/>
        <v>0</v>
      </c>
      <c r="BJ218" s="14" t="s">
        <v>94</v>
      </c>
      <c r="BK218" s="99">
        <f t="shared" si="44"/>
        <v>0</v>
      </c>
      <c r="BL218" s="14" t="s">
        <v>226</v>
      </c>
      <c r="BM218" s="168" t="s">
        <v>2290</v>
      </c>
    </row>
    <row r="219" spans="1:65" s="2" customFormat="1" ht="14.45" customHeight="1">
      <c r="A219" s="32"/>
      <c r="B219" s="131"/>
      <c r="C219" s="156" t="s">
        <v>594</v>
      </c>
      <c r="D219" s="156" t="s">
        <v>167</v>
      </c>
      <c r="E219" s="157" t="s">
        <v>2291</v>
      </c>
      <c r="F219" s="158" t="s">
        <v>2292</v>
      </c>
      <c r="G219" s="159" t="s">
        <v>277</v>
      </c>
      <c r="H219" s="160">
        <v>160</v>
      </c>
      <c r="I219" s="161"/>
      <c r="J219" s="162"/>
      <c r="K219" s="163"/>
      <c r="L219" s="33"/>
      <c r="M219" s="164" t="s">
        <v>1</v>
      </c>
      <c r="N219" s="165" t="s">
        <v>49</v>
      </c>
      <c r="O219" s="58"/>
      <c r="P219" s="166">
        <f t="shared" si="36"/>
        <v>0</v>
      </c>
      <c r="Q219" s="166">
        <v>1.1299999999999999E-3</v>
      </c>
      <c r="R219" s="166">
        <f t="shared" si="37"/>
        <v>0.18079999999999999</v>
      </c>
      <c r="S219" s="166">
        <v>0</v>
      </c>
      <c r="T219" s="167">
        <f t="shared" si="38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226</v>
      </c>
      <c r="AT219" s="168" t="s">
        <v>167</v>
      </c>
      <c r="AU219" s="168" t="s">
        <v>94</v>
      </c>
      <c r="AY219" s="14" t="s">
        <v>165</v>
      </c>
      <c r="BE219" s="99">
        <f t="shared" si="39"/>
        <v>0</v>
      </c>
      <c r="BF219" s="99">
        <f t="shared" si="40"/>
        <v>0</v>
      </c>
      <c r="BG219" s="99">
        <f t="shared" si="41"/>
        <v>0</v>
      </c>
      <c r="BH219" s="99">
        <f t="shared" si="42"/>
        <v>0</v>
      </c>
      <c r="BI219" s="99">
        <f t="shared" si="43"/>
        <v>0</v>
      </c>
      <c r="BJ219" s="14" t="s">
        <v>94</v>
      </c>
      <c r="BK219" s="99">
        <f t="shared" si="44"/>
        <v>0</v>
      </c>
      <c r="BL219" s="14" t="s">
        <v>226</v>
      </c>
      <c r="BM219" s="168" t="s">
        <v>2293</v>
      </c>
    </row>
    <row r="220" spans="1:65" s="2" customFormat="1" ht="14.45" customHeight="1">
      <c r="A220" s="32"/>
      <c r="B220" s="131"/>
      <c r="C220" s="156" t="s">
        <v>598</v>
      </c>
      <c r="D220" s="156" t="s">
        <v>167</v>
      </c>
      <c r="E220" s="157" t="s">
        <v>2294</v>
      </c>
      <c r="F220" s="158" t="s">
        <v>2295</v>
      </c>
      <c r="G220" s="159" t="s">
        <v>277</v>
      </c>
      <c r="H220" s="160">
        <v>12</v>
      </c>
      <c r="I220" s="161"/>
      <c r="J220" s="162"/>
      <c r="K220" s="163"/>
      <c r="L220" s="33"/>
      <c r="M220" s="164" t="s">
        <v>1</v>
      </c>
      <c r="N220" s="165" t="s">
        <v>49</v>
      </c>
      <c r="O220" s="58"/>
      <c r="P220" s="166">
        <f t="shared" si="36"/>
        <v>0</v>
      </c>
      <c r="Q220" s="166">
        <v>2.0200000000000001E-3</v>
      </c>
      <c r="R220" s="166">
        <f t="shared" si="37"/>
        <v>2.4240000000000001E-2</v>
      </c>
      <c r="S220" s="166">
        <v>0</v>
      </c>
      <c r="T220" s="167">
        <f t="shared" si="38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226</v>
      </c>
      <c r="AT220" s="168" t="s">
        <v>167</v>
      </c>
      <c r="AU220" s="168" t="s">
        <v>94</v>
      </c>
      <c r="AY220" s="14" t="s">
        <v>165</v>
      </c>
      <c r="BE220" s="99">
        <f t="shared" si="39"/>
        <v>0</v>
      </c>
      <c r="BF220" s="99">
        <f t="shared" si="40"/>
        <v>0</v>
      </c>
      <c r="BG220" s="99">
        <f t="shared" si="41"/>
        <v>0</v>
      </c>
      <c r="BH220" s="99">
        <f t="shared" si="42"/>
        <v>0</v>
      </c>
      <c r="BI220" s="99">
        <f t="shared" si="43"/>
        <v>0</v>
      </c>
      <c r="BJ220" s="14" t="s">
        <v>94</v>
      </c>
      <c r="BK220" s="99">
        <f t="shared" si="44"/>
        <v>0</v>
      </c>
      <c r="BL220" s="14" t="s">
        <v>226</v>
      </c>
      <c r="BM220" s="168" t="s">
        <v>2296</v>
      </c>
    </row>
    <row r="221" spans="1:65" s="2" customFormat="1" ht="37.9" customHeight="1">
      <c r="A221" s="32"/>
      <c r="B221" s="131"/>
      <c r="C221" s="169" t="s">
        <v>602</v>
      </c>
      <c r="D221" s="169" t="s">
        <v>373</v>
      </c>
      <c r="E221" s="170" t="s">
        <v>2297</v>
      </c>
      <c r="F221" s="171" t="s">
        <v>2298</v>
      </c>
      <c r="G221" s="172" t="s">
        <v>394</v>
      </c>
      <c r="H221" s="173">
        <v>180</v>
      </c>
      <c r="I221" s="174"/>
      <c r="J221" s="175"/>
      <c r="K221" s="176"/>
      <c r="L221" s="177"/>
      <c r="M221" s="178" t="s">
        <v>1</v>
      </c>
      <c r="N221" s="179" t="s">
        <v>49</v>
      </c>
      <c r="O221" s="58"/>
      <c r="P221" s="166">
        <f t="shared" si="36"/>
        <v>0</v>
      </c>
      <c r="Q221" s="166">
        <v>6.9999999999999994E-5</v>
      </c>
      <c r="R221" s="166">
        <f t="shared" si="37"/>
        <v>1.2599999999999998E-2</v>
      </c>
      <c r="S221" s="166">
        <v>0</v>
      </c>
      <c r="T221" s="167">
        <f t="shared" si="38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8" t="s">
        <v>291</v>
      </c>
      <c r="AT221" s="168" t="s">
        <v>373</v>
      </c>
      <c r="AU221" s="168" t="s">
        <v>94</v>
      </c>
      <c r="AY221" s="14" t="s">
        <v>165</v>
      </c>
      <c r="BE221" s="99">
        <f t="shared" si="39"/>
        <v>0</v>
      </c>
      <c r="BF221" s="99">
        <f t="shared" si="40"/>
        <v>0</v>
      </c>
      <c r="BG221" s="99">
        <f t="shared" si="41"/>
        <v>0</v>
      </c>
      <c r="BH221" s="99">
        <f t="shared" si="42"/>
        <v>0</v>
      </c>
      <c r="BI221" s="99">
        <f t="shared" si="43"/>
        <v>0</v>
      </c>
      <c r="BJ221" s="14" t="s">
        <v>94</v>
      </c>
      <c r="BK221" s="99">
        <f t="shared" si="44"/>
        <v>0</v>
      </c>
      <c r="BL221" s="14" t="s">
        <v>226</v>
      </c>
      <c r="BM221" s="168" t="s">
        <v>2299</v>
      </c>
    </row>
    <row r="222" spans="1:65" s="2" customFormat="1" ht="14.45" customHeight="1">
      <c r="A222" s="32"/>
      <c r="B222" s="131"/>
      <c r="C222" s="156" t="s">
        <v>606</v>
      </c>
      <c r="D222" s="156" t="s">
        <v>167</v>
      </c>
      <c r="E222" s="157" t="s">
        <v>2300</v>
      </c>
      <c r="F222" s="158" t="s">
        <v>2301</v>
      </c>
      <c r="G222" s="159" t="s">
        <v>277</v>
      </c>
      <c r="H222" s="160">
        <v>940</v>
      </c>
      <c r="I222" s="161"/>
      <c r="J222" s="162"/>
      <c r="K222" s="163"/>
      <c r="L222" s="33"/>
      <c r="M222" s="164" t="s">
        <v>1</v>
      </c>
      <c r="N222" s="165" t="s">
        <v>49</v>
      </c>
      <c r="O222" s="58"/>
      <c r="P222" s="166">
        <f t="shared" si="36"/>
        <v>0</v>
      </c>
      <c r="Q222" s="166">
        <v>0</v>
      </c>
      <c r="R222" s="166">
        <f t="shared" si="37"/>
        <v>0</v>
      </c>
      <c r="S222" s="166">
        <v>0</v>
      </c>
      <c r="T222" s="167">
        <f t="shared" si="38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226</v>
      </c>
      <c r="AT222" s="168" t="s">
        <v>167</v>
      </c>
      <c r="AU222" s="168" t="s">
        <v>94</v>
      </c>
      <c r="AY222" s="14" t="s">
        <v>165</v>
      </c>
      <c r="BE222" s="99">
        <f t="shared" si="39"/>
        <v>0</v>
      </c>
      <c r="BF222" s="99">
        <f t="shared" si="40"/>
        <v>0</v>
      </c>
      <c r="BG222" s="99">
        <f t="shared" si="41"/>
        <v>0</v>
      </c>
      <c r="BH222" s="99">
        <f t="shared" si="42"/>
        <v>0</v>
      </c>
      <c r="BI222" s="99">
        <f t="shared" si="43"/>
        <v>0</v>
      </c>
      <c r="BJ222" s="14" t="s">
        <v>94</v>
      </c>
      <c r="BK222" s="99">
        <f t="shared" si="44"/>
        <v>0</v>
      </c>
      <c r="BL222" s="14" t="s">
        <v>226</v>
      </c>
      <c r="BM222" s="168" t="s">
        <v>2302</v>
      </c>
    </row>
    <row r="223" spans="1:65" s="2" customFormat="1" ht="14.45" customHeight="1">
      <c r="A223" s="32"/>
      <c r="B223" s="131"/>
      <c r="C223" s="156" t="s">
        <v>610</v>
      </c>
      <c r="D223" s="156" t="s">
        <v>167</v>
      </c>
      <c r="E223" s="157" t="s">
        <v>2303</v>
      </c>
      <c r="F223" s="158" t="s">
        <v>2304</v>
      </c>
      <c r="G223" s="159" t="s">
        <v>277</v>
      </c>
      <c r="H223" s="160">
        <v>172</v>
      </c>
      <c r="I223" s="161"/>
      <c r="J223" s="162"/>
      <c r="K223" s="163"/>
      <c r="L223" s="33"/>
      <c r="M223" s="164" t="s">
        <v>1</v>
      </c>
      <c r="N223" s="165" t="s">
        <v>49</v>
      </c>
      <c r="O223" s="58"/>
      <c r="P223" s="166">
        <f t="shared" si="36"/>
        <v>0</v>
      </c>
      <c r="Q223" s="166">
        <v>3.2000000000000002E-3</v>
      </c>
      <c r="R223" s="166">
        <f t="shared" si="37"/>
        <v>0.5504</v>
      </c>
      <c r="S223" s="166">
        <v>0</v>
      </c>
      <c r="T223" s="167">
        <f t="shared" si="38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226</v>
      </c>
      <c r="AT223" s="168" t="s">
        <v>167</v>
      </c>
      <c r="AU223" s="168" t="s">
        <v>94</v>
      </c>
      <c r="AY223" s="14" t="s">
        <v>165</v>
      </c>
      <c r="BE223" s="99">
        <f t="shared" si="39"/>
        <v>0</v>
      </c>
      <c r="BF223" s="99">
        <f t="shared" si="40"/>
        <v>0</v>
      </c>
      <c r="BG223" s="99">
        <f t="shared" si="41"/>
        <v>0</v>
      </c>
      <c r="BH223" s="99">
        <f t="shared" si="42"/>
        <v>0</v>
      </c>
      <c r="BI223" s="99">
        <f t="shared" si="43"/>
        <v>0</v>
      </c>
      <c r="BJ223" s="14" t="s">
        <v>94</v>
      </c>
      <c r="BK223" s="99">
        <f t="shared" si="44"/>
        <v>0</v>
      </c>
      <c r="BL223" s="14" t="s">
        <v>226</v>
      </c>
      <c r="BM223" s="168" t="s">
        <v>2305</v>
      </c>
    </row>
    <row r="224" spans="1:65" s="2" customFormat="1" ht="24.2" customHeight="1">
      <c r="A224" s="32"/>
      <c r="B224" s="131"/>
      <c r="C224" s="156" t="s">
        <v>612</v>
      </c>
      <c r="D224" s="156" t="s">
        <v>167</v>
      </c>
      <c r="E224" s="157" t="s">
        <v>2306</v>
      </c>
      <c r="F224" s="158" t="s">
        <v>2307</v>
      </c>
      <c r="G224" s="159" t="s">
        <v>332</v>
      </c>
      <c r="H224" s="160">
        <v>2.2000000000000002</v>
      </c>
      <c r="I224" s="161"/>
      <c r="J224" s="162"/>
      <c r="K224" s="163"/>
      <c r="L224" s="33"/>
      <c r="M224" s="164" t="s">
        <v>1</v>
      </c>
      <c r="N224" s="165" t="s">
        <v>49</v>
      </c>
      <c r="O224" s="58"/>
      <c r="P224" s="166">
        <f t="shared" si="36"/>
        <v>0</v>
      </c>
      <c r="Q224" s="166">
        <v>0</v>
      </c>
      <c r="R224" s="166">
        <f t="shared" si="37"/>
        <v>0</v>
      </c>
      <c r="S224" s="166">
        <v>0</v>
      </c>
      <c r="T224" s="167">
        <f t="shared" si="38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226</v>
      </c>
      <c r="AT224" s="168" t="s">
        <v>167</v>
      </c>
      <c r="AU224" s="168" t="s">
        <v>94</v>
      </c>
      <c r="AY224" s="14" t="s">
        <v>165</v>
      </c>
      <c r="BE224" s="99">
        <f t="shared" si="39"/>
        <v>0</v>
      </c>
      <c r="BF224" s="99">
        <f t="shared" si="40"/>
        <v>0</v>
      </c>
      <c r="BG224" s="99">
        <f t="shared" si="41"/>
        <v>0</v>
      </c>
      <c r="BH224" s="99">
        <f t="shared" si="42"/>
        <v>0</v>
      </c>
      <c r="BI224" s="99">
        <f t="shared" si="43"/>
        <v>0</v>
      </c>
      <c r="BJ224" s="14" t="s">
        <v>94</v>
      </c>
      <c r="BK224" s="99">
        <f t="shared" si="44"/>
        <v>0</v>
      </c>
      <c r="BL224" s="14" t="s">
        <v>226</v>
      </c>
      <c r="BM224" s="168" t="s">
        <v>2308</v>
      </c>
    </row>
    <row r="225" spans="1:65" s="2" customFormat="1" ht="24.2" customHeight="1">
      <c r="A225" s="32"/>
      <c r="B225" s="131"/>
      <c r="C225" s="156" t="s">
        <v>616</v>
      </c>
      <c r="D225" s="156" t="s">
        <v>167</v>
      </c>
      <c r="E225" s="157" t="s">
        <v>2309</v>
      </c>
      <c r="F225" s="158" t="s">
        <v>2310</v>
      </c>
      <c r="G225" s="159" t="s">
        <v>1223</v>
      </c>
      <c r="H225" s="185"/>
      <c r="I225" s="161"/>
      <c r="J225" s="162"/>
      <c r="K225" s="163"/>
      <c r="L225" s="33"/>
      <c r="M225" s="164" t="s">
        <v>1</v>
      </c>
      <c r="N225" s="165" t="s">
        <v>49</v>
      </c>
      <c r="O225" s="58"/>
      <c r="P225" s="166">
        <f t="shared" si="36"/>
        <v>0</v>
      </c>
      <c r="Q225" s="166">
        <v>0</v>
      </c>
      <c r="R225" s="166">
        <f t="shared" si="37"/>
        <v>0</v>
      </c>
      <c r="S225" s="166">
        <v>0</v>
      </c>
      <c r="T225" s="167">
        <f t="shared" si="38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226</v>
      </c>
      <c r="AT225" s="168" t="s">
        <v>167</v>
      </c>
      <c r="AU225" s="168" t="s">
        <v>94</v>
      </c>
      <c r="AY225" s="14" t="s">
        <v>165</v>
      </c>
      <c r="BE225" s="99">
        <f t="shared" si="39"/>
        <v>0</v>
      </c>
      <c r="BF225" s="99">
        <f t="shared" si="40"/>
        <v>0</v>
      </c>
      <c r="BG225" s="99">
        <f t="shared" si="41"/>
        <v>0</v>
      </c>
      <c r="BH225" s="99">
        <f t="shared" si="42"/>
        <v>0</v>
      </c>
      <c r="BI225" s="99">
        <f t="shared" si="43"/>
        <v>0</v>
      </c>
      <c r="BJ225" s="14" t="s">
        <v>94</v>
      </c>
      <c r="BK225" s="99">
        <f t="shared" si="44"/>
        <v>0</v>
      </c>
      <c r="BL225" s="14" t="s">
        <v>226</v>
      </c>
      <c r="BM225" s="168" t="s">
        <v>2311</v>
      </c>
    </row>
    <row r="226" spans="1:65" s="12" customFormat="1" ht="22.9" customHeight="1">
      <c r="B226" s="143"/>
      <c r="D226" s="144" t="s">
        <v>82</v>
      </c>
      <c r="E226" s="154" t="s">
        <v>2312</v>
      </c>
      <c r="F226" s="154" t="s">
        <v>2313</v>
      </c>
      <c r="I226" s="146"/>
      <c r="J226" s="155"/>
      <c r="L226" s="143"/>
      <c r="M226" s="148"/>
      <c r="N226" s="149"/>
      <c r="O226" s="149"/>
      <c r="P226" s="150">
        <f>SUM(P227:P270)</f>
        <v>0</v>
      </c>
      <c r="Q226" s="149"/>
      <c r="R226" s="150">
        <f>SUM(R227:R270)</f>
        <v>0.12675890378603683</v>
      </c>
      <c r="S226" s="149"/>
      <c r="T226" s="151">
        <f>SUM(T227:T270)</f>
        <v>7.7399999999999997E-2</v>
      </c>
      <c r="AR226" s="144" t="s">
        <v>94</v>
      </c>
      <c r="AT226" s="152" t="s">
        <v>82</v>
      </c>
      <c r="AU226" s="152" t="s">
        <v>89</v>
      </c>
      <c r="AY226" s="144" t="s">
        <v>165</v>
      </c>
      <c r="BK226" s="153">
        <f>SUM(BK227:BK270)</f>
        <v>0</v>
      </c>
    </row>
    <row r="227" spans="1:65" s="2" customFormat="1" ht="14.45" customHeight="1">
      <c r="A227" s="32"/>
      <c r="B227" s="131"/>
      <c r="C227" s="156" t="s">
        <v>620</v>
      </c>
      <c r="D227" s="156" t="s">
        <v>167</v>
      </c>
      <c r="E227" s="157" t="s">
        <v>2314</v>
      </c>
      <c r="F227" s="158" t="s">
        <v>2315</v>
      </c>
      <c r="G227" s="159" t="s">
        <v>394</v>
      </c>
      <c r="H227" s="160">
        <v>1</v>
      </c>
      <c r="I227" s="161"/>
      <c r="J227" s="162"/>
      <c r="K227" s="163"/>
      <c r="L227" s="33"/>
      <c r="M227" s="164" t="s">
        <v>1</v>
      </c>
      <c r="N227" s="165" t="s">
        <v>49</v>
      </c>
      <c r="O227" s="58"/>
      <c r="P227" s="166">
        <f t="shared" ref="P227:P270" si="45">O227*H227</f>
        <v>0</v>
      </c>
      <c r="Q227" s="166">
        <v>0</v>
      </c>
      <c r="R227" s="166">
        <f t="shared" ref="R227:R270" si="46">Q227*H227</f>
        <v>0</v>
      </c>
      <c r="S227" s="166">
        <v>0</v>
      </c>
      <c r="T227" s="167">
        <f t="shared" ref="T227:T270" si="47">S227*H227</f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226</v>
      </c>
      <c r="AT227" s="168" t="s">
        <v>167</v>
      </c>
      <c r="AU227" s="168" t="s">
        <v>94</v>
      </c>
      <c r="AY227" s="14" t="s">
        <v>165</v>
      </c>
      <c r="BE227" s="99">
        <f t="shared" ref="BE227:BE270" si="48">IF(N227="základná",J227,0)</f>
        <v>0</v>
      </c>
      <c r="BF227" s="99">
        <f t="shared" ref="BF227:BF270" si="49">IF(N227="znížená",J227,0)</f>
        <v>0</v>
      </c>
      <c r="BG227" s="99">
        <f t="shared" ref="BG227:BG270" si="50">IF(N227="zákl. prenesená",J227,0)</f>
        <v>0</v>
      </c>
      <c r="BH227" s="99">
        <f t="shared" ref="BH227:BH270" si="51">IF(N227="zníž. prenesená",J227,0)</f>
        <v>0</v>
      </c>
      <c r="BI227" s="99">
        <f t="shared" ref="BI227:BI270" si="52">IF(N227="nulová",J227,0)</f>
        <v>0</v>
      </c>
      <c r="BJ227" s="14" t="s">
        <v>94</v>
      </c>
      <c r="BK227" s="99">
        <f t="shared" ref="BK227:BK270" si="53">ROUND(I227*H227,2)</f>
        <v>0</v>
      </c>
      <c r="BL227" s="14" t="s">
        <v>226</v>
      </c>
      <c r="BM227" s="168" t="s">
        <v>2316</v>
      </c>
    </row>
    <row r="228" spans="1:65" s="2" customFormat="1" ht="24.2" customHeight="1">
      <c r="A228" s="32"/>
      <c r="B228" s="131"/>
      <c r="C228" s="169" t="s">
        <v>622</v>
      </c>
      <c r="D228" s="169" t="s">
        <v>373</v>
      </c>
      <c r="E228" s="170" t="s">
        <v>2317</v>
      </c>
      <c r="F228" s="171" t="s">
        <v>2318</v>
      </c>
      <c r="G228" s="172" t="s">
        <v>394</v>
      </c>
      <c r="H228" s="173">
        <v>1</v>
      </c>
      <c r="I228" s="174"/>
      <c r="J228" s="175"/>
      <c r="K228" s="176"/>
      <c r="L228" s="177"/>
      <c r="M228" s="178" t="s">
        <v>1</v>
      </c>
      <c r="N228" s="179" t="s">
        <v>49</v>
      </c>
      <c r="O228" s="58"/>
      <c r="P228" s="166">
        <f t="shared" si="45"/>
        <v>0</v>
      </c>
      <c r="Q228" s="166">
        <v>6.0000000000000001E-3</v>
      </c>
      <c r="R228" s="166">
        <f t="shared" si="46"/>
        <v>6.0000000000000001E-3</v>
      </c>
      <c r="S228" s="166">
        <v>0</v>
      </c>
      <c r="T228" s="167">
        <f t="shared" si="47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291</v>
      </c>
      <c r="AT228" s="168" t="s">
        <v>373</v>
      </c>
      <c r="AU228" s="168" t="s">
        <v>94</v>
      </c>
      <c r="AY228" s="14" t="s">
        <v>165</v>
      </c>
      <c r="BE228" s="99">
        <f t="shared" si="48"/>
        <v>0</v>
      </c>
      <c r="BF228" s="99">
        <f t="shared" si="49"/>
        <v>0</v>
      </c>
      <c r="BG228" s="99">
        <f t="shared" si="50"/>
        <v>0</v>
      </c>
      <c r="BH228" s="99">
        <f t="shared" si="51"/>
        <v>0</v>
      </c>
      <c r="BI228" s="99">
        <f t="shared" si="52"/>
        <v>0</v>
      </c>
      <c r="BJ228" s="14" t="s">
        <v>94</v>
      </c>
      <c r="BK228" s="99">
        <f t="shared" si="53"/>
        <v>0</v>
      </c>
      <c r="BL228" s="14" t="s">
        <v>226</v>
      </c>
      <c r="BM228" s="168" t="s">
        <v>2319</v>
      </c>
    </row>
    <row r="229" spans="1:65" s="2" customFormat="1" ht="24.2" customHeight="1">
      <c r="A229" s="32"/>
      <c r="B229" s="131"/>
      <c r="C229" s="156" t="s">
        <v>626</v>
      </c>
      <c r="D229" s="156" t="s">
        <v>167</v>
      </c>
      <c r="E229" s="157" t="s">
        <v>2320</v>
      </c>
      <c r="F229" s="158" t="s">
        <v>2321</v>
      </c>
      <c r="G229" s="159" t="s">
        <v>394</v>
      </c>
      <c r="H229" s="160">
        <v>12</v>
      </c>
      <c r="I229" s="161"/>
      <c r="J229" s="162"/>
      <c r="K229" s="163"/>
      <c r="L229" s="33"/>
      <c r="M229" s="164" t="s">
        <v>1</v>
      </c>
      <c r="N229" s="165" t="s">
        <v>49</v>
      </c>
      <c r="O229" s="58"/>
      <c r="P229" s="166">
        <f t="shared" si="45"/>
        <v>0</v>
      </c>
      <c r="Q229" s="166">
        <v>2.0000000000000002E-5</v>
      </c>
      <c r="R229" s="166">
        <f t="shared" si="46"/>
        <v>2.4000000000000003E-4</v>
      </c>
      <c r="S229" s="166">
        <v>0</v>
      </c>
      <c r="T229" s="167">
        <f t="shared" si="47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226</v>
      </c>
      <c r="AT229" s="168" t="s">
        <v>167</v>
      </c>
      <c r="AU229" s="168" t="s">
        <v>94</v>
      </c>
      <c r="AY229" s="14" t="s">
        <v>165</v>
      </c>
      <c r="BE229" s="99">
        <f t="shared" si="48"/>
        <v>0</v>
      </c>
      <c r="BF229" s="99">
        <f t="shared" si="49"/>
        <v>0</v>
      </c>
      <c r="BG229" s="99">
        <f t="shared" si="50"/>
        <v>0</v>
      </c>
      <c r="BH229" s="99">
        <f t="shared" si="51"/>
        <v>0</v>
      </c>
      <c r="BI229" s="99">
        <f t="shared" si="52"/>
        <v>0</v>
      </c>
      <c r="BJ229" s="14" t="s">
        <v>94</v>
      </c>
      <c r="BK229" s="99">
        <f t="shared" si="53"/>
        <v>0</v>
      </c>
      <c r="BL229" s="14" t="s">
        <v>226</v>
      </c>
      <c r="BM229" s="168" t="s">
        <v>2322</v>
      </c>
    </row>
    <row r="230" spans="1:65" s="2" customFormat="1" ht="24.2" customHeight="1">
      <c r="A230" s="32"/>
      <c r="B230" s="131"/>
      <c r="C230" s="156" t="s">
        <v>630</v>
      </c>
      <c r="D230" s="156" t="s">
        <v>167</v>
      </c>
      <c r="E230" s="157" t="s">
        <v>2323</v>
      </c>
      <c r="F230" s="158" t="s">
        <v>2324</v>
      </c>
      <c r="G230" s="159" t="s">
        <v>394</v>
      </c>
      <c r="H230" s="160">
        <v>172</v>
      </c>
      <c r="I230" s="161"/>
      <c r="J230" s="162"/>
      <c r="K230" s="163"/>
      <c r="L230" s="33"/>
      <c r="M230" s="164" t="s">
        <v>1</v>
      </c>
      <c r="N230" s="165" t="s">
        <v>49</v>
      </c>
      <c r="O230" s="58"/>
      <c r="P230" s="166">
        <f t="shared" si="45"/>
        <v>0</v>
      </c>
      <c r="Q230" s="166">
        <v>9.0000000000000006E-5</v>
      </c>
      <c r="R230" s="166">
        <f t="shared" si="46"/>
        <v>1.5480000000000001E-2</v>
      </c>
      <c r="S230" s="166">
        <v>4.4999999999999999E-4</v>
      </c>
      <c r="T230" s="167">
        <f t="shared" si="47"/>
        <v>7.7399999999999997E-2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8" t="s">
        <v>226</v>
      </c>
      <c r="AT230" s="168" t="s">
        <v>167</v>
      </c>
      <c r="AU230" s="168" t="s">
        <v>94</v>
      </c>
      <c r="AY230" s="14" t="s">
        <v>165</v>
      </c>
      <c r="BE230" s="99">
        <f t="shared" si="48"/>
        <v>0</v>
      </c>
      <c r="BF230" s="99">
        <f t="shared" si="49"/>
        <v>0</v>
      </c>
      <c r="BG230" s="99">
        <f t="shared" si="50"/>
        <v>0</v>
      </c>
      <c r="BH230" s="99">
        <f t="shared" si="51"/>
        <v>0</v>
      </c>
      <c r="BI230" s="99">
        <f t="shared" si="52"/>
        <v>0</v>
      </c>
      <c r="BJ230" s="14" t="s">
        <v>94</v>
      </c>
      <c r="BK230" s="99">
        <f t="shared" si="53"/>
        <v>0</v>
      </c>
      <c r="BL230" s="14" t="s">
        <v>226</v>
      </c>
      <c r="BM230" s="168" t="s">
        <v>2325</v>
      </c>
    </row>
    <row r="231" spans="1:65" s="2" customFormat="1" ht="14.45" customHeight="1">
      <c r="A231" s="32"/>
      <c r="B231" s="131"/>
      <c r="C231" s="156" t="s">
        <v>634</v>
      </c>
      <c r="D231" s="156" t="s">
        <v>167</v>
      </c>
      <c r="E231" s="157" t="s">
        <v>2326</v>
      </c>
      <c r="F231" s="158" t="s">
        <v>2327</v>
      </c>
      <c r="G231" s="159" t="s">
        <v>394</v>
      </c>
      <c r="H231" s="160">
        <v>27</v>
      </c>
      <c r="I231" s="161"/>
      <c r="J231" s="162"/>
      <c r="K231" s="163"/>
      <c r="L231" s="33"/>
      <c r="M231" s="164" t="s">
        <v>1</v>
      </c>
      <c r="N231" s="165" t="s">
        <v>49</v>
      </c>
      <c r="O231" s="58"/>
      <c r="P231" s="166">
        <f t="shared" si="45"/>
        <v>0</v>
      </c>
      <c r="Q231" s="166">
        <v>3.0000000000000001E-5</v>
      </c>
      <c r="R231" s="166">
        <f t="shared" si="46"/>
        <v>8.1000000000000006E-4</v>
      </c>
      <c r="S231" s="166">
        <v>0</v>
      </c>
      <c r="T231" s="167">
        <f t="shared" si="47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226</v>
      </c>
      <c r="AT231" s="168" t="s">
        <v>167</v>
      </c>
      <c r="AU231" s="168" t="s">
        <v>94</v>
      </c>
      <c r="AY231" s="14" t="s">
        <v>165</v>
      </c>
      <c r="BE231" s="99">
        <f t="shared" si="48"/>
        <v>0</v>
      </c>
      <c r="BF231" s="99">
        <f t="shared" si="49"/>
        <v>0</v>
      </c>
      <c r="BG231" s="99">
        <f t="shared" si="50"/>
        <v>0</v>
      </c>
      <c r="BH231" s="99">
        <f t="shared" si="51"/>
        <v>0</v>
      </c>
      <c r="BI231" s="99">
        <f t="shared" si="52"/>
        <v>0</v>
      </c>
      <c r="BJ231" s="14" t="s">
        <v>94</v>
      </c>
      <c r="BK231" s="99">
        <f t="shared" si="53"/>
        <v>0</v>
      </c>
      <c r="BL231" s="14" t="s">
        <v>226</v>
      </c>
      <c r="BM231" s="168" t="s">
        <v>2328</v>
      </c>
    </row>
    <row r="232" spans="1:65" s="2" customFormat="1" ht="14.45" customHeight="1">
      <c r="A232" s="32"/>
      <c r="B232" s="131"/>
      <c r="C232" s="169" t="s">
        <v>638</v>
      </c>
      <c r="D232" s="169" t="s">
        <v>373</v>
      </c>
      <c r="E232" s="170" t="s">
        <v>2329</v>
      </c>
      <c r="F232" s="171" t="s">
        <v>2330</v>
      </c>
      <c r="G232" s="172" t="s">
        <v>394</v>
      </c>
      <c r="H232" s="173">
        <v>2</v>
      </c>
      <c r="I232" s="174"/>
      <c r="J232" s="175"/>
      <c r="K232" s="176"/>
      <c r="L232" s="177"/>
      <c r="M232" s="178" t="s">
        <v>1</v>
      </c>
      <c r="N232" s="179" t="s">
        <v>49</v>
      </c>
      <c r="O232" s="58"/>
      <c r="P232" s="166">
        <f t="shared" si="45"/>
        <v>0</v>
      </c>
      <c r="Q232" s="166">
        <v>5.0000000000000002E-5</v>
      </c>
      <c r="R232" s="166">
        <f t="shared" si="46"/>
        <v>1E-4</v>
      </c>
      <c r="S232" s="166">
        <v>0</v>
      </c>
      <c r="T232" s="167">
        <f t="shared" si="47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291</v>
      </c>
      <c r="AT232" s="168" t="s">
        <v>373</v>
      </c>
      <c r="AU232" s="168" t="s">
        <v>94</v>
      </c>
      <c r="AY232" s="14" t="s">
        <v>165</v>
      </c>
      <c r="BE232" s="99">
        <f t="shared" si="48"/>
        <v>0</v>
      </c>
      <c r="BF232" s="99">
        <f t="shared" si="49"/>
        <v>0</v>
      </c>
      <c r="BG232" s="99">
        <f t="shared" si="50"/>
        <v>0</v>
      </c>
      <c r="BH232" s="99">
        <f t="shared" si="51"/>
        <v>0</v>
      </c>
      <c r="BI232" s="99">
        <f t="shared" si="52"/>
        <v>0</v>
      </c>
      <c r="BJ232" s="14" t="s">
        <v>94</v>
      </c>
      <c r="BK232" s="99">
        <f t="shared" si="53"/>
        <v>0</v>
      </c>
      <c r="BL232" s="14" t="s">
        <v>226</v>
      </c>
      <c r="BM232" s="168" t="s">
        <v>2331</v>
      </c>
    </row>
    <row r="233" spans="1:65" s="2" customFormat="1" ht="14.45" customHeight="1">
      <c r="A233" s="32"/>
      <c r="B233" s="131"/>
      <c r="C233" s="169" t="s">
        <v>640</v>
      </c>
      <c r="D233" s="169" t="s">
        <v>373</v>
      </c>
      <c r="E233" s="170" t="s">
        <v>2332</v>
      </c>
      <c r="F233" s="171" t="s">
        <v>2333</v>
      </c>
      <c r="G233" s="172" t="s">
        <v>394</v>
      </c>
      <c r="H233" s="173">
        <v>25</v>
      </c>
      <c r="I233" s="174"/>
      <c r="J233" s="175"/>
      <c r="K233" s="176"/>
      <c r="L233" s="177"/>
      <c r="M233" s="178" t="s">
        <v>1</v>
      </c>
      <c r="N233" s="179" t="s">
        <v>49</v>
      </c>
      <c r="O233" s="58"/>
      <c r="P233" s="166">
        <f t="shared" si="45"/>
        <v>0</v>
      </c>
      <c r="Q233" s="166">
        <v>3.8999999999999999E-4</v>
      </c>
      <c r="R233" s="166">
        <f t="shared" si="46"/>
        <v>9.75E-3</v>
      </c>
      <c r="S233" s="166">
        <v>0</v>
      </c>
      <c r="T233" s="167">
        <f t="shared" si="47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291</v>
      </c>
      <c r="AT233" s="168" t="s">
        <v>373</v>
      </c>
      <c r="AU233" s="168" t="s">
        <v>94</v>
      </c>
      <c r="AY233" s="14" t="s">
        <v>165</v>
      </c>
      <c r="BE233" s="99">
        <f t="shared" si="48"/>
        <v>0</v>
      </c>
      <c r="BF233" s="99">
        <f t="shared" si="49"/>
        <v>0</v>
      </c>
      <c r="BG233" s="99">
        <f t="shared" si="50"/>
        <v>0</v>
      </c>
      <c r="BH233" s="99">
        <f t="shared" si="51"/>
        <v>0</v>
      </c>
      <c r="BI233" s="99">
        <f t="shared" si="52"/>
        <v>0</v>
      </c>
      <c r="BJ233" s="14" t="s">
        <v>94</v>
      </c>
      <c r="BK233" s="99">
        <f t="shared" si="53"/>
        <v>0</v>
      </c>
      <c r="BL233" s="14" t="s">
        <v>226</v>
      </c>
      <c r="BM233" s="168" t="s">
        <v>2334</v>
      </c>
    </row>
    <row r="234" spans="1:65" s="2" customFormat="1" ht="14.45" customHeight="1">
      <c r="A234" s="32"/>
      <c r="B234" s="131"/>
      <c r="C234" s="156" t="s">
        <v>644</v>
      </c>
      <c r="D234" s="156" t="s">
        <v>167</v>
      </c>
      <c r="E234" s="157" t="s">
        <v>2335</v>
      </c>
      <c r="F234" s="158" t="s">
        <v>2336</v>
      </c>
      <c r="G234" s="159" t="s">
        <v>394</v>
      </c>
      <c r="H234" s="160">
        <v>90</v>
      </c>
      <c r="I234" s="161"/>
      <c r="J234" s="162"/>
      <c r="K234" s="163"/>
      <c r="L234" s="33"/>
      <c r="M234" s="164" t="s">
        <v>1</v>
      </c>
      <c r="N234" s="165" t="s">
        <v>49</v>
      </c>
      <c r="O234" s="58"/>
      <c r="P234" s="166">
        <f t="shared" si="45"/>
        <v>0</v>
      </c>
      <c r="Q234" s="166">
        <v>2.0000000000000002E-5</v>
      </c>
      <c r="R234" s="166">
        <f t="shared" si="46"/>
        <v>1.8000000000000002E-3</v>
      </c>
      <c r="S234" s="166">
        <v>0</v>
      </c>
      <c r="T234" s="167">
        <f t="shared" si="47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226</v>
      </c>
      <c r="AT234" s="168" t="s">
        <v>167</v>
      </c>
      <c r="AU234" s="168" t="s">
        <v>94</v>
      </c>
      <c r="AY234" s="14" t="s">
        <v>165</v>
      </c>
      <c r="BE234" s="99">
        <f t="shared" si="48"/>
        <v>0</v>
      </c>
      <c r="BF234" s="99">
        <f t="shared" si="49"/>
        <v>0</v>
      </c>
      <c r="BG234" s="99">
        <f t="shared" si="50"/>
        <v>0</v>
      </c>
      <c r="BH234" s="99">
        <f t="shared" si="51"/>
        <v>0</v>
      </c>
      <c r="BI234" s="99">
        <f t="shared" si="52"/>
        <v>0</v>
      </c>
      <c r="BJ234" s="14" t="s">
        <v>94</v>
      </c>
      <c r="BK234" s="99">
        <f t="shared" si="53"/>
        <v>0</v>
      </c>
      <c r="BL234" s="14" t="s">
        <v>226</v>
      </c>
      <c r="BM234" s="168" t="s">
        <v>2337</v>
      </c>
    </row>
    <row r="235" spans="1:65" s="2" customFormat="1" ht="49.15" customHeight="1">
      <c r="A235" s="32"/>
      <c r="B235" s="131"/>
      <c r="C235" s="169" t="s">
        <v>648</v>
      </c>
      <c r="D235" s="169" t="s">
        <v>373</v>
      </c>
      <c r="E235" s="170" t="s">
        <v>2338</v>
      </c>
      <c r="F235" s="171" t="s">
        <v>2339</v>
      </c>
      <c r="G235" s="172" t="s">
        <v>394</v>
      </c>
      <c r="H235" s="173">
        <v>84</v>
      </c>
      <c r="I235" s="174"/>
      <c r="J235" s="175"/>
      <c r="K235" s="176"/>
      <c r="L235" s="177"/>
      <c r="M235" s="178" t="s">
        <v>1</v>
      </c>
      <c r="N235" s="179" t="s">
        <v>49</v>
      </c>
      <c r="O235" s="58"/>
      <c r="P235" s="166">
        <f t="shared" si="45"/>
        <v>0</v>
      </c>
      <c r="Q235" s="166">
        <v>4.8999999999999998E-4</v>
      </c>
      <c r="R235" s="166">
        <f t="shared" si="46"/>
        <v>4.1160000000000002E-2</v>
      </c>
      <c r="S235" s="166">
        <v>0</v>
      </c>
      <c r="T235" s="167">
        <f t="shared" si="47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8" t="s">
        <v>291</v>
      </c>
      <c r="AT235" s="168" t="s">
        <v>373</v>
      </c>
      <c r="AU235" s="168" t="s">
        <v>94</v>
      </c>
      <c r="AY235" s="14" t="s">
        <v>165</v>
      </c>
      <c r="BE235" s="99">
        <f t="shared" si="48"/>
        <v>0</v>
      </c>
      <c r="BF235" s="99">
        <f t="shared" si="49"/>
        <v>0</v>
      </c>
      <c r="BG235" s="99">
        <f t="shared" si="50"/>
        <v>0</v>
      </c>
      <c r="BH235" s="99">
        <f t="shared" si="51"/>
        <v>0</v>
      </c>
      <c r="BI235" s="99">
        <f t="shared" si="52"/>
        <v>0</v>
      </c>
      <c r="BJ235" s="14" t="s">
        <v>94</v>
      </c>
      <c r="BK235" s="99">
        <f t="shared" si="53"/>
        <v>0</v>
      </c>
      <c r="BL235" s="14" t="s">
        <v>226</v>
      </c>
      <c r="BM235" s="168" t="s">
        <v>2340</v>
      </c>
    </row>
    <row r="236" spans="1:65" s="2" customFormat="1" ht="49.15" customHeight="1">
      <c r="A236" s="32"/>
      <c r="B236" s="131"/>
      <c r="C236" s="169" t="s">
        <v>652</v>
      </c>
      <c r="D236" s="169" t="s">
        <v>373</v>
      </c>
      <c r="E236" s="170" t="s">
        <v>2341</v>
      </c>
      <c r="F236" s="171" t="s">
        <v>2342</v>
      </c>
      <c r="G236" s="172" t="s">
        <v>394</v>
      </c>
      <c r="H236" s="173">
        <v>6</v>
      </c>
      <c r="I236" s="174"/>
      <c r="J236" s="175"/>
      <c r="K236" s="176"/>
      <c r="L236" s="177"/>
      <c r="M236" s="178" t="s">
        <v>1</v>
      </c>
      <c r="N236" s="179" t="s">
        <v>49</v>
      </c>
      <c r="O236" s="58"/>
      <c r="P236" s="166">
        <f t="shared" si="45"/>
        <v>0</v>
      </c>
      <c r="Q236" s="166">
        <v>5.2999999999999998E-4</v>
      </c>
      <c r="R236" s="166">
        <f t="shared" si="46"/>
        <v>3.1799999999999997E-3</v>
      </c>
      <c r="S236" s="166">
        <v>0</v>
      </c>
      <c r="T236" s="167">
        <f t="shared" si="47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291</v>
      </c>
      <c r="AT236" s="168" t="s">
        <v>373</v>
      </c>
      <c r="AU236" s="168" t="s">
        <v>94</v>
      </c>
      <c r="AY236" s="14" t="s">
        <v>165</v>
      </c>
      <c r="BE236" s="99">
        <f t="shared" si="48"/>
        <v>0</v>
      </c>
      <c r="BF236" s="99">
        <f t="shared" si="49"/>
        <v>0</v>
      </c>
      <c r="BG236" s="99">
        <f t="shared" si="50"/>
        <v>0</v>
      </c>
      <c r="BH236" s="99">
        <f t="shared" si="51"/>
        <v>0</v>
      </c>
      <c r="BI236" s="99">
        <f t="shared" si="52"/>
        <v>0</v>
      </c>
      <c r="BJ236" s="14" t="s">
        <v>94</v>
      </c>
      <c r="BK236" s="99">
        <f t="shared" si="53"/>
        <v>0</v>
      </c>
      <c r="BL236" s="14" t="s">
        <v>226</v>
      </c>
      <c r="BM236" s="168" t="s">
        <v>2343</v>
      </c>
    </row>
    <row r="237" spans="1:65" s="2" customFormat="1" ht="14.45" customHeight="1">
      <c r="A237" s="32"/>
      <c r="B237" s="131"/>
      <c r="C237" s="156" t="s">
        <v>656</v>
      </c>
      <c r="D237" s="156" t="s">
        <v>167</v>
      </c>
      <c r="E237" s="157" t="s">
        <v>2335</v>
      </c>
      <c r="F237" s="158" t="s">
        <v>2336</v>
      </c>
      <c r="G237" s="159" t="s">
        <v>394</v>
      </c>
      <c r="H237" s="160">
        <v>9</v>
      </c>
      <c r="I237" s="161"/>
      <c r="J237" s="162"/>
      <c r="K237" s="163"/>
      <c r="L237" s="33"/>
      <c r="M237" s="164" t="s">
        <v>1</v>
      </c>
      <c r="N237" s="165" t="s">
        <v>49</v>
      </c>
      <c r="O237" s="58"/>
      <c r="P237" s="166">
        <f t="shared" si="45"/>
        <v>0</v>
      </c>
      <c r="Q237" s="166">
        <v>2.0000000000000002E-5</v>
      </c>
      <c r="R237" s="166">
        <f t="shared" si="46"/>
        <v>1.8000000000000001E-4</v>
      </c>
      <c r="S237" s="166">
        <v>0</v>
      </c>
      <c r="T237" s="167">
        <f t="shared" si="47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226</v>
      </c>
      <c r="AT237" s="168" t="s">
        <v>167</v>
      </c>
      <c r="AU237" s="168" t="s">
        <v>94</v>
      </c>
      <c r="AY237" s="14" t="s">
        <v>165</v>
      </c>
      <c r="BE237" s="99">
        <f t="shared" si="48"/>
        <v>0</v>
      </c>
      <c r="BF237" s="99">
        <f t="shared" si="49"/>
        <v>0</v>
      </c>
      <c r="BG237" s="99">
        <f t="shared" si="50"/>
        <v>0</v>
      </c>
      <c r="BH237" s="99">
        <f t="shared" si="51"/>
        <v>0</v>
      </c>
      <c r="BI237" s="99">
        <f t="shared" si="52"/>
        <v>0</v>
      </c>
      <c r="BJ237" s="14" t="s">
        <v>94</v>
      </c>
      <c r="BK237" s="99">
        <f t="shared" si="53"/>
        <v>0</v>
      </c>
      <c r="BL237" s="14" t="s">
        <v>226</v>
      </c>
      <c r="BM237" s="168" t="s">
        <v>2344</v>
      </c>
    </row>
    <row r="238" spans="1:65" s="2" customFormat="1" ht="49.15" customHeight="1">
      <c r="A238" s="32"/>
      <c r="B238" s="131"/>
      <c r="C238" s="169" t="s">
        <v>658</v>
      </c>
      <c r="D238" s="169" t="s">
        <v>373</v>
      </c>
      <c r="E238" s="170" t="s">
        <v>2345</v>
      </c>
      <c r="F238" s="171" t="s">
        <v>2346</v>
      </c>
      <c r="G238" s="172" t="s">
        <v>394</v>
      </c>
      <c r="H238" s="173">
        <v>6</v>
      </c>
      <c r="I238" s="174"/>
      <c r="J238" s="175"/>
      <c r="K238" s="176"/>
      <c r="L238" s="177"/>
      <c r="M238" s="178" t="s">
        <v>1</v>
      </c>
      <c r="N238" s="179" t="s">
        <v>49</v>
      </c>
      <c r="O238" s="58"/>
      <c r="P238" s="166">
        <f t="shared" si="45"/>
        <v>0</v>
      </c>
      <c r="Q238" s="166">
        <v>8.4500000000000005E-4</v>
      </c>
      <c r="R238" s="166">
        <f t="shared" si="46"/>
        <v>5.0699999999999999E-3</v>
      </c>
      <c r="S238" s="166">
        <v>0</v>
      </c>
      <c r="T238" s="167">
        <f t="shared" si="47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291</v>
      </c>
      <c r="AT238" s="168" t="s">
        <v>373</v>
      </c>
      <c r="AU238" s="168" t="s">
        <v>94</v>
      </c>
      <c r="AY238" s="14" t="s">
        <v>165</v>
      </c>
      <c r="BE238" s="99">
        <f t="shared" si="48"/>
        <v>0</v>
      </c>
      <c r="BF238" s="99">
        <f t="shared" si="49"/>
        <v>0</v>
      </c>
      <c r="BG238" s="99">
        <f t="shared" si="50"/>
        <v>0</v>
      </c>
      <c r="BH238" s="99">
        <f t="shared" si="51"/>
        <v>0</v>
      </c>
      <c r="BI238" s="99">
        <f t="shared" si="52"/>
        <v>0</v>
      </c>
      <c r="BJ238" s="14" t="s">
        <v>94</v>
      </c>
      <c r="BK238" s="99">
        <f t="shared" si="53"/>
        <v>0</v>
      </c>
      <c r="BL238" s="14" t="s">
        <v>226</v>
      </c>
      <c r="BM238" s="168" t="s">
        <v>2347</v>
      </c>
    </row>
    <row r="239" spans="1:65" s="2" customFormat="1" ht="37.9" customHeight="1">
      <c r="A239" s="32"/>
      <c r="B239" s="131"/>
      <c r="C239" s="169" t="s">
        <v>662</v>
      </c>
      <c r="D239" s="169" t="s">
        <v>373</v>
      </c>
      <c r="E239" s="170" t="s">
        <v>2348</v>
      </c>
      <c r="F239" s="171" t="s">
        <v>2349</v>
      </c>
      <c r="G239" s="172" t="s">
        <v>394</v>
      </c>
      <c r="H239" s="173">
        <v>3</v>
      </c>
      <c r="I239" s="174"/>
      <c r="J239" s="175"/>
      <c r="K239" s="176"/>
      <c r="L239" s="177"/>
      <c r="M239" s="178" t="s">
        <v>1</v>
      </c>
      <c r="N239" s="179" t="s">
        <v>49</v>
      </c>
      <c r="O239" s="58"/>
      <c r="P239" s="166">
        <f t="shared" si="45"/>
        <v>0</v>
      </c>
      <c r="Q239" s="166">
        <v>1.7200000000000001E-4</v>
      </c>
      <c r="R239" s="166">
        <f t="shared" si="46"/>
        <v>5.1599999999999997E-4</v>
      </c>
      <c r="S239" s="166">
        <v>0</v>
      </c>
      <c r="T239" s="167">
        <f t="shared" si="47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8" t="s">
        <v>291</v>
      </c>
      <c r="AT239" s="168" t="s">
        <v>373</v>
      </c>
      <c r="AU239" s="168" t="s">
        <v>94</v>
      </c>
      <c r="AY239" s="14" t="s">
        <v>165</v>
      </c>
      <c r="BE239" s="99">
        <f t="shared" si="48"/>
        <v>0</v>
      </c>
      <c r="BF239" s="99">
        <f t="shared" si="49"/>
        <v>0</v>
      </c>
      <c r="BG239" s="99">
        <f t="shared" si="50"/>
        <v>0</v>
      </c>
      <c r="BH239" s="99">
        <f t="shared" si="51"/>
        <v>0</v>
      </c>
      <c r="BI239" s="99">
        <f t="shared" si="52"/>
        <v>0</v>
      </c>
      <c r="BJ239" s="14" t="s">
        <v>94</v>
      </c>
      <c r="BK239" s="99">
        <f t="shared" si="53"/>
        <v>0</v>
      </c>
      <c r="BL239" s="14" t="s">
        <v>226</v>
      </c>
      <c r="BM239" s="168" t="s">
        <v>2350</v>
      </c>
    </row>
    <row r="240" spans="1:65" s="2" customFormat="1" ht="14.45" customHeight="1">
      <c r="A240" s="32"/>
      <c r="B240" s="131"/>
      <c r="C240" s="156" t="s">
        <v>666</v>
      </c>
      <c r="D240" s="156" t="s">
        <v>167</v>
      </c>
      <c r="E240" s="157" t="s">
        <v>2351</v>
      </c>
      <c r="F240" s="158" t="s">
        <v>2352</v>
      </c>
      <c r="G240" s="159" t="s">
        <v>394</v>
      </c>
      <c r="H240" s="160">
        <v>15</v>
      </c>
      <c r="I240" s="161"/>
      <c r="J240" s="162"/>
      <c r="K240" s="163"/>
      <c r="L240" s="33"/>
      <c r="M240" s="164" t="s">
        <v>1</v>
      </c>
      <c r="N240" s="165" t="s">
        <v>49</v>
      </c>
      <c r="O240" s="58"/>
      <c r="P240" s="166">
        <f t="shared" si="45"/>
        <v>0</v>
      </c>
      <c r="Q240" s="166">
        <v>2.0000000000000002E-5</v>
      </c>
      <c r="R240" s="166">
        <f t="shared" si="46"/>
        <v>3.0000000000000003E-4</v>
      </c>
      <c r="S240" s="166">
        <v>0</v>
      </c>
      <c r="T240" s="167">
        <f t="shared" si="47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8" t="s">
        <v>226</v>
      </c>
      <c r="AT240" s="168" t="s">
        <v>167</v>
      </c>
      <c r="AU240" s="168" t="s">
        <v>94</v>
      </c>
      <c r="AY240" s="14" t="s">
        <v>165</v>
      </c>
      <c r="BE240" s="99">
        <f t="shared" si="48"/>
        <v>0</v>
      </c>
      <c r="BF240" s="99">
        <f t="shared" si="49"/>
        <v>0</v>
      </c>
      <c r="BG240" s="99">
        <f t="shared" si="50"/>
        <v>0</v>
      </c>
      <c r="BH240" s="99">
        <f t="shared" si="51"/>
        <v>0</v>
      </c>
      <c r="BI240" s="99">
        <f t="shared" si="52"/>
        <v>0</v>
      </c>
      <c r="BJ240" s="14" t="s">
        <v>94</v>
      </c>
      <c r="BK240" s="99">
        <f t="shared" si="53"/>
        <v>0</v>
      </c>
      <c r="BL240" s="14" t="s">
        <v>226</v>
      </c>
      <c r="BM240" s="168" t="s">
        <v>2353</v>
      </c>
    </row>
    <row r="241" spans="1:65" s="2" customFormat="1" ht="37.9" customHeight="1">
      <c r="A241" s="32"/>
      <c r="B241" s="131"/>
      <c r="C241" s="169" t="s">
        <v>670</v>
      </c>
      <c r="D241" s="169" t="s">
        <v>373</v>
      </c>
      <c r="E241" s="170" t="s">
        <v>2354</v>
      </c>
      <c r="F241" s="171" t="s">
        <v>2355</v>
      </c>
      <c r="G241" s="172" t="s">
        <v>394</v>
      </c>
      <c r="H241" s="173">
        <v>13</v>
      </c>
      <c r="I241" s="174"/>
      <c r="J241" s="175"/>
      <c r="K241" s="176"/>
      <c r="L241" s="177"/>
      <c r="M241" s="178" t="s">
        <v>1</v>
      </c>
      <c r="N241" s="179" t="s">
        <v>49</v>
      </c>
      <c r="O241" s="58"/>
      <c r="P241" s="166">
        <f t="shared" si="45"/>
        <v>0</v>
      </c>
      <c r="Q241" s="166">
        <v>0</v>
      </c>
      <c r="R241" s="166">
        <f t="shared" si="46"/>
        <v>0</v>
      </c>
      <c r="S241" s="166">
        <v>0</v>
      </c>
      <c r="T241" s="167">
        <f t="shared" si="47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8" t="s">
        <v>291</v>
      </c>
      <c r="AT241" s="168" t="s">
        <v>373</v>
      </c>
      <c r="AU241" s="168" t="s">
        <v>94</v>
      </c>
      <c r="AY241" s="14" t="s">
        <v>165</v>
      </c>
      <c r="BE241" s="99">
        <f t="shared" si="48"/>
        <v>0</v>
      </c>
      <c r="BF241" s="99">
        <f t="shared" si="49"/>
        <v>0</v>
      </c>
      <c r="BG241" s="99">
        <f t="shared" si="50"/>
        <v>0</v>
      </c>
      <c r="BH241" s="99">
        <f t="shared" si="51"/>
        <v>0</v>
      </c>
      <c r="BI241" s="99">
        <f t="shared" si="52"/>
        <v>0</v>
      </c>
      <c r="BJ241" s="14" t="s">
        <v>94</v>
      </c>
      <c r="BK241" s="99">
        <f t="shared" si="53"/>
        <v>0</v>
      </c>
      <c r="BL241" s="14" t="s">
        <v>226</v>
      </c>
      <c r="BM241" s="168" t="s">
        <v>2356</v>
      </c>
    </row>
    <row r="242" spans="1:65" s="2" customFormat="1" ht="24.2" customHeight="1">
      <c r="A242" s="32"/>
      <c r="B242" s="131"/>
      <c r="C242" s="169" t="s">
        <v>672</v>
      </c>
      <c r="D242" s="169" t="s">
        <v>373</v>
      </c>
      <c r="E242" s="170" t="s">
        <v>2357</v>
      </c>
      <c r="F242" s="171" t="s">
        <v>2358</v>
      </c>
      <c r="G242" s="172" t="s">
        <v>394</v>
      </c>
      <c r="H242" s="173">
        <v>1</v>
      </c>
      <c r="I242" s="174"/>
      <c r="J242" s="175"/>
      <c r="K242" s="176"/>
      <c r="L242" s="177"/>
      <c r="M242" s="178" t="s">
        <v>1</v>
      </c>
      <c r="N242" s="179" t="s">
        <v>49</v>
      </c>
      <c r="O242" s="58"/>
      <c r="P242" s="166">
        <f t="shared" si="45"/>
        <v>0</v>
      </c>
      <c r="Q242" s="166">
        <v>7.2000000000000005E-4</v>
      </c>
      <c r="R242" s="166">
        <f t="shared" si="46"/>
        <v>7.2000000000000005E-4</v>
      </c>
      <c r="S242" s="166">
        <v>0</v>
      </c>
      <c r="T242" s="167">
        <f t="shared" si="47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8" t="s">
        <v>291</v>
      </c>
      <c r="AT242" s="168" t="s">
        <v>373</v>
      </c>
      <c r="AU242" s="168" t="s">
        <v>94</v>
      </c>
      <c r="AY242" s="14" t="s">
        <v>165</v>
      </c>
      <c r="BE242" s="99">
        <f t="shared" si="48"/>
        <v>0</v>
      </c>
      <c r="BF242" s="99">
        <f t="shared" si="49"/>
        <v>0</v>
      </c>
      <c r="BG242" s="99">
        <f t="shared" si="50"/>
        <v>0</v>
      </c>
      <c r="BH242" s="99">
        <f t="shared" si="51"/>
        <v>0</v>
      </c>
      <c r="BI242" s="99">
        <f t="shared" si="52"/>
        <v>0</v>
      </c>
      <c r="BJ242" s="14" t="s">
        <v>94</v>
      </c>
      <c r="BK242" s="99">
        <f t="shared" si="53"/>
        <v>0</v>
      </c>
      <c r="BL242" s="14" t="s">
        <v>226</v>
      </c>
      <c r="BM242" s="168" t="s">
        <v>2359</v>
      </c>
    </row>
    <row r="243" spans="1:65" s="2" customFormat="1" ht="14.45" customHeight="1">
      <c r="A243" s="32"/>
      <c r="B243" s="131"/>
      <c r="C243" s="169" t="s">
        <v>676</v>
      </c>
      <c r="D243" s="169" t="s">
        <v>373</v>
      </c>
      <c r="E243" s="170" t="s">
        <v>2360</v>
      </c>
      <c r="F243" s="171" t="s">
        <v>2361</v>
      </c>
      <c r="G243" s="172" t="s">
        <v>394</v>
      </c>
      <c r="H243" s="173">
        <v>1</v>
      </c>
      <c r="I243" s="174"/>
      <c r="J243" s="175"/>
      <c r="K243" s="176"/>
      <c r="L243" s="177"/>
      <c r="M243" s="178" t="s">
        <v>1</v>
      </c>
      <c r="N243" s="179" t="s">
        <v>49</v>
      </c>
      <c r="O243" s="58"/>
      <c r="P243" s="166">
        <f t="shared" si="45"/>
        <v>0</v>
      </c>
      <c r="Q243" s="166">
        <v>0</v>
      </c>
      <c r="R243" s="166">
        <f t="shared" si="46"/>
        <v>0</v>
      </c>
      <c r="S243" s="166">
        <v>0</v>
      </c>
      <c r="T243" s="167">
        <f t="shared" si="47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8" t="s">
        <v>291</v>
      </c>
      <c r="AT243" s="168" t="s">
        <v>373</v>
      </c>
      <c r="AU243" s="168" t="s">
        <v>94</v>
      </c>
      <c r="AY243" s="14" t="s">
        <v>165</v>
      </c>
      <c r="BE243" s="99">
        <f t="shared" si="48"/>
        <v>0</v>
      </c>
      <c r="BF243" s="99">
        <f t="shared" si="49"/>
        <v>0</v>
      </c>
      <c r="BG243" s="99">
        <f t="shared" si="50"/>
        <v>0</v>
      </c>
      <c r="BH243" s="99">
        <f t="shared" si="51"/>
        <v>0</v>
      </c>
      <c r="BI243" s="99">
        <f t="shared" si="52"/>
        <v>0</v>
      </c>
      <c r="BJ243" s="14" t="s">
        <v>94</v>
      </c>
      <c r="BK243" s="99">
        <f t="shared" si="53"/>
        <v>0</v>
      </c>
      <c r="BL243" s="14" t="s">
        <v>226</v>
      </c>
      <c r="BM243" s="168" t="s">
        <v>2362</v>
      </c>
    </row>
    <row r="244" spans="1:65" s="2" customFormat="1" ht="14.45" customHeight="1">
      <c r="A244" s="32"/>
      <c r="B244" s="131"/>
      <c r="C244" s="156" t="s">
        <v>680</v>
      </c>
      <c r="D244" s="156" t="s">
        <v>167</v>
      </c>
      <c r="E244" s="157" t="s">
        <v>2351</v>
      </c>
      <c r="F244" s="158" t="s">
        <v>2352</v>
      </c>
      <c r="G244" s="159" t="s">
        <v>394</v>
      </c>
      <c r="H244" s="160">
        <v>1</v>
      </c>
      <c r="I244" s="161"/>
      <c r="J244" s="162"/>
      <c r="K244" s="163"/>
      <c r="L244" s="33"/>
      <c r="M244" s="164" t="s">
        <v>1</v>
      </c>
      <c r="N244" s="165" t="s">
        <v>49</v>
      </c>
      <c r="O244" s="58"/>
      <c r="P244" s="166">
        <f t="shared" si="45"/>
        <v>0</v>
      </c>
      <c r="Q244" s="166">
        <v>2.0000000000000002E-5</v>
      </c>
      <c r="R244" s="166">
        <f t="shared" si="46"/>
        <v>2.0000000000000002E-5</v>
      </c>
      <c r="S244" s="166">
        <v>0</v>
      </c>
      <c r="T244" s="167">
        <f t="shared" si="47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8" t="s">
        <v>226</v>
      </c>
      <c r="AT244" s="168" t="s">
        <v>167</v>
      </c>
      <c r="AU244" s="168" t="s">
        <v>94</v>
      </c>
      <c r="AY244" s="14" t="s">
        <v>165</v>
      </c>
      <c r="BE244" s="99">
        <f t="shared" si="48"/>
        <v>0</v>
      </c>
      <c r="BF244" s="99">
        <f t="shared" si="49"/>
        <v>0</v>
      </c>
      <c r="BG244" s="99">
        <f t="shared" si="50"/>
        <v>0</v>
      </c>
      <c r="BH244" s="99">
        <f t="shared" si="51"/>
        <v>0</v>
      </c>
      <c r="BI244" s="99">
        <f t="shared" si="52"/>
        <v>0</v>
      </c>
      <c r="BJ244" s="14" t="s">
        <v>94</v>
      </c>
      <c r="BK244" s="99">
        <f t="shared" si="53"/>
        <v>0</v>
      </c>
      <c r="BL244" s="14" t="s">
        <v>226</v>
      </c>
      <c r="BM244" s="168" t="s">
        <v>2363</v>
      </c>
    </row>
    <row r="245" spans="1:65" s="2" customFormat="1" ht="49.15" customHeight="1">
      <c r="A245" s="32"/>
      <c r="B245" s="131"/>
      <c r="C245" s="169" t="s">
        <v>684</v>
      </c>
      <c r="D245" s="169" t="s">
        <v>373</v>
      </c>
      <c r="E245" s="170" t="s">
        <v>2364</v>
      </c>
      <c r="F245" s="171" t="s">
        <v>2365</v>
      </c>
      <c r="G245" s="172" t="s">
        <v>394</v>
      </c>
      <c r="H245" s="173">
        <v>1</v>
      </c>
      <c r="I245" s="174"/>
      <c r="J245" s="175"/>
      <c r="K245" s="176"/>
      <c r="L245" s="177"/>
      <c r="M245" s="178" t="s">
        <v>1</v>
      </c>
      <c r="N245" s="179" t="s">
        <v>49</v>
      </c>
      <c r="O245" s="58"/>
      <c r="P245" s="166">
        <f t="shared" si="45"/>
        <v>0</v>
      </c>
      <c r="Q245" s="166">
        <v>1.2199999999999999E-3</v>
      </c>
      <c r="R245" s="166">
        <f t="shared" si="46"/>
        <v>1.2199999999999999E-3</v>
      </c>
      <c r="S245" s="166">
        <v>0</v>
      </c>
      <c r="T245" s="167">
        <f t="shared" si="47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8" t="s">
        <v>291</v>
      </c>
      <c r="AT245" s="168" t="s">
        <v>373</v>
      </c>
      <c r="AU245" s="168" t="s">
        <v>94</v>
      </c>
      <c r="AY245" s="14" t="s">
        <v>165</v>
      </c>
      <c r="BE245" s="99">
        <f t="shared" si="48"/>
        <v>0</v>
      </c>
      <c r="BF245" s="99">
        <f t="shared" si="49"/>
        <v>0</v>
      </c>
      <c r="BG245" s="99">
        <f t="shared" si="50"/>
        <v>0</v>
      </c>
      <c r="BH245" s="99">
        <f t="shared" si="51"/>
        <v>0</v>
      </c>
      <c r="BI245" s="99">
        <f t="shared" si="52"/>
        <v>0</v>
      </c>
      <c r="BJ245" s="14" t="s">
        <v>94</v>
      </c>
      <c r="BK245" s="99">
        <f t="shared" si="53"/>
        <v>0</v>
      </c>
      <c r="BL245" s="14" t="s">
        <v>226</v>
      </c>
      <c r="BM245" s="168" t="s">
        <v>2366</v>
      </c>
    </row>
    <row r="246" spans="1:65" s="2" customFormat="1" ht="14.45" customHeight="1">
      <c r="A246" s="32"/>
      <c r="B246" s="131"/>
      <c r="C246" s="156" t="s">
        <v>688</v>
      </c>
      <c r="D246" s="156" t="s">
        <v>167</v>
      </c>
      <c r="E246" s="157" t="s">
        <v>2367</v>
      </c>
      <c r="F246" s="158" t="s">
        <v>2368</v>
      </c>
      <c r="G246" s="159" t="s">
        <v>394</v>
      </c>
      <c r="H246" s="160">
        <v>19</v>
      </c>
      <c r="I246" s="161"/>
      <c r="J246" s="162"/>
      <c r="K246" s="163"/>
      <c r="L246" s="33"/>
      <c r="M246" s="164" t="s">
        <v>1</v>
      </c>
      <c r="N246" s="165" t="s">
        <v>49</v>
      </c>
      <c r="O246" s="58"/>
      <c r="P246" s="166">
        <f t="shared" si="45"/>
        <v>0</v>
      </c>
      <c r="Q246" s="166">
        <v>2.0000000000000002E-5</v>
      </c>
      <c r="R246" s="166">
        <f t="shared" si="46"/>
        <v>3.8000000000000002E-4</v>
      </c>
      <c r="S246" s="166">
        <v>0</v>
      </c>
      <c r="T246" s="167">
        <f t="shared" si="47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8" t="s">
        <v>226</v>
      </c>
      <c r="AT246" s="168" t="s">
        <v>167</v>
      </c>
      <c r="AU246" s="168" t="s">
        <v>94</v>
      </c>
      <c r="AY246" s="14" t="s">
        <v>165</v>
      </c>
      <c r="BE246" s="99">
        <f t="shared" si="48"/>
        <v>0</v>
      </c>
      <c r="BF246" s="99">
        <f t="shared" si="49"/>
        <v>0</v>
      </c>
      <c r="BG246" s="99">
        <f t="shared" si="50"/>
        <v>0</v>
      </c>
      <c r="BH246" s="99">
        <f t="shared" si="51"/>
        <v>0</v>
      </c>
      <c r="BI246" s="99">
        <f t="shared" si="52"/>
        <v>0</v>
      </c>
      <c r="BJ246" s="14" t="s">
        <v>94</v>
      </c>
      <c r="BK246" s="99">
        <f t="shared" si="53"/>
        <v>0</v>
      </c>
      <c r="BL246" s="14" t="s">
        <v>226</v>
      </c>
      <c r="BM246" s="168" t="s">
        <v>2369</v>
      </c>
    </row>
    <row r="247" spans="1:65" s="2" customFormat="1" ht="37.9" customHeight="1">
      <c r="A247" s="32"/>
      <c r="B247" s="131"/>
      <c r="C247" s="169" t="s">
        <v>358</v>
      </c>
      <c r="D247" s="169" t="s">
        <v>373</v>
      </c>
      <c r="E247" s="170" t="s">
        <v>2370</v>
      </c>
      <c r="F247" s="171" t="s">
        <v>2371</v>
      </c>
      <c r="G247" s="172" t="s">
        <v>394</v>
      </c>
      <c r="H247" s="173">
        <v>14</v>
      </c>
      <c r="I247" s="174"/>
      <c r="J247" s="175"/>
      <c r="K247" s="176"/>
      <c r="L247" s="177"/>
      <c r="M247" s="178" t="s">
        <v>1</v>
      </c>
      <c r="N247" s="179" t="s">
        <v>49</v>
      </c>
      <c r="O247" s="58"/>
      <c r="P247" s="166">
        <f t="shared" si="45"/>
        <v>0</v>
      </c>
      <c r="Q247" s="166">
        <v>0</v>
      </c>
      <c r="R247" s="166">
        <f t="shared" si="46"/>
        <v>0</v>
      </c>
      <c r="S247" s="166">
        <v>0</v>
      </c>
      <c r="T247" s="167">
        <f t="shared" si="47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291</v>
      </c>
      <c r="AT247" s="168" t="s">
        <v>373</v>
      </c>
      <c r="AU247" s="168" t="s">
        <v>94</v>
      </c>
      <c r="AY247" s="14" t="s">
        <v>165</v>
      </c>
      <c r="BE247" s="99">
        <f t="shared" si="48"/>
        <v>0</v>
      </c>
      <c r="BF247" s="99">
        <f t="shared" si="49"/>
        <v>0</v>
      </c>
      <c r="BG247" s="99">
        <f t="shared" si="50"/>
        <v>0</v>
      </c>
      <c r="BH247" s="99">
        <f t="shared" si="51"/>
        <v>0</v>
      </c>
      <c r="BI247" s="99">
        <f t="shared" si="52"/>
        <v>0</v>
      </c>
      <c r="BJ247" s="14" t="s">
        <v>94</v>
      </c>
      <c r="BK247" s="99">
        <f t="shared" si="53"/>
        <v>0</v>
      </c>
      <c r="BL247" s="14" t="s">
        <v>226</v>
      </c>
      <c r="BM247" s="168" t="s">
        <v>2372</v>
      </c>
    </row>
    <row r="248" spans="1:65" s="2" customFormat="1" ht="24.2" customHeight="1">
      <c r="A248" s="32"/>
      <c r="B248" s="131"/>
      <c r="C248" s="169" t="s">
        <v>695</v>
      </c>
      <c r="D248" s="169" t="s">
        <v>373</v>
      </c>
      <c r="E248" s="170" t="s">
        <v>2373</v>
      </c>
      <c r="F248" s="171" t="s">
        <v>2374</v>
      </c>
      <c r="G248" s="172" t="s">
        <v>394</v>
      </c>
      <c r="H248" s="173">
        <v>2</v>
      </c>
      <c r="I248" s="174"/>
      <c r="J248" s="175"/>
      <c r="K248" s="176"/>
      <c r="L248" s="177"/>
      <c r="M248" s="178" t="s">
        <v>1</v>
      </c>
      <c r="N248" s="179" t="s">
        <v>49</v>
      </c>
      <c r="O248" s="58"/>
      <c r="P248" s="166">
        <f t="shared" si="45"/>
        <v>0</v>
      </c>
      <c r="Q248" s="166">
        <v>1.2999999999999999E-3</v>
      </c>
      <c r="R248" s="166">
        <f t="shared" si="46"/>
        <v>2.5999999999999999E-3</v>
      </c>
      <c r="S248" s="166">
        <v>0</v>
      </c>
      <c r="T248" s="167">
        <f t="shared" si="47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8" t="s">
        <v>291</v>
      </c>
      <c r="AT248" s="168" t="s">
        <v>373</v>
      </c>
      <c r="AU248" s="168" t="s">
        <v>94</v>
      </c>
      <c r="AY248" s="14" t="s">
        <v>165</v>
      </c>
      <c r="BE248" s="99">
        <f t="shared" si="48"/>
        <v>0</v>
      </c>
      <c r="BF248" s="99">
        <f t="shared" si="49"/>
        <v>0</v>
      </c>
      <c r="BG248" s="99">
        <f t="shared" si="50"/>
        <v>0</v>
      </c>
      <c r="BH248" s="99">
        <f t="shared" si="51"/>
        <v>0</v>
      </c>
      <c r="BI248" s="99">
        <f t="shared" si="52"/>
        <v>0</v>
      </c>
      <c r="BJ248" s="14" t="s">
        <v>94</v>
      </c>
      <c r="BK248" s="99">
        <f t="shared" si="53"/>
        <v>0</v>
      </c>
      <c r="BL248" s="14" t="s">
        <v>226</v>
      </c>
      <c r="BM248" s="168" t="s">
        <v>2375</v>
      </c>
    </row>
    <row r="249" spans="1:65" s="2" customFormat="1" ht="24.2" customHeight="1">
      <c r="A249" s="32"/>
      <c r="B249" s="131"/>
      <c r="C249" s="169" t="s">
        <v>699</v>
      </c>
      <c r="D249" s="169" t="s">
        <v>373</v>
      </c>
      <c r="E249" s="170" t="s">
        <v>2376</v>
      </c>
      <c r="F249" s="171" t="s">
        <v>2377</v>
      </c>
      <c r="G249" s="172" t="s">
        <v>394</v>
      </c>
      <c r="H249" s="173">
        <v>1</v>
      </c>
      <c r="I249" s="174"/>
      <c r="J249" s="175"/>
      <c r="K249" s="176"/>
      <c r="L249" s="177"/>
      <c r="M249" s="178" t="s">
        <v>1</v>
      </c>
      <c r="N249" s="179" t="s">
        <v>49</v>
      </c>
      <c r="O249" s="58"/>
      <c r="P249" s="166">
        <f t="shared" si="45"/>
        <v>0</v>
      </c>
      <c r="Q249" s="166">
        <v>8.7000000000000001E-4</v>
      </c>
      <c r="R249" s="166">
        <f t="shared" si="46"/>
        <v>8.7000000000000001E-4</v>
      </c>
      <c r="S249" s="166">
        <v>0</v>
      </c>
      <c r="T249" s="167">
        <f t="shared" si="47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291</v>
      </c>
      <c r="AT249" s="168" t="s">
        <v>373</v>
      </c>
      <c r="AU249" s="168" t="s">
        <v>94</v>
      </c>
      <c r="AY249" s="14" t="s">
        <v>165</v>
      </c>
      <c r="BE249" s="99">
        <f t="shared" si="48"/>
        <v>0</v>
      </c>
      <c r="BF249" s="99">
        <f t="shared" si="49"/>
        <v>0</v>
      </c>
      <c r="BG249" s="99">
        <f t="shared" si="50"/>
        <v>0</v>
      </c>
      <c r="BH249" s="99">
        <f t="shared" si="51"/>
        <v>0</v>
      </c>
      <c r="BI249" s="99">
        <f t="shared" si="52"/>
        <v>0</v>
      </c>
      <c r="BJ249" s="14" t="s">
        <v>94</v>
      </c>
      <c r="BK249" s="99">
        <f t="shared" si="53"/>
        <v>0</v>
      </c>
      <c r="BL249" s="14" t="s">
        <v>226</v>
      </c>
      <c r="BM249" s="168" t="s">
        <v>2378</v>
      </c>
    </row>
    <row r="250" spans="1:65" s="2" customFormat="1" ht="14.45" customHeight="1">
      <c r="A250" s="32"/>
      <c r="B250" s="131"/>
      <c r="C250" s="169" t="s">
        <v>703</v>
      </c>
      <c r="D250" s="169" t="s">
        <v>373</v>
      </c>
      <c r="E250" s="170" t="s">
        <v>2379</v>
      </c>
      <c r="F250" s="171" t="s">
        <v>2380</v>
      </c>
      <c r="G250" s="172" t="s">
        <v>394</v>
      </c>
      <c r="H250" s="173">
        <v>2</v>
      </c>
      <c r="I250" s="174"/>
      <c r="J250" s="175"/>
      <c r="K250" s="176"/>
      <c r="L250" s="177"/>
      <c r="M250" s="178" t="s">
        <v>1</v>
      </c>
      <c r="N250" s="179" t="s">
        <v>49</v>
      </c>
      <c r="O250" s="58"/>
      <c r="P250" s="166">
        <f t="shared" si="45"/>
        <v>0</v>
      </c>
      <c r="Q250" s="166">
        <v>4.0000000000000002E-4</v>
      </c>
      <c r="R250" s="166">
        <f t="shared" si="46"/>
        <v>8.0000000000000004E-4</v>
      </c>
      <c r="S250" s="166">
        <v>0</v>
      </c>
      <c r="T250" s="167">
        <f t="shared" si="47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8" t="s">
        <v>291</v>
      </c>
      <c r="AT250" s="168" t="s">
        <v>373</v>
      </c>
      <c r="AU250" s="168" t="s">
        <v>94</v>
      </c>
      <c r="AY250" s="14" t="s">
        <v>165</v>
      </c>
      <c r="BE250" s="99">
        <f t="shared" si="48"/>
        <v>0</v>
      </c>
      <c r="BF250" s="99">
        <f t="shared" si="49"/>
        <v>0</v>
      </c>
      <c r="BG250" s="99">
        <f t="shared" si="50"/>
        <v>0</v>
      </c>
      <c r="BH250" s="99">
        <f t="shared" si="51"/>
        <v>0</v>
      </c>
      <c r="BI250" s="99">
        <f t="shared" si="52"/>
        <v>0</v>
      </c>
      <c r="BJ250" s="14" t="s">
        <v>94</v>
      </c>
      <c r="BK250" s="99">
        <f t="shared" si="53"/>
        <v>0</v>
      </c>
      <c r="BL250" s="14" t="s">
        <v>226</v>
      </c>
      <c r="BM250" s="168" t="s">
        <v>2381</v>
      </c>
    </row>
    <row r="251" spans="1:65" s="2" customFormat="1" ht="14.45" customHeight="1">
      <c r="A251" s="32"/>
      <c r="B251" s="131"/>
      <c r="C251" s="156" t="s">
        <v>707</v>
      </c>
      <c r="D251" s="156" t="s">
        <v>167</v>
      </c>
      <c r="E251" s="157" t="s">
        <v>2367</v>
      </c>
      <c r="F251" s="158" t="s">
        <v>2368</v>
      </c>
      <c r="G251" s="159" t="s">
        <v>394</v>
      </c>
      <c r="H251" s="160">
        <v>1</v>
      </c>
      <c r="I251" s="161"/>
      <c r="J251" s="162"/>
      <c r="K251" s="163"/>
      <c r="L251" s="33"/>
      <c r="M251" s="164" t="s">
        <v>1</v>
      </c>
      <c r="N251" s="165" t="s">
        <v>49</v>
      </c>
      <c r="O251" s="58"/>
      <c r="P251" s="166">
        <f t="shared" si="45"/>
        <v>0</v>
      </c>
      <c r="Q251" s="166">
        <v>2.0000000000000002E-5</v>
      </c>
      <c r="R251" s="166">
        <f t="shared" si="46"/>
        <v>2.0000000000000002E-5</v>
      </c>
      <c r="S251" s="166">
        <v>0</v>
      </c>
      <c r="T251" s="167">
        <f t="shared" si="47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8" t="s">
        <v>226</v>
      </c>
      <c r="AT251" s="168" t="s">
        <v>167</v>
      </c>
      <c r="AU251" s="168" t="s">
        <v>94</v>
      </c>
      <c r="AY251" s="14" t="s">
        <v>165</v>
      </c>
      <c r="BE251" s="99">
        <f t="shared" si="48"/>
        <v>0</v>
      </c>
      <c r="BF251" s="99">
        <f t="shared" si="49"/>
        <v>0</v>
      </c>
      <c r="BG251" s="99">
        <f t="shared" si="50"/>
        <v>0</v>
      </c>
      <c r="BH251" s="99">
        <f t="shared" si="51"/>
        <v>0</v>
      </c>
      <c r="BI251" s="99">
        <f t="shared" si="52"/>
        <v>0</v>
      </c>
      <c r="BJ251" s="14" t="s">
        <v>94</v>
      </c>
      <c r="BK251" s="99">
        <f t="shared" si="53"/>
        <v>0</v>
      </c>
      <c r="BL251" s="14" t="s">
        <v>226</v>
      </c>
      <c r="BM251" s="168" t="s">
        <v>2382</v>
      </c>
    </row>
    <row r="252" spans="1:65" s="2" customFormat="1" ht="49.15" customHeight="1">
      <c r="A252" s="32"/>
      <c r="B252" s="131"/>
      <c r="C252" s="169" t="s">
        <v>711</v>
      </c>
      <c r="D252" s="169" t="s">
        <v>373</v>
      </c>
      <c r="E252" s="170" t="s">
        <v>2383</v>
      </c>
      <c r="F252" s="171" t="s">
        <v>2384</v>
      </c>
      <c r="G252" s="172" t="s">
        <v>394</v>
      </c>
      <c r="H252" s="173">
        <v>1</v>
      </c>
      <c r="I252" s="174"/>
      <c r="J252" s="175"/>
      <c r="K252" s="176"/>
      <c r="L252" s="177"/>
      <c r="M252" s="178" t="s">
        <v>1</v>
      </c>
      <c r="N252" s="179" t="s">
        <v>49</v>
      </c>
      <c r="O252" s="58"/>
      <c r="P252" s="166">
        <f t="shared" si="45"/>
        <v>0</v>
      </c>
      <c r="Q252" s="166">
        <v>1.5499999999999999E-3</v>
      </c>
      <c r="R252" s="166">
        <f t="shared" si="46"/>
        <v>1.5499999999999999E-3</v>
      </c>
      <c r="S252" s="166">
        <v>0</v>
      </c>
      <c r="T252" s="167">
        <f t="shared" si="47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8" t="s">
        <v>291</v>
      </c>
      <c r="AT252" s="168" t="s">
        <v>373</v>
      </c>
      <c r="AU252" s="168" t="s">
        <v>94</v>
      </c>
      <c r="AY252" s="14" t="s">
        <v>165</v>
      </c>
      <c r="BE252" s="99">
        <f t="shared" si="48"/>
        <v>0</v>
      </c>
      <c r="BF252" s="99">
        <f t="shared" si="49"/>
        <v>0</v>
      </c>
      <c r="BG252" s="99">
        <f t="shared" si="50"/>
        <v>0</v>
      </c>
      <c r="BH252" s="99">
        <f t="shared" si="51"/>
        <v>0</v>
      </c>
      <c r="BI252" s="99">
        <f t="shared" si="52"/>
        <v>0</v>
      </c>
      <c r="BJ252" s="14" t="s">
        <v>94</v>
      </c>
      <c r="BK252" s="99">
        <f t="shared" si="53"/>
        <v>0</v>
      </c>
      <c r="BL252" s="14" t="s">
        <v>226</v>
      </c>
      <c r="BM252" s="168" t="s">
        <v>2385</v>
      </c>
    </row>
    <row r="253" spans="1:65" s="2" customFormat="1" ht="14.45" customHeight="1">
      <c r="A253" s="32"/>
      <c r="B253" s="131"/>
      <c r="C253" s="156" t="s">
        <v>715</v>
      </c>
      <c r="D253" s="156" t="s">
        <v>167</v>
      </c>
      <c r="E253" s="157" t="s">
        <v>2386</v>
      </c>
      <c r="F253" s="158" t="s">
        <v>2387</v>
      </c>
      <c r="G253" s="159" t="s">
        <v>394</v>
      </c>
      <c r="H253" s="160">
        <v>6</v>
      </c>
      <c r="I253" s="161"/>
      <c r="J253" s="162"/>
      <c r="K253" s="163"/>
      <c r="L253" s="33"/>
      <c r="M253" s="164" t="s">
        <v>1</v>
      </c>
      <c r="N253" s="165" t="s">
        <v>49</v>
      </c>
      <c r="O253" s="58"/>
      <c r="P253" s="166">
        <f t="shared" si="45"/>
        <v>0</v>
      </c>
      <c r="Q253" s="166">
        <v>3.0000000000000001E-5</v>
      </c>
      <c r="R253" s="166">
        <f t="shared" si="46"/>
        <v>1.8000000000000001E-4</v>
      </c>
      <c r="S253" s="166">
        <v>0</v>
      </c>
      <c r="T253" s="167">
        <f t="shared" si="47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8" t="s">
        <v>226</v>
      </c>
      <c r="AT253" s="168" t="s">
        <v>167</v>
      </c>
      <c r="AU253" s="168" t="s">
        <v>94</v>
      </c>
      <c r="AY253" s="14" t="s">
        <v>165</v>
      </c>
      <c r="BE253" s="99">
        <f t="shared" si="48"/>
        <v>0</v>
      </c>
      <c r="BF253" s="99">
        <f t="shared" si="49"/>
        <v>0</v>
      </c>
      <c r="BG253" s="99">
        <f t="shared" si="50"/>
        <v>0</v>
      </c>
      <c r="BH253" s="99">
        <f t="shared" si="51"/>
        <v>0</v>
      </c>
      <c r="BI253" s="99">
        <f t="shared" si="52"/>
        <v>0</v>
      </c>
      <c r="BJ253" s="14" t="s">
        <v>94</v>
      </c>
      <c r="BK253" s="99">
        <f t="shared" si="53"/>
        <v>0</v>
      </c>
      <c r="BL253" s="14" t="s">
        <v>226</v>
      </c>
      <c r="BM253" s="168" t="s">
        <v>2388</v>
      </c>
    </row>
    <row r="254" spans="1:65" s="2" customFormat="1" ht="24.2" customHeight="1">
      <c r="A254" s="32"/>
      <c r="B254" s="131"/>
      <c r="C254" s="169" t="s">
        <v>719</v>
      </c>
      <c r="D254" s="169" t="s">
        <v>373</v>
      </c>
      <c r="E254" s="170" t="s">
        <v>2389</v>
      </c>
      <c r="F254" s="171" t="s">
        <v>2390</v>
      </c>
      <c r="G254" s="172" t="s">
        <v>394</v>
      </c>
      <c r="H254" s="173">
        <v>4</v>
      </c>
      <c r="I254" s="174"/>
      <c r="J254" s="175"/>
      <c r="K254" s="176"/>
      <c r="L254" s="177"/>
      <c r="M254" s="178" t="s">
        <v>1</v>
      </c>
      <c r="N254" s="179" t="s">
        <v>49</v>
      </c>
      <c r="O254" s="58"/>
      <c r="P254" s="166">
        <f t="shared" si="45"/>
        <v>0</v>
      </c>
      <c r="Q254" s="166">
        <v>0</v>
      </c>
      <c r="R254" s="166">
        <f t="shared" si="46"/>
        <v>0</v>
      </c>
      <c r="S254" s="166">
        <v>0</v>
      </c>
      <c r="T254" s="167">
        <f t="shared" si="47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8" t="s">
        <v>291</v>
      </c>
      <c r="AT254" s="168" t="s">
        <v>373</v>
      </c>
      <c r="AU254" s="168" t="s">
        <v>94</v>
      </c>
      <c r="AY254" s="14" t="s">
        <v>165</v>
      </c>
      <c r="BE254" s="99">
        <f t="shared" si="48"/>
        <v>0</v>
      </c>
      <c r="BF254" s="99">
        <f t="shared" si="49"/>
        <v>0</v>
      </c>
      <c r="BG254" s="99">
        <f t="shared" si="50"/>
        <v>0</v>
      </c>
      <c r="BH254" s="99">
        <f t="shared" si="51"/>
        <v>0</v>
      </c>
      <c r="BI254" s="99">
        <f t="shared" si="52"/>
        <v>0</v>
      </c>
      <c r="BJ254" s="14" t="s">
        <v>94</v>
      </c>
      <c r="BK254" s="99">
        <f t="shared" si="53"/>
        <v>0</v>
      </c>
      <c r="BL254" s="14" t="s">
        <v>226</v>
      </c>
      <c r="BM254" s="168" t="s">
        <v>2391</v>
      </c>
    </row>
    <row r="255" spans="1:65" s="2" customFormat="1" ht="24.2" customHeight="1">
      <c r="A255" s="32"/>
      <c r="B255" s="131"/>
      <c r="C255" s="169" t="s">
        <v>723</v>
      </c>
      <c r="D255" s="169" t="s">
        <v>373</v>
      </c>
      <c r="E255" s="170" t="s">
        <v>2392</v>
      </c>
      <c r="F255" s="171" t="s">
        <v>2393</v>
      </c>
      <c r="G255" s="172" t="s">
        <v>394</v>
      </c>
      <c r="H255" s="173">
        <v>1</v>
      </c>
      <c r="I255" s="174"/>
      <c r="J255" s="175"/>
      <c r="K255" s="176"/>
      <c r="L255" s="177"/>
      <c r="M255" s="178" t="s">
        <v>1</v>
      </c>
      <c r="N255" s="179" t="s">
        <v>49</v>
      </c>
      <c r="O255" s="58"/>
      <c r="P255" s="166">
        <f t="shared" si="45"/>
        <v>0</v>
      </c>
      <c r="Q255" s="166">
        <v>0</v>
      </c>
      <c r="R255" s="166">
        <f t="shared" si="46"/>
        <v>0</v>
      </c>
      <c r="S255" s="166">
        <v>0</v>
      </c>
      <c r="T255" s="167">
        <f t="shared" si="47"/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8" t="s">
        <v>291</v>
      </c>
      <c r="AT255" s="168" t="s">
        <v>373</v>
      </c>
      <c r="AU255" s="168" t="s">
        <v>94</v>
      </c>
      <c r="AY255" s="14" t="s">
        <v>165</v>
      </c>
      <c r="BE255" s="99">
        <f t="shared" si="48"/>
        <v>0</v>
      </c>
      <c r="BF255" s="99">
        <f t="shared" si="49"/>
        <v>0</v>
      </c>
      <c r="BG255" s="99">
        <f t="shared" si="50"/>
        <v>0</v>
      </c>
      <c r="BH255" s="99">
        <f t="shared" si="51"/>
        <v>0</v>
      </c>
      <c r="BI255" s="99">
        <f t="shared" si="52"/>
        <v>0</v>
      </c>
      <c r="BJ255" s="14" t="s">
        <v>94</v>
      </c>
      <c r="BK255" s="99">
        <f t="shared" si="53"/>
        <v>0</v>
      </c>
      <c r="BL255" s="14" t="s">
        <v>226</v>
      </c>
      <c r="BM255" s="168" t="s">
        <v>2394</v>
      </c>
    </row>
    <row r="256" spans="1:65" s="2" customFormat="1" ht="24.2" customHeight="1">
      <c r="A256" s="32"/>
      <c r="B256" s="131"/>
      <c r="C256" s="169" t="s">
        <v>727</v>
      </c>
      <c r="D256" s="169" t="s">
        <v>373</v>
      </c>
      <c r="E256" s="170" t="s">
        <v>2395</v>
      </c>
      <c r="F256" s="171" t="s">
        <v>2396</v>
      </c>
      <c r="G256" s="172" t="s">
        <v>394</v>
      </c>
      <c r="H256" s="173">
        <v>1</v>
      </c>
      <c r="I256" s="174"/>
      <c r="J256" s="175"/>
      <c r="K256" s="176"/>
      <c r="L256" s="177"/>
      <c r="M256" s="178" t="s">
        <v>1</v>
      </c>
      <c r="N256" s="179" t="s">
        <v>49</v>
      </c>
      <c r="O256" s="58"/>
      <c r="P256" s="166">
        <f t="shared" si="45"/>
        <v>0</v>
      </c>
      <c r="Q256" s="166">
        <v>1.57E-3</v>
      </c>
      <c r="R256" s="166">
        <f t="shared" si="46"/>
        <v>1.57E-3</v>
      </c>
      <c r="S256" s="166">
        <v>0</v>
      </c>
      <c r="T256" s="167">
        <f t="shared" si="47"/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8" t="s">
        <v>291</v>
      </c>
      <c r="AT256" s="168" t="s">
        <v>373</v>
      </c>
      <c r="AU256" s="168" t="s">
        <v>94</v>
      </c>
      <c r="AY256" s="14" t="s">
        <v>165</v>
      </c>
      <c r="BE256" s="99">
        <f t="shared" si="48"/>
        <v>0</v>
      </c>
      <c r="BF256" s="99">
        <f t="shared" si="49"/>
        <v>0</v>
      </c>
      <c r="BG256" s="99">
        <f t="shared" si="50"/>
        <v>0</v>
      </c>
      <c r="BH256" s="99">
        <f t="shared" si="51"/>
        <v>0</v>
      </c>
      <c r="BI256" s="99">
        <f t="shared" si="52"/>
        <v>0</v>
      </c>
      <c r="BJ256" s="14" t="s">
        <v>94</v>
      </c>
      <c r="BK256" s="99">
        <f t="shared" si="53"/>
        <v>0</v>
      </c>
      <c r="BL256" s="14" t="s">
        <v>226</v>
      </c>
      <c r="BM256" s="168" t="s">
        <v>2397</v>
      </c>
    </row>
    <row r="257" spans="1:65" s="2" customFormat="1" ht="14.45" customHeight="1">
      <c r="A257" s="32"/>
      <c r="B257" s="131"/>
      <c r="C257" s="156" t="s">
        <v>731</v>
      </c>
      <c r="D257" s="156" t="s">
        <v>167</v>
      </c>
      <c r="E257" s="157" t="s">
        <v>2398</v>
      </c>
      <c r="F257" s="158" t="s">
        <v>2399</v>
      </c>
      <c r="G257" s="159" t="s">
        <v>394</v>
      </c>
      <c r="H257" s="160">
        <v>1</v>
      </c>
      <c r="I257" s="161"/>
      <c r="J257" s="162"/>
      <c r="K257" s="163"/>
      <c r="L257" s="33"/>
      <c r="M257" s="164" t="s">
        <v>1</v>
      </c>
      <c r="N257" s="165" t="s">
        <v>49</v>
      </c>
      <c r="O257" s="58"/>
      <c r="P257" s="166">
        <f t="shared" si="45"/>
        <v>0</v>
      </c>
      <c r="Q257" s="166">
        <v>3.0000000000000001E-5</v>
      </c>
      <c r="R257" s="166">
        <f t="shared" si="46"/>
        <v>3.0000000000000001E-5</v>
      </c>
      <c r="S257" s="166">
        <v>0</v>
      </c>
      <c r="T257" s="167">
        <f t="shared" si="47"/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8" t="s">
        <v>226</v>
      </c>
      <c r="AT257" s="168" t="s">
        <v>167</v>
      </c>
      <c r="AU257" s="168" t="s">
        <v>94</v>
      </c>
      <c r="AY257" s="14" t="s">
        <v>165</v>
      </c>
      <c r="BE257" s="99">
        <f t="shared" si="48"/>
        <v>0</v>
      </c>
      <c r="BF257" s="99">
        <f t="shared" si="49"/>
        <v>0</v>
      </c>
      <c r="BG257" s="99">
        <f t="shared" si="50"/>
        <v>0</v>
      </c>
      <c r="BH257" s="99">
        <f t="shared" si="51"/>
        <v>0</v>
      </c>
      <c r="BI257" s="99">
        <f t="shared" si="52"/>
        <v>0</v>
      </c>
      <c r="BJ257" s="14" t="s">
        <v>94</v>
      </c>
      <c r="BK257" s="99">
        <f t="shared" si="53"/>
        <v>0</v>
      </c>
      <c r="BL257" s="14" t="s">
        <v>226</v>
      </c>
      <c r="BM257" s="168" t="s">
        <v>2400</v>
      </c>
    </row>
    <row r="258" spans="1:65" s="2" customFormat="1" ht="24.2" customHeight="1">
      <c r="A258" s="32"/>
      <c r="B258" s="131"/>
      <c r="C258" s="169" t="s">
        <v>735</v>
      </c>
      <c r="D258" s="169" t="s">
        <v>373</v>
      </c>
      <c r="E258" s="170" t="s">
        <v>2401</v>
      </c>
      <c r="F258" s="171" t="s">
        <v>2402</v>
      </c>
      <c r="G258" s="172" t="s">
        <v>394</v>
      </c>
      <c r="H258" s="173">
        <v>1</v>
      </c>
      <c r="I258" s="174"/>
      <c r="J258" s="175"/>
      <c r="K258" s="176"/>
      <c r="L258" s="177"/>
      <c r="M258" s="178" t="s">
        <v>1</v>
      </c>
      <c r="N258" s="179" t="s">
        <v>49</v>
      </c>
      <c r="O258" s="58"/>
      <c r="P258" s="166">
        <f t="shared" si="45"/>
        <v>0</v>
      </c>
      <c r="Q258" s="166">
        <v>1.64E-3</v>
      </c>
      <c r="R258" s="166">
        <f t="shared" si="46"/>
        <v>1.64E-3</v>
      </c>
      <c r="S258" s="166">
        <v>0</v>
      </c>
      <c r="T258" s="167">
        <f t="shared" si="47"/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8" t="s">
        <v>291</v>
      </c>
      <c r="AT258" s="168" t="s">
        <v>373</v>
      </c>
      <c r="AU258" s="168" t="s">
        <v>94</v>
      </c>
      <c r="AY258" s="14" t="s">
        <v>165</v>
      </c>
      <c r="BE258" s="99">
        <f t="shared" si="48"/>
        <v>0</v>
      </c>
      <c r="BF258" s="99">
        <f t="shared" si="49"/>
        <v>0</v>
      </c>
      <c r="BG258" s="99">
        <f t="shared" si="50"/>
        <v>0</v>
      </c>
      <c r="BH258" s="99">
        <f t="shared" si="51"/>
        <v>0</v>
      </c>
      <c r="BI258" s="99">
        <f t="shared" si="52"/>
        <v>0</v>
      </c>
      <c r="BJ258" s="14" t="s">
        <v>94</v>
      </c>
      <c r="BK258" s="99">
        <f t="shared" si="53"/>
        <v>0</v>
      </c>
      <c r="BL258" s="14" t="s">
        <v>226</v>
      </c>
      <c r="BM258" s="168" t="s">
        <v>2403</v>
      </c>
    </row>
    <row r="259" spans="1:65" s="2" customFormat="1" ht="14.45" customHeight="1">
      <c r="A259" s="32"/>
      <c r="B259" s="131"/>
      <c r="C259" s="156" t="s">
        <v>741</v>
      </c>
      <c r="D259" s="156" t="s">
        <v>167</v>
      </c>
      <c r="E259" s="157" t="s">
        <v>2404</v>
      </c>
      <c r="F259" s="158" t="s">
        <v>2405</v>
      </c>
      <c r="G259" s="159" t="s">
        <v>394</v>
      </c>
      <c r="H259" s="160">
        <v>6</v>
      </c>
      <c r="I259" s="161"/>
      <c r="J259" s="162"/>
      <c r="K259" s="163"/>
      <c r="L259" s="33"/>
      <c r="M259" s="164" t="s">
        <v>1</v>
      </c>
      <c r="N259" s="165" t="s">
        <v>49</v>
      </c>
      <c r="O259" s="58"/>
      <c r="P259" s="166">
        <f t="shared" si="45"/>
        <v>0</v>
      </c>
      <c r="Q259" s="166">
        <v>3.0000000000000001E-5</v>
      </c>
      <c r="R259" s="166">
        <f t="shared" si="46"/>
        <v>1.8000000000000001E-4</v>
      </c>
      <c r="S259" s="166">
        <v>0</v>
      </c>
      <c r="T259" s="167">
        <f t="shared" si="47"/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8" t="s">
        <v>226</v>
      </c>
      <c r="AT259" s="168" t="s">
        <v>167</v>
      </c>
      <c r="AU259" s="168" t="s">
        <v>94</v>
      </c>
      <c r="AY259" s="14" t="s">
        <v>165</v>
      </c>
      <c r="BE259" s="99">
        <f t="shared" si="48"/>
        <v>0</v>
      </c>
      <c r="BF259" s="99">
        <f t="shared" si="49"/>
        <v>0</v>
      </c>
      <c r="BG259" s="99">
        <f t="shared" si="50"/>
        <v>0</v>
      </c>
      <c r="BH259" s="99">
        <f t="shared" si="51"/>
        <v>0</v>
      </c>
      <c r="BI259" s="99">
        <f t="shared" si="52"/>
        <v>0</v>
      </c>
      <c r="BJ259" s="14" t="s">
        <v>94</v>
      </c>
      <c r="BK259" s="99">
        <f t="shared" si="53"/>
        <v>0</v>
      </c>
      <c r="BL259" s="14" t="s">
        <v>226</v>
      </c>
      <c r="BM259" s="168" t="s">
        <v>2406</v>
      </c>
    </row>
    <row r="260" spans="1:65" s="2" customFormat="1" ht="24.2" customHeight="1">
      <c r="A260" s="32"/>
      <c r="B260" s="131"/>
      <c r="C260" s="169" t="s">
        <v>745</v>
      </c>
      <c r="D260" s="169" t="s">
        <v>373</v>
      </c>
      <c r="E260" s="170" t="s">
        <v>2407</v>
      </c>
      <c r="F260" s="171" t="s">
        <v>2408</v>
      </c>
      <c r="G260" s="172" t="s">
        <v>394</v>
      </c>
      <c r="H260" s="173">
        <v>1</v>
      </c>
      <c r="I260" s="174"/>
      <c r="J260" s="175"/>
      <c r="K260" s="176"/>
      <c r="L260" s="177"/>
      <c r="M260" s="178" t="s">
        <v>1</v>
      </c>
      <c r="N260" s="179" t="s">
        <v>49</v>
      </c>
      <c r="O260" s="58"/>
      <c r="P260" s="166">
        <f t="shared" si="45"/>
        <v>0</v>
      </c>
      <c r="Q260" s="166">
        <v>3.9529037860368196E-3</v>
      </c>
      <c r="R260" s="166">
        <f t="shared" si="46"/>
        <v>3.9529037860368196E-3</v>
      </c>
      <c r="S260" s="166">
        <v>0</v>
      </c>
      <c r="T260" s="167">
        <f t="shared" si="47"/>
        <v>0</v>
      </c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R260" s="168" t="s">
        <v>291</v>
      </c>
      <c r="AT260" s="168" t="s">
        <v>373</v>
      </c>
      <c r="AU260" s="168" t="s">
        <v>94</v>
      </c>
      <c r="AY260" s="14" t="s">
        <v>165</v>
      </c>
      <c r="BE260" s="99">
        <f t="shared" si="48"/>
        <v>0</v>
      </c>
      <c r="BF260" s="99">
        <f t="shared" si="49"/>
        <v>0</v>
      </c>
      <c r="BG260" s="99">
        <f t="shared" si="50"/>
        <v>0</v>
      </c>
      <c r="BH260" s="99">
        <f t="shared" si="51"/>
        <v>0</v>
      </c>
      <c r="BI260" s="99">
        <f t="shared" si="52"/>
        <v>0</v>
      </c>
      <c r="BJ260" s="14" t="s">
        <v>94</v>
      </c>
      <c r="BK260" s="99">
        <f t="shared" si="53"/>
        <v>0</v>
      </c>
      <c r="BL260" s="14" t="s">
        <v>226</v>
      </c>
      <c r="BM260" s="168" t="s">
        <v>2409</v>
      </c>
    </row>
    <row r="261" spans="1:65" s="2" customFormat="1" ht="24.2" customHeight="1">
      <c r="A261" s="32"/>
      <c r="B261" s="131"/>
      <c r="C261" s="169" t="s">
        <v>749</v>
      </c>
      <c r="D261" s="169" t="s">
        <v>373</v>
      </c>
      <c r="E261" s="170" t="s">
        <v>2410</v>
      </c>
      <c r="F261" s="171" t="s">
        <v>2411</v>
      </c>
      <c r="G261" s="172" t="s">
        <v>394</v>
      </c>
      <c r="H261" s="173">
        <v>5</v>
      </c>
      <c r="I261" s="174"/>
      <c r="J261" s="175"/>
      <c r="K261" s="176"/>
      <c r="L261" s="177"/>
      <c r="M261" s="178" t="s">
        <v>1</v>
      </c>
      <c r="N261" s="179" t="s">
        <v>49</v>
      </c>
      <c r="O261" s="58"/>
      <c r="P261" s="166">
        <f t="shared" si="45"/>
        <v>0</v>
      </c>
      <c r="Q261" s="166">
        <v>2.7799999999999999E-3</v>
      </c>
      <c r="R261" s="166">
        <f t="shared" si="46"/>
        <v>1.3899999999999999E-2</v>
      </c>
      <c r="S261" s="166">
        <v>0</v>
      </c>
      <c r="T261" s="167">
        <f t="shared" si="47"/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8" t="s">
        <v>291</v>
      </c>
      <c r="AT261" s="168" t="s">
        <v>373</v>
      </c>
      <c r="AU261" s="168" t="s">
        <v>94</v>
      </c>
      <c r="AY261" s="14" t="s">
        <v>165</v>
      </c>
      <c r="BE261" s="99">
        <f t="shared" si="48"/>
        <v>0</v>
      </c>
      <c r="BF261" s="99">
        <f t="shared" si="49"/>
        <v>0</v>
      </c>
      <c r="BG261" s="99">
        <f t="shared" si="50"/>
        <v>0</v>
      </c>
      <c r="BH261" s="99">
        <f t="shared" si="51"/>
        <v>0</v>
      </c>
      <c r="BI261" s="99">
        <f t="shared" si="52"/>
        <v>0</v>
      </c>
      <c r="BJ261" s="14" t="s">
        <v>94</v>
      </c>
      <c r="BK261" s="99">
        <f t="shared" si="53"/>
        <v>0</v>
      </c>
      <c r="BL261" s="14" t="s">
        <v>226</v>
      </c>
      <c r="BM261" s="168" t="s">
        <v>2412</v>
      </c>
    </row>
    <row r="262" spans="1:65" s="2" customFormat="1" ht="14.45" customHeight="1">
      <c r="A262" s="32"/>
      <c r="B262" s="131"/>
      <c r="C262" s="156" t="s">
        <v>753</v>
      </c>
      <c r="D262" s="156" t="s">
        <v>167</v>
      </c>
      <c r="E262" s="157" t="s">
        <v>2413</v>
      </c>
      <c r="F262" s="158" t="s">
        <v>2414</v>
      </c>
      <c r="G262" s="159" t="s">
        <v>1130</v>
      </c>
      <c r="H262" s="160">
        <v>90</v>
      </c>
      <c r="I262" s="161"/>
      <c r="J262" s="162"/>
      <c r="K262" s="163"/>
      <c r="L262" s="33"/>
      <c r="M262" s="164" t="s">
        <v>1</v>
      </c>
      <c r="N262" s="165" t="s">
        <v>49</v>
      </c>
      <c r="O262" s="58"/>
      <c r="P262" s="166">
        <f t="shared" si="45"/>
        <v>0</v>
      </c>
      <c r="Q262" s="166">
        <v>0</v>
      </c>
      <c r="R262" s="166">
        <f t="shared" si="46"/>
        <v>0</v>
      </c>
      <c r="S262" s="166">
        <v>0</v>
      </c>
      <c r="T262" s="167">
        <f t="shared" si="47"/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8" t="s">
        <v>226</v>
      </c>
      <c r="AT262" s="168" t="s">
        <v>167</v>
      </c>
      <c r="AU262" s="168" t="s">
        <v>94</v>
      </c>
      <c r="AY262" s="14" t="s">
        <v>165</v>
      </c>
      <c r="BE262" s="99">
        <f t="shared" si="48"/>
        <v>0</v>
      </c>
      <c r="BF262" s="99">
        <f t="shared" si="49"/>
        <v>0</v>
      </c>
      <c r="BG262" s="99">
        <f t="shared" si="50"/>
        <v>0</v>
      </c>
      <c r="BH262" s="99">
        <f t="shared" si="51"/>
        <v>0</v>
      </c>
      <c r="BI262" s="99">
        <f t="shared" si="52"/>
        <v>0</v>
      </c>
      <c r="BJ262" s="14" t="s">
        <v>94</v>
      </c>
      <c r="BK262" s="99">
        <f t="shared" si="53"/>
        <v>0</v>
      </c>
      <c r="BL262" s="14" t="s">
        <v>226</v>
      </c>
      <c r="BM262" s="168" t="s">
        <v>2415</v>
      </c>
    </row>
    <row r="263" spans="1:65" s="2" customFormat="1" ht="37.9" customHeight="1">
      <c r="A263" s="32"/>
      <c r="B263" s="131"/>
      <c r="C263" s="169" t="s">
        <v>755</v>
      </c>
      <c r="D263" s="169" t="s">
        <v>373</v>
      </c>
      <c r="E263" s="170" t="s">
        <v>2416</v>
      </c>
      <c r="F263" s="171" t="s">
        <v>2417</v>
      </c>
      <c r="G263" s="172" t="s">
        <v>394</v>
      </c>
      <c r="H263" s="173">
        <v>82</v>
      </c>
      <c r="I263" s="174"/>
      <c r="J263" s="175"/>
      <c r="K263" s="176"/>
      <c r="L263" s="177"/>
      <c r="M263" s="178" t="s">
        <v>1</v>
      </c>
      <c r="N263" s="179" t="s">
        <v>49</v>
      </c>
      <c r="O263" s="58"/>
      <c r="P263" s="166">
        <f t="shared" si="45"/>
        <v>0</v>
      </c>
      <c r="Q263" s="166">
        <v>0</v>
      </c>
      <c r="R263" s="166">
        <f t="shared" si="46"/>
        <v>0</v>
      </c>
      <c r="S263" s="166">
        <v>0</v>
      </c>
      <c r="T263" s="167">
        <f t="shared" si="47"/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68" t="s">
        <v>291</v>
      </c>
      <c r="AT263" s="168" t="s">
        <v>373</v>
      </c>
      <c r="AU263" s="168" t="s">
        <v>94</v>
      </c>
      <c r="AY263" s="14" t="s">
        <v>165</v>
      </c>
      <c r="BE263" s="99">
        <f t="shared" si="48"/>
        <v>0</v>
      </c>
      <c r="BF263" s="99">
        <f t="shared" si="49"/>
        <v>0</v>
      </c>
      <c r="BG263" s="99">
        <f t="shared" si="50"/>
        <v>0</v>
      </c>
      <c r="BH263" s="99">
        <f t="shared" si="51"/>
        <v>0</v>
      </c>
      <c r="BI263" s="99">
        <f t="shared" si="52"/>
        <v>0</v>
      </c>
      <c r="BJ263" s="14" t="s">
        <v>94</v>
      </c>
      <c r="BK263" s="99">
        <f t="shared" si="53"/>
        <v>0</v>
      </c>
      <c r="BL263" s="14" t="s">
        <v>226</v>
      </c>
      <c r="BM263" s="168" t="s">
        <v>2418</v>
      </c>
    </row>
    <row r="264" spans="1:65" s="2" customFormat="1" ht="37.9" customHeight="1">
      <c r="A264" s="32"/>
      <c r="B264" s="131"/>
      <c r="C264" s="169" t="s">
        <v>761</v>
      </c>
      <c r="D264" s="169" t="s">
        <v>373</v>
      </c>
      <c r="E264" s="170" t="s">
        <v>2419</v>
      </c>
      <c r="F264" s="171" t="s">
        <v>2420</v>
      </c>
      <c r="G264" s="172" t="s">
        <v>394</v>
      </c>
      <c r="H264" s="173">
        <v>8</v>
      </c>
      <c r="I264" s="174"/>
      <c r="J264" s="175"/>
      <c r="K264" s="176"/>
      <c r="L264" s="177"/>
      <c r="M264" s="178" t="s">
        <v>1</v>
      </c>
      <c r="N264" s="179" t="s">
        <v>49</v>
      </c>
      <c r="O264" s="58"/>
      <c r="P264" s="166">
        <f t="shared" si="45"/>
        <v>0</v>
      </c>
      <c r="Q264" s="166">
        <v>2.3000000000000001E-4</v>
      </c>
      <c r="R264" s="166">
        <f t="shared" si="46"/>
        <v>1.8400000000000001E-3</v>
      </c>
      <c r="S264" s="166">
        <v>0</v>
      </c>
      <c r="T264" s="167">
        <f t="shared" si="47"/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68" t="s">
        <v>291</v>
      </c>
      <c r="AT264" s="168" t="s">
        <v>373</v>
      </c>
      <c r="AU264" s="168" t="s">
        <v>94</v>
      </c>
      <c r="AY264" s="14" t="s">
        <v>165</v>
      </c>
      <c r="BE264" s="99">
        <f t="shared" si="48"/>
        <v>0</v>
      </c>
      <c r="BF264" s="99">
        <f t="shared" si="49"/>
        <v>0</v>
      </c>
      <c r="BG264" s="99">
        <f t="shared" si="50"/>
        <v>0</v>
      </c>
      <c r="BH264" s="99">
        <f t="shared" si="51"/>
        <v>0</v>
      </c>
      <c r="BI264" s="99">
        <f t="shared" si="52"/>
        <v>0</v>
      </c>
      <c r="BJ264" s="14" t="s">
        <v>94</v>
      </c>
      <c r="BK264" s="99">
        <f t="shared" si="53"/>
        <v>0</v>
      </c>
      <c r="BL264" s="14" t="s">
        <v>226</v>
      </c>
      <c r="BM264" s="168" t="s">
        <v>2421</v>
      </c>
    </row>
    <row r="265" spans="1:65" s="2" customFormat="1" ht="24.2" customHeight="1">
      <c r="A265" s="32"/>
      <c r="B265" s="131"/>
      <c r="C265" s="169" t="s">
        <v>2422</v>
      </c>
      <c r="D265" s="169" t="s">
        <v>373</v>
      </c>
      <c r="E265" s="170" t="s">
        <v>2423</v>
      </c>
      <c r="F265" s="171" t="s">
        <v>2424</v>
      </c>
      <c r="G265" s="172" t="s">
        <v>394</v>
      </c>
      <c r="H265" s="173">
        <v>8</v>
      </c>
      <c r="I265" s="174"/>
      <c r="J265" s="175"/>
      <c r="K265" s="176"/>
      <c r="L265" s="177"/>
      <c r="M265" s="178" t="s">
        <v>1</v>
      </c>
      <c r="N265" s="179" t="s">
        <v>49</v>
      </c>
      <c r="O265" s="58"/>
      <c r="P265" s="166">
        <f t="shared" si="45"/>
        <v>0</v>
      </c>
      <c r="Q265" s="166">
        <v>0</v>
      </c>
      <c r="R265" s="166">
        <f t="shared" si="46"/>
        <v>0</v>
      </c>
      <c r="S265" s="166">
        <v>0</v>
      </c>
      <c r="T265" s="167">
        <f t="shared" si="47"/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68" t="s">
        <v>291</v>
      </c>
      <c r="AT265" s="168" t="s">
        <v>373</v>
      </c>
      <c r="AU265" s="168" t="s">
        <v>94</v>
      </c>
      <c r="AY265" s="14" t="s">
        <v>165</v>
      </c>
      <c r="BE265" s="99">
        <f t="shared" si="48"/>
        <v>0</v>
      </c>
      <c r="BF265" s="99">
        <f t="shared" si="49"/>
        <v>0</v>
      </c>
      <c r="BG265" s="99">
        <f t="shared" si="50"/>
        <v>0</v>
      </c>
      <c r="BH265" s="99">
        <f t="shared" si="51"/>
        <v>0</v>
      </c>
      <c r="BI265" s="99">
        <f t="shared" si="52"/>
        <v>0</v>
      </c>
      <c r="BJ265" s="14" t="s">
        <v>94</v>
      </c>
      <c r="BK265" s="99">
        <f t="shared" si="53"/>
        <v>0</v>
      </c>
      <c r="BL265" s="14" t="s">
        <v>226</v>
      </c>
      <c r="BM265" s="168" t="s">
        <v>2425</v>
      </c>
    </row>
    <row r="266" spans="1:65" s="2" customFormat="1" ht="14.45" customHeight="1">
      <c r="A266" s="32"/>
      <c r="B266" s="131"/>
      <c r="C266" s="156" t="s">
        <v>2426</v>
      </c>
      <c r="D266" s="156" t="s">
        <v>167</v>
      </c>
      <c r="E266" s="157" t="s">
        <v>2427</v>
      </c>
      <c r="F266" s="158" t="s">
        <v>2428</v>
      </c>
      <c r="G266" s="159" t="s">
        <v>394</v>
      </c>
      <c r="H266" s="160">
        <v>1</v>
      </c>
      <c r="I266" s="161"/>
      <c r="J266" s="162"/>
      <c r="K266" s="163"/>
      <c r="L266" s="33"/>
      <c r="M266" s="164" t="s">
        <v>1</v>
      </c>
      <c r="N266" s="165" t="s">
        <v>49</v>
      </c>
      <c r="O266" s="58"/>
      <c r="P266" s="166">
        <f t="shared" si="45"/>
        <v>0</v>
      </c>
      <c r="Q266" s="166">
        <v>3.0000000000000001E-5</v>
      </c>
      <c r="R266" s="166">
        <f t="shared" si="46"/>
        <v>3.0000000000000001E-5</v>
      </c>
      <c r="S266" s="166">
        <v>0</v>
      </c>
      <c r="T266" s="167">
        <f t="shared" si="47"/>
        <v>0</v>
      </c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R266" s="168" t="s">
        <v>226</v>
      </c>
      <c r="AT266" s="168" t="s">
        <v>167</v>
      </c>
      <c r="AU266" s="168" t="s">
        <v>94</v>
      </c>
      <c r="AY266" s="14" t="s">
        <v>165</v>
      </c>
      <c r="BE266" s="99">
        <f t="shared" si="48"/>
        <v>0</v>
      </c>
      <c r="BF266" s="99">
        <f t="shared" si="49"/>
        <v>0</v>
      </c>
      <c r="BG266" s="99">
        <f t="shared" si="50"/>
        <v>0</v>
      </c>
      <c r="BH266" s="99">
        <f t="shared" si="51"/>
        <v>0</v>
      </c>
      <c r="BI266" s="99">
        <f t="shared" si="52"/>
        <v>0</v>
      </c>
      <c r="BJ266" s="14" t="s">
        <v>94</v>
      </c>
      <c r="BK266" s="99">
        <f t="shared" si="53"/>
        <v>0</v>
      </c>
      <c r="BL266" s="14" t="s">
        <v>226</v>
      </c>
      <c r="BM266" s="168" t="s">
        <v>2429</v>
      </c>
    </row>
    <row r="267" spans="1:65" s="2" customFormat="1" ht="14.45" customHeight="1">
      <c r="A267" s="32"/>
      <c r="B267" s="131"/>
      <c r="C267" s="169" t="s">
        <v>2430</v>
      </c>
      <c r="D267" s="169" t="s">
        <v>373</v>
      </c>
      <c r="E267" s="170" t="s">
        <v>2431</v>
      </c>
      <c r="F267" s="171" t="s">
        <v>2432</v>
      </c>
      <c r="G267" s="172" t="s">
        <v>394</v>
      </c>
      <c r="H267" s="173">
        <v>1</v>
      </c>
      <c r="I267" s="174"/>
      <c r="J267" s="175"/>
      <c r="K267" s="176"/>
      <c r="L267" s="177"/>
      <c r="M267" s="178" t="s">
        <v>1</v>
      </c>
      <c r="N267" s="179" t="s">
        <v>49</v>
      </c>
      <c r="O267" s="58"/>
      <c r="P267" s="166">
        <f t="shared" si="45"/>
        <v>0</v>
      </c>
      <c r="Q267" s="166">
        <v>1.6999999999999999E-3</v>
      </c>
      <c r="R267" s="166">
        <f t="shared" si="46"/>
        <v>1.6999999999999999E-3</v>
      </c>
      <c r="S267" s="166">
        <v>0</v>
      </c>
      <c r="T267" s="167">
        <f t="shared" si="47"/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68" t="s">
        <v>291</v>
      </c>
      <c r="AT267" s="168" t="s">
        <v>373</v>
      </c>
      <c r="AU267" s="168" t="s">
        <v>94</v>
      </c>
      <c r="AY267" s="14" t="s">
        <v>165</v>
      </c>
      <c r="BE267" s="99">
        <f t="shared" si="48"/>
        <v>0</v>
      </c>
      <c r="BF267" s="99">
        <f t="shared" si="49"/>
        <v>0</v>
      </c>
      <c r="BG267" s="99">
        <f t="shared" si="50"/>
        <v>0</v>
      </c>
      <c r="BH267" s="99">
        <f t="shared" si="51"/>
        <v>0</v>
      </c>
      <c r="BI267" s="99">
        <f t="shared" si="52"/>
        <v>0</v>
      </c>
      <c r="BJ267" s="14" t="s">
        <v>94</v>
      </c>
      <c r="BK267" s="99">
        <f t="shared" si="53"/>
        <v>0</v>
      </c>
      <c r="BL267" s="14" t="s">
        <v>226</v>
      </c>
      <c r="BM267" s="168" t="s">
        <v>2433</v>
      </c>
    </row>
    <row r="268" spans="1:65" s="2" customFormat="1" ht="14.45" customHeight="1">
      <c r="A268" s="32"/>
      <c r="B268" s="131"/>
      <c r="C268" s="156" t="s">
        <v>2434</v>
      </c>
      <c r="D268" s="156" t="s">
        <v>167</v>
      </c>
      <c r="E268" s="157" t="s">
        <v>2435</v>
      </c>
      <c r="F268" s="158" t="s">
        <v>2436</v>
      </c>
      <c r="G268" s="159" t="s">
        <v>394</v>
      </c>
      <c r="H268" s="160">
        <v>5</v>
      </c>
      <c r="I268" s="161"/>
      <c r="J268" s="162"/>
      <c r="K268" s="163"/>
      <c r="L268" s="33"/>
      <c r="M268" s="164" t="s">
        <v>1</v>
      </c>
      <c r="N268" s="165" t="s">
        <v>49</v>
      </c>
      <c r="O268" s="58"/>
      <c r="P268" s="166">
        <f t="shared" si="45"/>
        <v>0</v>
      </c>
      <c r="Q268" s="166">
        <v>2.4000000000000001E-4</v>
      </c>
      <c r="R268" s="166">
        <f t="shared" si="46"/>
        <v>1.2000000000000001E-3</v>
      </c>
      <c r="S268" s="166">
        <v>0</v>
      </c>
      <c r="T268" s="167">
        <f t="shared" si="47"/>
        <v>0</v>
      </c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R268" s="168" t="s">
        <v>226</v>
      </c>
      <c r="AT268" s="168" t="s">
        <v>167</v>
      </c>
      <c r="AU268" s="168" t="s">
        <v>94</v>
      </c>
      <c r="AY268" s="14" t="s">
        <v>165</v>
      </c>
      <c r="BE268" s="99">
        <f t="shared" si="48"/>
        <v>0</v>
      </c>
      <c r="BF268" s="99">
        <f t="shared" si="49"/>
        <v>0</v>
      </c>
      <c r="BG268" s="99">
        <f t="shared" si="50"/>
        <v>0</v>
      </c>
      <c r="BH268" s="99">
        <f t="shared" si="51"/>
        <v>0</v>
      </c>
      <c r="BI268" s="99">
        <f t="shared" si="52"/>
        <v>0</v>
      </c>
      <c r="BJ268" s="14" t="s">
        <v>94</v>
      </c>
      <c r="BK268" s="99">
        <f t="shared" si="53"/>
        <v>0</v>
      </c>
      <c r="BL268" s="14" t="s">
        <v>226</v>
      </c>
      <c r="BM268" s="168" t="s">
        <v>2437</v>
      </c>
    </row>
    <row r="269" spans="1:65" s="2" customFormat="1" ht="24.2" customHeight="1">
      <c r="A269" s="32"/>
      <c r="B269" s="131"/>
      <c r="C269" s="156" t="s">
        <v>2438</v>
      </c>
      <c r="D269" s="156" t="s">
        <v>167</v>
      </c>
      <c r="E269" s="157" t="s">
        <v>2439</v>
      </c>
      <c r="F269" s="158" t="s">
        <v>2440</v>
      </c>
      <c r="G269" s="159" t="s">
        <v>394</v>
      </c>
      <c r="H269" s="160">
        <v>3</v>
      </c>
      <c r="I269" s="161"/>
      <c r="J269" s="162"/>
      <c r="K269" s="163"/>
      <c r="L269" s="33"/>
      <c r="M269" s="164" t="s">
        <v>1</v>
      </c>
      <c r="N269" s="165" t="s">
        <v>49</v>
      </c>
      <c r="O269" s="58"/>
      <c r="P269" s="166">
        <f t="shared" si="45"/>
        <v>0</v>
      </c>
      <c r="Q269" s="166">
        <v>2.5899999999999999E-3</v>
      </c>
      <c r="R269" s="166">
        <f t="shared" si="46"/>
        <v>7.7699999999999991E-3</v>
      </c>
      <c r="S269" s="166">
        <v>0</v>
      </c>
      <c r="T269" s="167">
        <f t="shared" si="47"/>
        <v>0</v>
      </c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R269" s="168" t="s">
        <v>226</v>
      </c>
      <c r="AT269" s="168" t="s">
        <v>167</v>
      </c>
      <c r="AU269" s="168" t="s">
        <v>94</v>
      </c>
      <c r="AY269" s="14" t="s">
        <v>165</v>
      </c>
      <c r="BE269" s="99">
        <f t="shared" si="48"/>
        <v>0</v>
      </c>
      <c r="BF269" s="99">
        <f t="shared" si="49"/>
        <v>0</v>
      </c>
      <c r="BG269" s="99">
        <f t="shared" si="50"/>
        <v>0</v>
      </c>
      <c r="BH269" s="99">
        <f t="shared" si="51"/>
        <v>0</v>
      </c>
      <c r="BI269" s="99">
        <f t="shared" si="52"/>
        <v>0</v>
      </c>
      <c r="BJ269" s="14" t="s">
        <v>94</v>
      </c>
      <c r="BK269" s="99">
        <f t="shared" si="53"/>
        <v>0</v>
      </c>
      <c r="BL269" s="14" t="s">
        <v>226</v>
      </c>
      <c r="BM269" s="168" t="s">
        <v>2441</v>
      </c>
    </row>
    <row r="270" spans="1:65" s="2" customFormat="1" ht="24.2" customHeight="1">
      <c r="A270" s="32"/>
      <c r="B270" s="131"/>
      <c r="C270" s="156" t="s">
        <v>2442</v>
      </c>
      <c r="D270" s="156" t="s">
        <v>167</v>
      </c>
      <c r="E270" s="157" t="s">
        <v>2443</v>
      </c>
      <c r="F270" s="158" t="s">
        <v>2444</v>
      </c>
      <c r="G270" s="159" t="s">
        <v>1223</v>
      </c>
      <c r="H270" s="185"/>
      <c r="I270" s="161"/>
      <c r="J270" s="162"/>
      <c r="K270" s="163"/>
      <c r="L270" s="33"/>
      <c r="M270" s="164" t="s">
        <v>1</v>
      </c>
      <c r="N270" s="165" t="s">
        <v>49</v>
      </c>
      <c r="O270" s="58"/>
      <c r="P270" s="166">
        <f t="shared" si="45"/>
        <v>0</v>
      </c>
      <c r="Q270" s="166">
        <v>0</v>
      </c>
      <c r="R270" s="166">
        <f t="shared" si="46"/>
        <v>0</v>
      </c>
      <c r="S270" s="166">
        <v>0</v>
      </c>
      <c r="T270" s="167">
        <f t="shared" si="47"/>
        <v>0</v>
      </c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R270" s="168" t="s">
        <v>226</v>
      </c>
      <c r="AT270" s="168" t="s">
        <v>167</v>
      </c>
      <c r="AU270" s="168" t="s">
        <v>94</v>
      </c>
      <c r="AY270" s="14" t="s">
        <v>165</v>
      </c>
      <c r="BE270" s="99">
        <f t="shared" si="48"/>
        <v>0</v>
      </c>
      <c r="BF270" s="99">
        <f t="shared" si="49"/>
        <v>0</v>
      </c>
      <c r="BG270" s="99">
        <f t="shared" si="50"/>
        <v>0</v>
      </c>
      <c r="BH270" s="99">
        <f t="shared" si="51"/>
        <v>0</v>
      </c>
      <c r="BI270" s="99">
        <f t="shared" si="52"/>
        <v>0</v>
      </c>
      <c r="BJ270" s="14" t="s">
        <v>94</v>
      </c>
      <c r="BK270" s="99">
        <f t="shared" si="53"/>
        <v>0</v>
      </c>
      <c r="BL270" s="14" t="s">
        <v>226</v>
      </c>
      <c r="BM270" s="168" t="s">
        <v>2445</v>
      </c>
    </row>
    <row r="271" spans="1:65" s="12" customFormat="1" ht="22.9" customHeight="1">
      <c r="B271" s="143"/>
      <c r="D271" s="144" t="s">
        <v>82</v>
      </c>
      <c r="E271" s="154" t="s">
        <v>2446</v>
      </c>
      <c r="F271" s="154" t="s">
        <v>2447</v>
      </c>
      <c r="I271" s="146"/>
      <c r="J271" s="155"/>
      <c r="L271" s="143"/>
      <c r="M271" s="148"/>
      <c r="N271" s="149"/>
      <c r="O271" s="149"/>
      <c r="P271" s="150">
        <f>SUM(P272:P330)</f>
        <v>0</v>
      </c>
      <c r="Q271" s="149"/>
      <c r="R271" s="150">
        <f>SUM(R272:R330)</f>
        <v>6.8747060000000015</v>
      </c>
      <c r="S271" s="149"/>
      <c r="T271" s="151">
        <f>SUM(T272:T330)</f>
        <v>11.4954</v>
      </c>
      <c r="AR271" s="144" t="s">
        <v>94</v>
      </c>
      <c r="AT271" s="152" t="s">
        <v>82</v>
      </c>
      <c r="AU271" s="152" t="s">
        <v>89</v>
      </c>
      <c r="AY271" s="144" t="s">
        <v>165</v>
      </c>
      <c r="BK271" s="153">
        <f>SUM(BK272:BK330)</f>
        <v>0</v>
      </c>
    </row>
    <row r="272" spans="1:65" s="2" customFormat="1" ht="14.45" customHeight="1">
      <c r="A272" s="32"/>
      <c r="B272" s="131"/>
      <c r="C272" s="156" t="s">
        <v>2448</v>
      </c>
      <c r="D272" s="156" t="s">
        <v>167</v>
      </c>
      <c r="E272" s="157" t="s">
        <v>2449</v>
      </c>
      <c r="F272" s="158" t="s">
        <v>2450</v>
      </c>
      <c r="G272" s="159" t="s">
        <v>170</v>
      </c>
      <c r="H272" s="160">
        <v>483</v>
      </c>
      <c r="I272" s="161"/>
      <c r="J272" s="162"/>
      <c r="K272" s="163"/>
      <c r="L272" s="33"/>
      <c r="M272" s="164" t="s">
        <v>1</v>
      </c>
      <c r="N272" s="165" t="s">
        <v>49</v>
      </c>
      <c r="O272" s="58"/>
      <c r="P272" s="166">
        <f t="shared" ref="P272:P303" si="54">O272*H272</f>
        <v>0</v>
      </c>
      <c r="Q272" s="166">
        <v>0</v>
      </c>
      <c r="R272" s="166">
        <f t="shared" ref="R272:R303" si="55">Q272*H272</f>
        <v>0</v>
      </c>
      <c r="S272" s="166">
        <v>2.3800000000000002E-2</v>
      </c>
      <c r="T272" s="167">
        <f t="shared" ref="T272:T303" si="56">S272*H272</f>
        <v>11.4954</v>
      </c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R272" s="168" t="s">
        <v>226</v>
      </c>
      <c r="AT272" s="168" t="s">
        <v>167</v>
      </c>
      <c r="AU272" s="168" t="s">
        <v>94</v>
      </c>
      <c r="AY272" s="14" t="s">
        <v>165</v>
      </c>
      <c r="BE272" s="99">
        <f t="shared" ref="BE272:BE303" si="57">IF(N272="základná",J272,0)</f>
        <v>0</v>
      </c>
      <c r="BF272" s="99">
        <f t="shared" ref="BF272:BF303" si="58">IF(N272="znížená",J272,0)</f>
        <v>0</v>
      </c>
      <c r="BG272" s="99">
        <f t="shared" ref="BG272:BG303" si="59">IF(N272="zákl. prenesená",J272,0)</f>
        <v>0</v>
      </c>
      <c r="BH272" s="99">
        <f t="shared" ref="BH272:BH303" si="60">IF(N272="zníž. prenesená",J272,0)</f>
        <v>0</v>
      </c>
      <c r="BI272" s="99">
        <f t="shared" ref="BI272:BI303" si="61">IF(N272="nulová",J272,0)</f>
        <v>0</v>
      </c>
      <c r="BJ272" s="14" t="s">
        <v>94</v>
      </c>
      <c r="BK272" s="99">
        <f t="shared" ref="BK272:BK303" si="62">ROUND(I272*H272,2)</f>
        <v>0</v>
      </c>
      <c r="BL272" s="14" t="s">
        <v>226</v>
      </c>
      <c r="BM272" s="168" t="s">
        <v>2451</v>
      </c>
    </row>
    <row r="273" spans="1:65" s="2" customFormat="1" ht="24.2" customHeight="1">
      <c r="A273" s="32"/>
      <c r="B273" s="131"/>
      <c r="C273" s="156" t="s">
        <v>2452</v>
      </c>
      <c r="D273" s="156" t="s">
        <v>167</v>
      </c>
      <c r="E273" s="157" t="s">
        <v>2453</v>
      </c>
      <c r="F273" s="158" t="s">
        <v>2454</v>
      </c>
      <c r="G273" s="159" t="s">
        <v>394</v>
      </c>
      <c r="H273" s="160">
        <v>90</v>
      </c>
      <c r="I273" s="161"/>
      <c r="J273" s="162"/>
      <c r="K273" s="163"/>
      <c r="L273" s="33"/>
      <c r="M273" s="164" t="s">
        <v>1</v>
      </c>
      <c r="N273" s="165" t="s">
        <v>49</v>
      </c>
      <c r="O273" s="58"/>
      <c r="P273" s="166">
        <f t="shared" si="54"/>
        <v>0</v>
      </c>
      <c r="Q273" s="166">
        <v>5.0000000000000002E-5</v>
      </c>
      <c r="R273" s="166">
        <f t="shared" si="55"/>
        <v>4.5000000000000005E-3</v>
      </c>
      <c r="S273" s="166">
        <v>0</v>
      </c>
      <c r="T273" s="167">
        <f t="shared" si="56"/>
        <v>0</v>
      </c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R273" s="168" t="s">
        <v>226</v>
      </c>
      <c r="AT273" s="168" t="s">
        <v>167</v>
      </c>
      <c r="AU273" s="168" t="s">
        <v>94</v>
      </c>
      <c r="AY273" s="14" t="s">
        <v>165</v>
      </c>
      <c r="BE273" s="99">
        <f t="shared" si="57"/>
        <v>0</v>
      </c>
      <c r="BF273" s="99">
        <f t="shared" si="58"/>
        <v>0</v>
      </c>
      <c r="BG273" s="99">
        <f t="shared" si="59"/>
        <v>0</v>
      </c>
      <c r="BH273" s="99">
        <f t="shared" si="60"/>
        <v>0</v>
      </c>
      <c r="BI273" s="99">
        <f t="shared" si="61"/>
        <v>0</v>
      </c>
      <c r="BJ273" s="14" t="s">
        <v>94</v>
      </c>
      <c r="BK273" s="99">
        <f t="shared" si="62"/>
        <v>0</v>
      </c>
      <c r="BL273" s="14" t="s">
        <v>226</v>
      </c>
      <c r="BM273" s="168" t="s">
        <v>2455</v>
      </c>
    </row>
    <row r="274" spans="1:65" s="2" customFormat="1" ht="24.2" customHeight="1">
      <c r="A274" s="32"/>
      <c r="B274" s="131"/>
      <c r="C274" s="156" t="s">
        <v>2456</v>
      </c>
      <c r="D274" s="156" t="s">
        <v>167</v>
      </c>
      <c r="E274" s="157" t="s">
        <v>2457</v>
      </c>
      <c r="F274" s="158" t="s">
        <v>2458</v>
      </c>
      <c r="G274" s="159" t="s">
        <v>394</v>
      </c>
      <c r="H274" s="160">
        <v>2</v>
      </c>
      <c r="I274" s="161"/>
      <c r="J274" s="162"/>
      <c r="K274" s="163"/>
      <c r="L274" s="33"/>
      <c r="M274" s="164" t="s">
        <v>1</v>
      </c>
      <c r="N274" s="165" t="s">
        <v>49</v>
      </c>
      <c r="O274" s="58"/>
      <c r="P274" s="166">
        <f t="shared" si="54"/>
        <v>0</v>
      </c>
      <c r="Q274" s="166">
        <v>2.0000000000000002E-5</v>
      </c>
      <c r="R274" s="166">
        <f t="shared" si="55"/>
        <v>4.0000000000000003E-5</v>
      </c>
      <c r="S274" s="166">
        <v>0</v>
      </c>
      <c r="T274" s="167">
        <f t="shared" si="56"/>
        <v>0</v>
      </c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R274" s="168" t="s">
        <v>226</v>
      </c>
      <c r="AT274" s="168" t="s">
        <v>167</v>
      </c>
      <c r="AU274" s="168" t="s">
        <v>94</v>
      </c>
      <c r="AY274" s="14" t="s">
        <v>165</v>
      </c>
      <c r="BE274" s="99">
        <f t="shared" si="57"/>
        <v>0</v>
      </c>
      <c r="BF274" s="99">
        <f t="shared" si="58"/>
        <v>0</v>
      </c>
      <c r="BG274" s="99">
        <f t="shared" si="59"/>
        <v>0</v>
      </c>
      <c r="BH274" s="99">
        <f t="shared" si="60"/>
        <v>0</v>
      </c>
      <c r="BI274" s="99">
        <f t="shared" si="61"/>
        <v>0</v>
      </c>
      <c r="BJ274" s="14" t="s">
        <v>94</v>
      </c>
      <c r="BK274" s="99">
        <f t="shared" si="62"/>
        <v>0</v>
      </c>
      <c r="BL274" s="14" t="s">
        <v>226</v>
      </c>
      <c r="BM274" s="168" t="s">
        <v>2459</v>
      </c>
    </row>
    <row r="275" spans="1:65" s="2" customFormat="1" ht="49.15" customHeight="1">
      <c r="A275" s="32"/>
      <c r="B275" s="131"/>
      <c r="C275" s="169" t="s">
        <v>2460</v>
      </c>
      <c r="D275" s="169" t="s">
        <v>373</v>
      </c>
      <c r="E275" s="170" t="s">
        <v>2461</v>
      </c>
      <c r="F275" s="171" t="s">
        <v>2462</v>
      </c>
      <c r="G275" s="172" t="s">
        <v>394</v>
      </c>
      <c r="H275" s="173">
        <v>2</v>
      </c>
      <c r="I275" s="174"/>
      <c r="J275" s="175"/>
      <c r="K275" s="176"/>
      <c r="L275" s="177"/>
      <c r="M275" s="178" t="s">
        <v>1</v>
      </c>
      <c r="N275" s="179" t="s">
        <v>49</v>
      </c>
      <c r="O275" s="58"/>
      <c r="P275" s="166">
        <f t="shared" si="54"/>
        <v>0</v>
      </c>
      <c r="Q275" s="166">
        <v>7.9600000000000001E-3</v>
      </c>
      <c r="R275" s="166">
        <f t="shared" si="55"/>
        <v>1.592E-2</v>
      </c>
      <c r="S275" s="166">
        <v>0</v>
      </c>
      <c r="T275" s="167">
        <f t="shared" si="56"/>
        <v>0</v>
      </c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R275" s="168" t="s">
        <v>291</v>
      </c>
      <c r="AT275" s="168" t="s">
        <v>373</v>
      </c>
      <c r="AU275" s="168" t="s">
        <v>94</v>
      </c>
      <c r="AY275" s="14" t="s">
        <v>165</v>
      </c>
      <c r="BE275" s="99">
        <f t="shared" si="57"/>
        <v>0</v>
      </c>
      <c r="BF275" s="99">
        <f t="shared" si="58"/>
        <v>0</v>
      </c>
      <c r="BG275" s="99">
        <f t="shared" si="59"/>
        <v>0</v>
      </c>
      <c r="BH275" s="99">
        <f t="shared" si="60"/>
        <v>0</v>
      </c>
      <c r="BI275" s="99">
        <f t="shared" si="61"/>
        <v>0</v>
      </c>
      <c r="BJ275" s="14" t="s">
        <v>94</v>
      </c>
      <c r="BK275" s="99">
        <f t="shared" si="62"/>
        <v>0</v>
      </c>
      <c r="BL275" s="14" t="s">
        <v>226</v>
      </c>
      <c r="BM275" s="168" t="s">
        <v>2463</v>
      </c>
    </row>
    <row r="276" spans="1:65" s="2" customFormat="1" ht="24.2" customHeight="1">
      <c r="A276" s="32"/>
      <c r="B276" s="131"/>
      <c r="C276" s="156" t="s">
        <v>2464</v>
      </c>
      <c r="D276" s="156" t="s">
        <v>167</v>
      </c>
      <c r="E276" s="157" t="s">
        <v>2465</v>
      </c>
      <c r="F276" s="158" t="s">
        <v>2466</v>
      </c>
      <c r="G276" s="159" t="s">
        <v>394</v>
      </c>
      <c r="H276" s="160">
        <v>7</v>
      </c>
      <c r="I276" s="161"/>
      <c r="J276" s="162"/>
      <c r="K276" s="163"/>
      <c r="L276" s="33"/>
      <c r="M276" s="164" t="s">
        <v>1</v>
      </c>
      <c r="N276" s="165" t="s">
        <v>49</v>
      </c>
      <c r="O276" s="58"/>
      <c r="P276" s="166">
        <f t="shared" si="54"/>
        <v>0</v>
      </c>
      <c r="Q276" s="166">
        <v>2.0000000000000002E-5</v>
      </c>
      <c r="R276" s="166">
        <f t="shared" si="55"/>
        <v>1.4000000000000001E-4</v>
      </c>
      <c r="S276" s="166">
        <v>0</v>
      </c>
      <c r="T276" s="167">
        <f t="shared" si="56"/>
        <v>0</v>
      </c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R276" s="168" t="s">
        <v>226</v>
      </c>
      <c r="AT276" s="168" t="s">
        <v>167</v>
      </c>
      <c r="AU276" s="168" t="s">
        <v>94</v>
      </c>
      <c r="AY276" s="14" t="s">
        <v>165</v>
      </c>
      <c r="BE276" s="99">
        <f t="shared" si="57"/>
        <v>0</v>
      </c>
      <c r="BF276" s="99">
        <f t="shared" si="58"/>
        <v>0</v>
      </c>
      <c r="BG276" s="99">
        <f t="shared" si="59"/>
        <v>0</v>
      </c>
      <c r="BH276" s="99">
        <f t="shared" si="60"/>
        <v>0</v>
      </c>
      <c r="BI276" s="99">
        <f t="shared" si="61"/>
        <v>0</v>
      </c>
      <c r="BJ276" s="14" t="s">
        <v>94</v>
      </c>
      <c r="BK276" s="99">
        <f t="shared" si="62"/>
        <v>0</v>
      </c>
      <c r="BL276" s="14" t="s">
        <v>226</v>
      </c>
      <c r="BM276" s="168" t="s">
        <v>2467</v>
      </c>
    </row>
    <row r="277" spans="1:65" s="2" customFormat="1" ht="37.9" customHeight="1">
      <c r="A277" s="32"/>
      <c r="B277" s="131"/>
      <c r="C277" s="169" t="s">
        <v>1267</v>
      </c>
      <c r="D277" s="169" t="s">
        <v>373</v>
      </c>
      <c r="E277" s="170" t="s">
        <v>2468</v>
      </c>
      <c r="F277" s="171" t="s">
        <v>2469</v>
      </c>
      <c r="G277" s="172" t="s">
        <v>394</v>
      </c>
      <c r="H277" s="173">
        <v>1</v>
      </c>
      <c r="I277" s="174"/>
      <c r="J277" s="175"/>
      <c r="K277" s="176"/>
      <c r="L277" s="177"/>
      <c r="M277" s="178" t="s">
        <v>1</v>
      </c>
      <c r="N277" s="179" t="s">
        <v>49</v>
      </c>
      <c r="O277" s="58"/>
      <c r="P277" s="166">
        <f t="shared" si="54"/>
        <v>0</v>
      </c>
      <c r="Q277" s="166">
        <v>1.1809999999999999E-2</v>
      </c>
      <c r="R277" s="166">
        <f t="shared" si="55"/>
        <v>1.1809999999999999E-2</v>
      </c>
      <c r="S277" s="166">
        <v>0</v>
      </c>
      <c r="T277" s="167">
        <f t="shared" si="56"/>
        <v>0</v>
      </c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R277" s="168" t="s">
        <v>291</v>
      </c>
      <c r="AT277" s="168" t="s">
        <v>373</v>
      </c>
      <c r="AU277" s="168" t="s">
        <v>94</v>
      </c>
      <c r="AY277" s="14" t="s">
        <v>165</v>
      </c>
      <c r="BE277" s="99">
        <f t="shared" si="57"/>
        <v>0</v>
      </c>
      <c r="BF277" s="99">
        <f t="shared" si="58"/>
        <v>0</v>
      </c>
      <c r="BG277" s="99">
        <f t="shared" si="59"/>
        <v>0</v>
      </c>
      <c r="BH277" s="99">
        <f t="shared" si="60"/>
        <v>0</v>
      </c>
      <c r="BI277" s="99">
        <f t="shared" si="61"/>
        <v>0</v>
      </c>
      <c r="BJ277" s="14" t="s">
        <v>94</v>
      </c>
      <c r="BK277" s="99">
        <f t="shared" si="62"/>
        <v>0</v>
      </c>
      <c r="BL277" s="14" t="s">
        <v>226</v>
      </c>
      <c r="BM277" s="168" t="s">
        <v>2470</v>
      </c>
    </row>
    <row r="278" spans="1:65" s="2" customFormat="1" ht="37.9" customHeight="1">
      <c r="A278" s="32"/>
      <c r="B278" s="131"/>
      <c r="C278" s="169" t="s">
        <v>2471</v>
      </c>
      <c r="D278" s="169" t="s">
        <v>373</v>
      </c>
      <c r="E278" s="170" t="s">
        <v>2472</v>
      </c>
      <c r="F278" s="171" t="s">
        <v>2473</v>
      </c>
      <c r="G278" s="172" t="s">
        <v>394</v>
      </c>
      <c r="H278" s="173">
        <v>1</v>
      </c>
      <c r="I278" s="174"/>
      <c r="J278" s="175"/>
      <c r="K278" s="176"/>
      <c r="L278" s="177"/>
      <c r="M278" s="178" t="s">
        <v>1</v>
      </c>
      <c r="N278" s="179" t="s">
        <v>49</v>
      </c>
      <c r="O278" s="58"/>
      <c r="P278" s="166">
        <f t="shared" si="54"/>
        <v>0</v>
      </c>
      <c r="Q278" s="166">
        <v>1.1808000000000001E-2</v>
      </c>
      <c r="R278" s="166">
        <f t="shared" si="55"/>
        <v>1.1808000000000001E-2</v>
      </c>
      <c r="S278" s="166">
        <v>0</v>
      </c>
      <c r="T278" s="167">
        <f t="shared" si="56"/>
        <v>0</v>
      </c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R278" s="168" t="s">
        <v>291</v>
      </c>
      <c r="AT278" s="168" t="s">
        <v>373</v>
      </c>
      <c r="AU278" s="168" t="s">
        <v>94</v>
      </c>
      <c r="AY278" s="14" t="s">
        <v>165</v>
      </c>
      <c r="BE278" s="99">
        <f t="shared" si="57"/>
        <v>0</v>
      </c>
      <c r="BF278" s="99">
        <f t="shared" si="58"/>
        <v>0</v>
      </c>
      <c r="BG278" s="99">
        <f t="shared" si="59"/>
        <v>0</v>
      </c>
      <c r="BH278" s="99">
        <f t="shared" si="60"/>
        <v>0</v>
      </c>
      <c r="BI278" s="99">
        <f t="shared" si="61"/>
        <v>0</v>
      </c>
      <c r="BJ278" s="14" t="s">
        <v>94</v>
      </c>
      <c r="BK278" s="99">
        <f t="shared" si="62"/>
        <v>0</v>
      </c>
      <c r="BL278" s="14" t="s">
        <v>226</v>
      </c>
      <c r="BM278" s="168" t="s">
        <v>2474</v>
      </c>
    </row>
    <row r="279" spans="1:65" s="2" customFormat="1" ht="49.15" customHeight="1">
      <c r="A279" s="32"/>
      <c r="B279" s="131"/>
      <c r="C279" s="169" t="s">
        <v>2475</v>
      </c>
      <c r="D279" s="169" t="s">
        <v>373</v>
      </c>
      <c r="E279" s="170" t="s">
        <v>2476</v>
      </c>
      <c r="F279" s="171" t="s">
        <v>2477</v>
      </c>
      <c r="G279" s="172" t="s">
        <v>394</v>
      </c>
      <c r="H279" s="173">
        <v>2</v>
      </c>
      <c r="I279" s="174"/>
      <c r="J279" s="175"/>
      <c r="K279" s="176"/>
      <c r="L279" s="177"/>
      <c r="M279" s="178" t="s">
        <v>1</v>
      </c>
      <c r="N279" s="179" t="s">
        <v>49</v>
      </c>
      <c r="O279" s="58"/>
      <c r="P279" s="166">
        <f t="shared" si="54"/>
        <v>0</v>
      </c>
      <c r="Q279" s="166">
        <v>1.9900000000000001E-2</v>
      </c>
      <c r="R279" s="166">
        <f t="shared" si="55"/>
        <v>3.9800000000000002E-2</v>
      </c>
      <c r="S279" s="166">
        <v>0</v>
      </c>
      <c r="T279" s="167">
        <f t="shared" si="56"/>
        <v>0</v>
      </c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R279" s="168" t="s">
        <v>291</v>
      </c>
      <c r="AT279" s="168" t="s">
        <v>373</v>
      </c>
      <c r="AU279" s="168" t="s">
        <v>94</v>
      </c>
      <c r="AY279" s="14" t="s">
        <v>165</v>
      </c>
      <c r="BE279" s="99">
        <f t="shared" si="57"/>
        <v>0</v>
      </c>
      <c r="BF279" s="99">
        <f t="shared" si="58"/>
        <v>0</v>
      </c>
      <c r="BG279" s="99">
        <f t="shared" si="59"/>
        <v>0</v>
      </c>
      <c r="BH279" s="99">
        <f t="shared" si="60"/>
        <v>0</v>
      </c>
      <c r="BI279" s="99">
        <f t="shared" si="61"/>
        <v>0</v>
      </c>
      <c r="BJ279" s="14" t="s">
        <v>94</v>
      </c>
      <c r="BK279" s="99">
        <f t="shared" si="62"/>
        <v>0</v>
      </c>
      <c r="BL279" s="14" t="s">
        <v>226</v>
      </c>
      <c r="BM279" s="168" t="s">
        <v>2478</v>
      </c>
    </row>
    <row r="280" spans="1:65" s="2" customFormat="1" ht="49.15" customHeight="1">
      <c r="A280" s="32"/>
      <c r="B280" s="131"/>
      <c r="C280" s="169" t="s">
        <v>2479</v>
      </c>
      <c r="D280" s="169" t="s">
        <v>373</v>
      </c>
      <c r="E280" s="170" t="s">
        <v>2480</v>
      </c>
      <c r="F280" s="171" t="s">
        <v>2481</v>
      </c>
      <c r="G280" s="172" t="s">
        <v>394</v>
      </c>
      <c r="H280" s="173">
        <v>3</v>
      </c>
      <c r="I280" s="174"/>
      <c r="J280" s="175"/>
      <c r="K280" s="176"/>
      <c r="L280" s="177"/>
      <c r="M280" s="178" t="s">
        <v>1</v>
      </c>
      <c r="N280" s="179" t="s">
        <v>49</v>
      </c>
      <c r="O280" s="58"/>
      <c r="P280" s="166">
        <f t="shared" si="54"/>
        <v>0</v>
      </c>
      <c r="Q280" s="166">
        <v>2.3879999999999998E-2</v>
      </c>
      <c r="R280" s="166">
        <f t="shared" si="55"/>
        <v>7.1639999999999995E-2</v>
      </c>
      <c r="S280" s="166">
        <v>0</v>
      </c>
      <c r="T280" s="167">
        <f t="shared" si="56"/>
        <v>0</v>
      </c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R280" s="168" t="s">
        <v>291</v>
      </c>
      <c r="AT280" s="168" t="s">
        <v>373</v>
      </c>
      <c r="AU280" s="168" t="s">
        <v>94</v>
      </c>
      <c r="AY280" s="14" t="s">
        <v>165</v>
      </c>
      <c r="BE280" s="99">
        <f t="shared" si="57"/>
        <v>0</v>
      </c>
      <c r="BF280" s="99">
        <f t="shared" si="58"/>
        <v>0</v>
      </c>
      <c r="BG280" s="99">
        <f t="shared" si="59"/>
        <v>0</v>
      </c>
      <c r="BH280" s="99">
        <f t="shared" si="60"/>
        <v>0</v>
      </c>
      <c r="BI280" s="99">
        <f t="shared" si="61"/>
        <v>0</v>
      </c>
      <c r="BJ280" s="14" t="s">
        <v>94</v>
      </c>
      <c r="BK280" s="99">
        <f t="shared" si="62"/>
        <v>0</v>
      </c>
      <c r="BL280" s="14" t="s">
        <v>226</v>
      </c>
      <c r="BM280" s="168" t="s">
        <v>2482</v>
      </c>
    </row>
    <row r="281" spans="1:65" s="2" customFormat="1" ht="24.2" customHeight="1">
      <c r="A281" s="32"/>
      <c r="B281" s="131"/>
      <c r="C281" s="156" t="s">
        <v>2483</v>
      </c>
      <c r="D281" s="156" t="s">
        <v>167</v>
      </c>
      <c r="E281" s="157" t="s">
        <v>2484</v>
      </c>
      <c r="F281" s="158" t="s">
        <v>2485</v>
      </c>
      <c r="G281" s="159" t="s">
        <v>394</v>
      </c>
      <c r="H281" s="160">
        <v>2</v>
      </c>
      <c r="I281" s="161"/>
      <c r="J281" s="162"/>
      <c r="K281" s="163"/>
      <c r="L281" s="33"/>
      <c r="M281" s="164" t="s">
        <v>1</v>
      </c>
      <c r="N281" s="165" t="s">
        <v>49</v>
      </c>
      <c r="O281" s="58"/>
      <c r="P281" s="166">
        <f t="shared" si="54"/>
        <v>0</v>
      </c>
      <c r="Q281" s="166">
        <v>2.0000000000000002E-5</v>
      </c>
      <c r="R281" s="166">
        <f t="shared" si="55"/>
        <v>4.0000000000000003E-5</v>
      </c>
      <c r="S281" s="166">
        <v>0</v>
      </c>
      <c r="T281" s="167">
        <f t="shared" si="56"/>
        <v>0</v>
      </c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R281" s="168" t="s">
        <v>226</v>
      </c>
      <c r="AT281" s="168" t="s">
        <v>167</v>
      </c>
      <c r="AU281" s="168" t="s">
        <v>94</v>
      </c>
      <c r="AY281" s="14" t="s">
        <v>165</v>
      </c>
      <c r="BE281" s="99">
        <f t="shared" si="57"/>
        <v>0</v>
      </c>
      <c r="BF281" s="99">
        <f t="shared" si="58"/>
        <v>0</v>
      </c>
      <c r="BG281" s="99">
        <f t="shared" si="59"/>
        <v>0</v>
      </c>
      <c r="BH281" s="99">
        <f t="shared" si="60"/>
        <v>0</v>
      </c>
      <c r="BI281" s="99">
        <f t="shared" si="61"/>
        <v>0</v>
      </c>
      <c r="BJ281" s="14" t="s">
        <v>94</v>
      </c>
      <c r="BK281" s="99">
        <f t="shared" si="62"/>
        <v>0</v>
      </c>
      <c r="BL281" s="14" t="s">
        <v>226</v>
      </c>
      <c r="BM281" s="168" t="s">
        <v>2486</v>
      </c>
    </row>
    <row r="282" spans="1:65" s="2" customFormat="1" ht="49.15" customHeight="1">
      <c r="A282" s="32"/>
      <c r="B282" s="131"/>
      <c r="C282" s="169" t="s">
        <v>2487</v>
      </c>
      <c r="D282" s="169" t="s">
        <v>373</v>
      </c>
      <c r="E282" s="170" t="s">
        <v>2488</v>
      </c>
      <c r="F282" s="171" t="s">
        <v>2489</v>
      </c>
      <c r="G282" s="172" t="s">
        <v>394</v>
      </c>
      <c r="H282" s="173">
        <v>2</v>
      </c>
      <c r="I282" s="174"/>
      <c r="J282" s="175"/>
      <c r="K282" s="176"/>
      <c r="L282" s="177"/>
      <c r="M282" s="178" t="s">
        <v>1</v>
      </c>
      <c r="N282" s="179" t="s">
        <v>49</v>
      </c>
      <c r="O282" s="58"/>
      <c r="P282" s="166">
        <f t="shared" si="54"/>
        <v>0</v>
      </c>
      <c r="Q282" s="166">
        <v>3.5819999999999998E-2</v>
      </c>
      <c r="R282" s="166">
        <f t="shared" si="55"/>
        <v>7.1639999999999995E-2</v>
      </c>
      <c r="S282" s="166">
        <v>0</v>
      </c>
      <c r="T282" s="167">
        <f t="shared" si="56"/>
        <v>0</v>
      </c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R282" s="168" t="s">
        <v>291</v>
      </c>
      <c r="AT282" s="168" t="s">
        <v>373</v>
      </c>
      <c r="AU282" s="168" t="s">
        <v>94</v>
      </c>
      <c r="AY282" s="14" t="s">
        <v>165</v>
      </c>
      <c r="BE282" s="99">
        <f t="shared" si="57"/>
        <v>0</v>
      </c>
      <c r="BF282" s="99">
        <f t="shared" si="58"/>
        <v>0</v>
      </c>
      <c r="BG282" s="99">
        <f t="shared" si="59"/>
        <v>0</v>
      </c>
      <c r="BH282" s="99">
        <f t="shared" si="60"/>
        <v>0</v>
      </c>
      <c r="BI282" s="99">
        <f t="shared" si="61"/>
        <v>0</v>
      </c>
      <c r="BJ282" s="14" t="s">
        <v>94</v>
      </c>
      <c r="BK282" s="99">
        <f t="shared" si="62"/>
        <v>0</v>
      </c>
      <c r="BL282" s="14" t="s">
        <v>226</v>
      </c>
      <c r="BM282" s="168" t="s">
        <v>2490</v>
      </c>
    </row>
    <row r="283" spans="1:65" s="2" customFormat="1" ht="24.2" customHeight="1">
      <c r="A283" s="32"/>
      <c r="B283" s="131"/>
      <c r="C283" s="156" t="s">
        <v>2491</v>
      </c>
      <c r="D283" s="156" t="s">
        <v>167</v>
      </c>
      <c r="E283" s="157" t="s">
        <v>2484</v>
      </c>
      <c r="F283" s="158" t="s">
        <v>2485</v>
      </c>
      <c r="G283" s="159" t="s">
        <v>394</v>
      </c>
      <c r="H283" s="160">
        <v>21</v>
      </c>
      <c r="I283" s="161"/>
      <c r="J283" s="162"/>
      <c r="K283" s="163"/>
      <c r="L283" s="33"/>
      <c r="M283" s="164" t="s">
        <v>1</v>
      </c>
      <c r="N283" s="165" t="s">
        <v>49</v>
      </c>
      <c r="O283" s="58"/>
      <c r="P283" s="166">
        <f t="shared" si="54"/>
        <v>0</v>
      </c>
      <c r="Q283" s="166">
        <v>2.0000000000000002E-5</v>
      </c>
      <c r="R283" s="166">
        <f t="shared" si="55"/>
        <v>4.2000000000000002E-4</v>
      </c>
      <c r="S283" s="166">
        <v>0</v>
      </c>
      <c r="T283" s="167">
        <f t="shared" si="56"/>
        <v>0</v>
      </c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R283" s="168" t="s">
        <v>226</v>
      </c>
      <c r="AT283" s="168" t="s">
        <v>167</v>
      </c>
      <c r="AU283" s="168" t="s">
        <v>94</v>
      </c>
      <c r="AY283" s="14" t="s">
        <v>165</v>
      </c>
      <c r="BE283" s="99">
        <f t="shared" si="57"/>
        <v>0</v>
      </c>
      <c r="BF283" s="99">
        <f t="shared" si="58"/>
        <v>0</v>
      </c>
      <c r="BG283" s="99">
        <f t="shared" si="59"/>
        <v>0</v>
      </c>
      <c r="BH283" s="99">
        <f t="shared" si="60"/>
        <v>0</v>
      </c>
      <c r="BI283" s="99">
        <f t="shared" si="61"/>
        <v>0</v>
      </c>
      <c r="BJ283" s="14" t="s">
        <v>94</v>
      </c>
      <c r="BK283" s="99">
        <f t="shared" si="62"/>
        <v>0</v>
      </c>
      <c r="BL283" s="14" t="s">
        <v>226</v>
      </c>
      <c r="BM283" s="168" t="s">
        <v>2492</v>
      </c>
    </row>
    <row r="284" spans="1:65" s="2" customFormat="1" ht="49.15" customHeight="1">
      <c r="A284" s="32"/>
      <c r="B284" s="131"/>
      <c r="C284" s="169" t="s">
        <v>2493</v>
      </c>
      <c r="D284" s="169" t="s">
        <v>373</v>
      </c>
      <c r="E284" s="170" t="s">
        <v>2494</v>
      </c>
      <c r="F284" s="171" t="s">
        <v>2495</v>
      </c>
      <c r="G284" s="172" t="s">
        <v>394</v>
      </c>
      <c r="H284" s="173">
        <v>1</v>
      </c>
      <c r="I284" s="174"/>
      <c r="J284" s="175"/>
      <c r="K284" s="176"/>
      <c r="L284" s="177"/>
      <c r="M284" s="178" t="s">
        <v>1</v>
      </c>
      <c r="N284" s="179" t="s">
        <v>49</v>
      </c>
      <c r="O284" s="58"/>
      <c r="P284" s="166">
        <f t="shared" si="54"/>
        <v>0</v>
      </c>
      <c r="Q284" s="166">
        <v>2.7859999999999999E-2</v>
      </c>
      <c r="R284" s="166">
        <f t="shared" si="55"/>
        <v>2.7859999999999999E-2</v>
      </c>
      <c r="S284" s="166">
        <v>0</v>
      </c>
      <c r="T284" s="167">
        <f t="shared" si="56"/>
        <v>0</v>
      </c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R284" s="168" t="s">
        <v>291</v>
      </c>
      <c r="AT284" s="168" t="s">
        <v>373</v>
      </c>
      <c r="AU284" s="168" t="s">
        <v>94</v>
      </c>
      <c r="AY284" s="14" t="s">
        <v>165</v>
      </c>
      <c r="BE284" s="99">
        <f t="shared" si="57"/>
        <v>0</v>
      </c>
      <c r="BF284" s="99">
        <f t="shared" si="58"/>
        <v>0</v>
      </c>
      <c r="BG284" s="99">
        <f t="shared" si="59"/>
        <v>0</v>
      </c>
      <c r="BH284" s="99">
        <f t="shared" si="60"/>
        <v>0</v>
      </c>
      <c r="BI284" s="99">
        <f t="shared" si="61"/>
        <v>0</v>
      </c>
      <c r="BJ284" s="14" t="s">
        <v>94</v>
      </c>
      <c r="BK284" s="99">
        <f t="shared" si="62"/>
        <v>0</v>
      </c>
      <c r="BL284" s="14" t="s">
        <v>226</v>
      </c>
      <c r="BM284" s="168" t="s">
        <v>2496</v>
      </c>
    </row>
    <row r="285" spans="1:65" s="2" customFormat="1" ht="49.15" customHeight="1">
      <c r="A285" s="32"/>
      <c r="B285" s="131"/>
      <c r="C285" s="169" t="s">
        <v>2497</v>
      </c>
      <c r="D285" s="169" t="s">
        <v>373</v>
      </c>
      <c r="E285" s="170" t="s">
        <v>2498</v>
      </c>
      <c r="F285" s="171" t="s">
        <v>2499</v>
      </c>
      <c r="G285" s="172" t="s">
        <v>394</v>
      </c>
      <c r="H285" s="173">
        <v>11</v>
      </c>
      <c r="I285" s="174"/>
      <c r="J285" s="175"/>
      <c r="K285" s="176"/>
      <c r="L285" s="177"/>
      <c r="M285" s="178" t="s">
        <v>1</v>
      </c>
      <c r="N285" s="179" t="s">
        <v>49</v>
      </c>
      <c r="O285" s="58"/>
      <c r="P285" s="166">
        <f t="shared" si="54"/>
        <v>0</v>
      </c>
      <c r="Q285" s="166">
        <v>3.184E-2</v>
      </c>
      <c r="R285" s="166">
        <f t="shared" si="55"/>
        <v>0.35024</v>
      </c>
      <c r="S285" s="166">
        <v>0</v>
      </c>
      <c r="T285" s="167">
        <f t="shared" si="56"/>
        <v>0</v>
      </c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R285" s="168" t="s">
        <v>291</v>
      </c>
      <c r="AT285" s="168" t="s">
        <v>373</v>
      </c>
      <c r="AU285" s="168" t="s">
        <v>94</v>
      </c>
      <c r="AY285" s="14" t="s">
        <v>165</v>
      </c>
      <c r="BE285" s="99">
        <f t="shared" si="57"/>
        <v>0</v>
      </c>
      <c r="BF285" s="99">
        <f t="shared" si="58"/>
        <v>0</v>
      </c>
      <c r="BG285" s="99">
        <f t="shared" si="59"/>
        <v>0</v>
      </c>
      <c r="BH285" s="99">
        <f t="shared" si="60"/>
        <v>0</v>
      </c>
      <c r="BI285" s="99">
        <f t="shared" si="61"/>
        <v>0</v>
      </c>
      <c r="BJ285" s="14" t="s">
        <v>94</v>
      </c>
      <c r="BK285" s="99">
        <f t="shared" si="62"/>
        <v>0</v>
      </c>
      <c r="BL285" s="14" t="s">
        <v>226</v>
      </c>
      <c r="BM285" s="168" t="s">
        <v>2500</v>
      </c>
    </row>
    <row r="286" spans="1:65" s="2" customFormat="1" ht="49.15" customHeight="1">
      <c r="A286" s="32"/>
      <c r="B286" s="131"/>
      <c r="C286" s="169" t="s">
        <v>2501</v>
      </c>
      <c r="D286" s="169" t="s">
        <v>373</v>
      </c>
      <c r="E286" s="170" t="s">
        <v>2502</v>
      </c>
      <c r="F286" s="171" t="s">
        <v>2503</v>
      </c>
      <c r="G286" s="172" t="s">
        <v>394</v>
      </c>
      <c r="H286" s="173">
        <v>9</v>
      </c>
      <c r="I286" s="174"/>
      <c r="J286" s="175"/>
      <c r="K286" s="176"/>
      <c r="L286" s="177"/>
      <c r="M286" s="178" t="s">
        <v>1</v>
      </c>
      <c r="N286" s="179" t="s">
        <v>49</v>
      </c>
      <c r="O286" s="58"/>
      <c r="P286" s="166">
        <f t="shared" si="54"/>
        <v>0</v>
      </c>
      <c r="Q286" s="166">
        <v>3.5819999999999998E-2</v>
      </c>
      <c r="R286" s="166">
        <f t="shared" si="55"/>
        <v>0.32238</v>
      </c>
      <c r="S286" s="166">
        <v>0</v>
      </c>
      <c r="T286" s="167">
        <f t="shared" si="56"/>
        <v>0</v>
      </c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R286" s="168" t="s">
        <v>291</v>
      </c>
      <c r="AT286" s="168" t="s">
        <v>373</v>
      </c>
      <c r="AU286" s="168" t="s">
        <v>94</v>
      </c>
      <c r="AY286" s="14" t="s">
        <v>165</v>
      </c>
      <c r="BE286" s="99">
        <f t="shared" si="57"/>
        <v>0</v>
      </c>
      <c r="BF286" s="99">
        <f t="shared" si="58"/>
        <v>0</v>
      </c>
      <c r="BG286" s="99">
        <f t="shared" si="59"/>
        <v>0</v>
      </c>
      <c r="BH286" s="99">
        <f t="shared" si="60"/>
        <v>0</v>
      </c>
      <c r="BI286" s="99">
        <f t="shared" si="61"/>
        <v>0</v>
      </c>
      <c r="BJ286" s="14" t="s">
        <v>94</v>
      </c>
      <c r="BK286" s="99">
        <f t="shared" si="62"/>
        <v>0</v>
      </c>
      <c r="BL286" s="14" t="s">
        <v>226</v>
      </c>
      <c r="BM286" s="168" t="s">
        <v>2504</v>
      </c>
    </row>
    <row r="287" spans="1:65" s="2" customFormat="1" ht="24.2" customHeight="1">
      <c r="A287" s="32"/>
      <c r="B287" s="131"/>
      <c r="C287" s="156" t="s">
        <v>2505</v>
      </c>
      <c r="D287" s="156" t="s">
        <v>167</v>
      </c>
      <c r="E287" s="157" t="s">
        <v>2506</v>
      </c>
      <c r="F287" s="158" t="s">
        <v>2507</v>
      </c>
      <c r="G287" s="159" t="s">
        <v>394</v>
      </c>
      <c r="H287" s="160">
        <v>2</v>
      </c>
      <c r="I287" s="161"/>
      <c r="J287" s="162"/>
      <c r="K287" s="163"/>
      <c r="L287" s="33"/>
      <c r="M287" s="164" t="s">
        <v>1</v>
      </c>
      <c r="N287" s="165" t="s">
        <v>49</v>
      </c>
      <c r="O287" s="58"/>
      <c r="P287" s="166">
        <f t="shared" si="54"/>
        <v>0</v>
      </c>
      <c r="Q287" s="166">
        <v>2.0000000000000002E-5</v>
      </c>
      <c r="R287" s="166">
        <f t="shared" si="55"/>
        <v>4.0000000000000003E-5</v>
      </c>
      <c r="S287" s="166">
        <v>0</v>
      </c>
      <c r="T287" s="167">
        <f t="shared" si="56"/>
        <v>0</v>
      </c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R287" s="168" t="s">
        <v>226</v>
      </c>
      <c r="AT287" s="168" t="s">
        <v>167</v>
      </c>
      <c r="AU287" s="168" t="s">
        <v>94</v>
      </c>
      <c r="AY287" s="14" t="s">
        <v>165</v>
      </c>
      <c r="BE287" s="99">
        <f t="shared" si="57"/>
        <v>0</v>
      </c>
      <c r="BF287" s="99">
        <f t="shared" si="58"/>
        <v>0</v>
      </c>
      <c r="BG287" s="99">
        <f t="shared" si="59"/>
        <v>0</v>
      </c>
      <c r="BH287" s="99">
        <f t="shared" si="60"/>
        <v>0</v>
      </c>
      <c r="BI287" s="99">
        <f t="shared" si="61"/>
        <v>0</v>
      </c>
      <c r="BJ287" s="14" t="s">
        <v>94</v>
      </c>
      <c r="BK287" s="99">
        <f t="shared" si="62"/>
        <v>0</v>
      </c>
      <c r="BL287" s="14" t="s">
        <v>226</v>
      </c>
      <c r="BM287" s="168" t="s">
        <v>2508</v>
      </c>
    </row>
    <row r="288" spans="1:65" s="2" customFormat="1" ht="49.15" customHeight="1">
      <c r="A288" s="32"/>
      <c r="B288" s="131"/>
      <c r="C288" s="169" t="s">
        <v>2509</v>
      </c>
      <c r="D288" s="169" t="s">
        <v>373</v>
      </c>
      <c r="E288" s="170" t="s">
        <v>2510</v>
      </c>
      <c r="F288" s="171" t="s">
        <v>2511</v>
      </c>
      <c r="G288" s="172" t="s">
        <v>394</v>
      </c>
      <c r="H288" s="173">
        <v>1</v>
      </c>
      <c r="I288" s="174"/>
      <c r="J288" s="175"/>
      <c r="K288" s="176"/>
      <c r="L288" s="177"/>
      <c r="M288" s="178" t="s">
        <v>1</v>
      </c>
      <c r="N288" s="179" t="s">
        <v>49</v>
      </c>
      <c r="O288" s="58"/>
      <c r="P288" s="166">
        <f t="shared" si="54"/>
        <v>0</v>
      </c>
      <c r="Q288" s="166">
        <v>1.7909999999999999E-2</v>
      </c>
      <c r="R288" s="166">
        <f t="shared" si="55"/>
        <v>1.7909999999999999E-2</v>
      </c>
      <c r="S288" s="166">
        <v>0</v>
      </c>
      <c r="T288" s="167">
        <f t="shared" si="56"/>
        <v>0</v>
      </c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R288" s="168" t="s">
        <v>291</v>
      </c>
      <c r="AT288" s="168" t="s">
        <v>373</v>
      </c>
      <c r="AU288" s="168" t="s">
        <v>94</v>
      </c>
      <c r="AY288" s="14" t="s">
        <v>165</v>
      </c>
      <c r="BE288" s="99">
        <f t="shared" si="57"/>
        <v>0</v>
      </c>
      <c r="BF288" s="99">
        <f t="shared" si="58"/>
        <v>0</v>
      </c>
      <c r="BG288" s="99">
        <f t="shared" si="59"/>
        <v>0</v>
      </c>
      <c r="BH288" s="99">
        <f t="shared" si="60"/>
        <v>0</v>
      </c>
      <c r="BI288" s="99">
        <f t="shared" si="61"/>
        <v>0</v>
      </c>
      <c r="BJ288" s="14" t="s">
        <v>94</v>
      </c>
      <c r="BK288" s="99">
        <f t="shared" si="62"/>
        <v>0</v>
      </c>
      <c r="BL288" s="14" t="s">
        <v>226</v>
      </c>
      <c r="BM288" s="168" t="s">
        <v>2512</v>
      </c>
    </row>
    <row r="289" spans="1:65" s="2" customFormat="1" ht="49.15" customHeight="1">
      <c r="A289" s="32"/>
      <c r="B289" s="131"/>
      <c r="C289" s="169" t="s">
        <v>2513</v>
      </c>
      <c r="D289" s="169" t="s">
        <v>373</v>
      </c>
      <c r="E289" s="170" t="s">
        <v>2514</v>
      </c>
      <c r="F289" s="171" t="s">
        <v>2515</v>
      </c>
      <c r="G289" s="172" t="s">
        <v>394</v>
      </c>
      <c r="H289" s="173">
        <v>1</v>
      </c>
      <c r="I289" s="174"/>
      <c r="J289" s="175"/>
      <c r="K289" s="176"/>
      <c r="L289" s="177"/>
      <c r="M289" s="178" t="s">
        <v>1</v>
      </c>
      <c r="N289" s="179" t="s">
        <v>49</v>
      </c>
      <c r="O289" s="58"/>
      <c r="P289" s="166">
        <f t="shared" si="54"/>
        <v>0</v>
      </c>
      <c r="Q289" s="166">
        <v>1.7909999999999999E-2</v>
      </c>
      <c r="R289" s="166">
        <f t="shared" si="55"/>
        <v>1.7909999999999999E-2</v>
      </c>
      <c r="S289" s="166">
        <v>0</v>
      </c>
      <c r="T289" s="167">
        <f t="shared" si="56"/>
        <v>0</v>
      </c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R289" s="168" t="s">
        <v>291</v>
      </c>
      <c r="AT289" s="168" t="s">
        <v>373</v>
      </c>
      <c r="AU289" s="168" t="s">
        <v>94</v>
      </c>
      <c r="AY289" s="14" t="s">
        <v>165</v>
      </c>
      <c r="BE289" s="99">
        <f t="shared" si="57"/>
        <v>0</v>
      </c>
      <c r="BF289" s="99">
        <f t="shared" si="58"/>
        <v>0</v>
      </c>
      <c r="BG289" s="99">
        <f t="shared" si="59"/>
        <v>0</v>
      </c>
      <c r="BH289" s="99">
        <f t="shared" si="60"/>
        <v>0</v>
      </c>
      <c r="BI289" s="99">
        <f t="shared" si="61"/>
        <v>0</v>
      </c>
      <c r="BJ289" s="14" t="s">
        <v>94</v>
      </c>
      <c r="BK289" s="99">
        <f t="shared" si="62"/>
        <v>0</v>
      </c>
      <c r="BL289" s="14" t="s">
        <v>226</v>
      </c>
      <c r="BM289" s="168" t="s">
        <v>2516</v>
      </c>
    </row>
    <row r="290" spans="1:65" s="2" customFormat="1" ht="24.2" customHeight="1">
      <c r="A290" s="32"/>
      <c r="B290" s="131"/>
      <c r="C290" s="156" t="s">
        <v>2517</v>
      </c>
      <c r="D290" s="156" t="s">
        <v>167</v>
      </c>
      <c r="E290" s="157" t="s">
        <v>2518</v>
      </c>
      <c r="F290" s="158" t="s">
        <v>2519</v>
      </c>
      <c r="G290" s="159" t="s">
        <v>394</v>
      </c>
      <c r="H290" s="160">
        <v>3</v>
      </c>
      <c r="I290" s="161"/>
      <c r="J290" s="162"/>
      <c r="K290" s="163"/>
      <c r="L290" s="33"/>
      <c r="M290" s="164" t="s">
        <v>1</v>
      </c>
      <c r="N290" s="165" t="s">
        <v>49</v>
      </c>
      <c r="O290" s="58"/>
      <c r="P290" s="166">
        <f t="shared" si="54"/>
        <v>0</v>
      </c>
      <c r="Q290" s="166">
        <v>2.0000000000000002E-5</v>
      </c>
      <c r="R290" s="166">
        <f t="shared" si="55"/>
        <v>6.0000000000000008E-5</v>
      </c>
      <c r="S290" s="166">
        <v>0</v>
      </c>
      <c r="T290" s="167">
        <f t="shared" si="56"/>
        <v>0</v>
      </c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R290" s="168" t="s">
        <v>226</v>
      </c>
      <c r="AT290" s="168" t="s">
        <v>167</v>
      </c>
      <c r="AU290" s="168" t="s">
        <v>94</v>
      </c>
      <c r="AY290" s="14" t="s">
        <v>165</v>
      </c>
      <c r="BE290" s="99">
        <f t="shared" si="57"/>
        <v>0</v>
      </c>
      <c r="BF290" s="99">
        <f t="shared" si="58"/>
        <v>0</v>
      </c>
      <c r="BG290" s="99">
        <f t="shared" si="59"/>
        <v>0</v>
      </c>
      <c r="BH290" s="99">
        <f t="shared" si="60"/>
        <v>0</v>
      </c>
      <c r="BI290" s="99">
        <f t="shared" si="61"/>
        <v>0</v>
      </c>
      <c r="BJ290" s="14" t="s">
        <v>94</v>
      </c>
      <c r="BK290" s="99">
        <f t="shared" si="62"/>
        <v>0</v>
      </c>
      <c r="BL290" s="14" t="s">
        <v>226</v>
      </c>
      <c r="BM290" s="168" t="s">
        <v>2520</v>
      </c>
    </row>
    <row r="291" spans="1:65" s="2" customFormat="1" ht="49.15" customHeight="1">
      <c r="A291" s="32"/>
      <c r="B291" s="131"/>
      <c r="C291" s="169" t="s">
        <v>2521</v>
      </c>
      <c r="D291" s="169" t="s">
        <v>373</v>
      </c>
      <c r="E291" s="170" t="s">
        <v>2522</v>
      </c>
      <c r="F291" s="171" t="s">
        <v>2523</v>
      </c>
      <c r="G291" s="172" t="s">
        <v>394</v>
      </c>
      <c r="H291" s="173">
        <v>2</v>
      </c>
      <c r="I291" s="174"/>
      <c r="J291" s="175"/>
      <c r="K291" s="176"/>
      <c r="L291" s="177"/>
      <c r="M291" s="178" t="s">
        <v>1</v>
      </c>
      <c r="N291" s="179" t="s">
        <v>49</v>
      </c>
      <c r="O291" s="58"/>
      <c r="P291" s="166">
        <f t="shared" si="54"/>
        <v>0</v>
      </c>
      <c r="Q291" s="166">
        <v>3.5819999999999998E-2</v>
      </c>
      <c r="R291" s="166">
        <f t="shared" si="55"/>
        <v>7.1639999999999995E-2</v>
      </c>
      <c r="S291" s="166">
        <v>0</v>
      </c>
      <c r="T291" s="167">
        <f t="shared" si="56"/>
        <v>0</v>
      </c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R291" s="168" t="s">
        <v>291</v>
      </c>
      <c r="AT291" s="168" t="s">
        <v>373</v>
      </c>
      <c r="AU291" s="168" t="s">
        <v>94</v>
      </c>
      <c r="AY291" s="14" t="s">
        <v>165</v>
      </c>
      <c r="BE291" s="99">
        <f t="shared" si="57"/>
        <v>0</v>
      </c>
      <c r="BF291" s="99">
        <f t="shared" si="58"/>
        <v>0</v>
      </c>
      <c r="BG291" s="99">
        <f t="shared" si="59"/>
        <v>0</v>
      </c>
      <c r="BH291" s="99">
        <f t="shared" si="60"/>
        <v>0</v>
      </c>
      <c r="BI291" s="99">
        <f t="shared" si="61"/>
        <v>0</v>
      </c>
      <c r="BJ291" s="14" t="s">
        <v>94</v>
      </c>
      <c r="BK291" s="99">
        <f t="shared" si="62"/>
        <v>0</v>
      </c>
      <c r="BL291" s="14" t="s">
        <v>226</v>
      </c>
      <c r="BM291" s="168" t="s">
        <v>2524</v>
      </c>
    </row>
    <row r="292" spans="1:65" s="2" customFormat="1" ht="49.15" customHeight="1">
      <c r="A292" s="32"/>
      <c r="B292" s="131"/>
      <c r="C292" s="169" t="s">
        <v>2525</v>
      </c>
      <c r="D292" s="169" t="s">
        <v>373</v>
      </c>
      <c r="E292" s="170" t="s">
        <v>2526</v>
      </c>
      <c r="F292" s="171" t="s">
        <v>2527</v>
      </c>
      <c r="G292" s="172" t="s">
        <v>394</v>
      </c>
      <c r="H292" s="173">
        <v>1</v>
      </c>
      <c r="I292" s="174"/>
      <c r="J292" s="175"/>
      <c r="K292" s="176"/>
      <c r="L292" s="177"/>
      <c r="M292" s="178" t="s">
        <v>1</v>
      </c>
      <c r="N292" s="179" t="s">
        <v>49</v>
      </c>
      <c r="O292" s="58"/>
      <c r="P292" s="166">
        <f t="shared" si="54"/>
        <v>0</v>
      </c>
      <c r="Q292" s="166">
        <v>3.5819999999999998E-2</v>
      </c>
      <c r="R292" s="166">
        <f t="shared" si="55"/>
        <v>3.5819999999999998E-2</v>
      </c>
      <c r="S292" s="166">
        <v>0</v>
      </c>
      <c r="T292" s="167">
        <f t="shared" si="56"/>
        <v>0</v>
      </c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R292" s="168" t="s">
        <v>291</v>
      </c>
      <c r="AT292" s="168" t="s">
        <v>373</v>
      </c>
      <c r="AU292" s="168" t="s">
        <v>94</v>
      </c>
      <c r="AY292" s="14" t="s">
        <v>165</v>
      </c>
      <c r="BE292" s="99">
        <f t="shared" si="57"/>
        <v>0</v>
      </c>
      <c r="BF292" s="99">
        <f t="shared" si="58"/>
        <v>0</v>
      </c>
      <c r="BG292" s="99">
        <f t="shared" si="59"/>
        <v>0</v>
      </c>
      <c r="BH292" s="99">
        <f t="shared" si="60"/>
        <v>0</v>
      </c>
      <c r="BI292" s="99">
        <f t="shared" si="61"/>
        <v>0</v>
      </c>
      <c r="BJ292" s="14" t="s">
        <v>94</v>
      </c>
      <c r="BK292" s="99">
        <f t="shared" si="62"/>
        <v>0</v>
      </c>
      <c r="BL292" s="14" t="s">
        <v>226</v>
      </c>
      <c r="BM292" s="168" t="s">
        <v>2528</v>
      </c>
    </row>
    <row r="293" spans="1:65" s="2" customFormat="1" ht="24.2" customHeight="1">
      <c r="A293" s="32"/>
      <c r="B293" s="131"/>
      <c r="C293" s="156" t="s">
        <v>2529</v>
      </c>
      <c r="D293" s="156" t="s">
        <v>167</v>
      </c>
      <c r="E293" s="157" t="s">
        <v>2530</v>
      </c>
      <c r="F293" s="158" t="s">
        <v>2531</v>
      </c>
      <c r="G293" s="159" t="s">
        <v>394</v>
      </c>
      <c r="H293" s="160">
        <v>2</v>
      </c>
      <c r="I293" s="161"/>
      <c r="J293" s="162"/>
      <c r="K293" s="163"/>
      <c r="L293" s="33"/>
      <c r="M293" s="164" t="s">
        <v>1</v>
      </c>
      <c r="N293" s="165" t="s">
        <v>49</v>
      </c>
      <c r="O293" s="58"/>
      <c r="P293" s="166">
        <f t="shared" si="54"/>
        <v>0</v>
      </c>
      <c r="Q293" s="166">
        <v>2.0000000000000002E-5</v>
      </c>
      <c r="R293" s="166">
        <f t="shared" si="55"/>
        <v>4.0000000000000003E-5</v>
      </c>
      <c r="S293" s="166">
        <v>0</v>
      </c>
      <c r="T293" s="167">
        <f t="shared" si="56"/>
        <v>0</v>
      </c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R293" s="168" t="s">
        <v>226</v>
      </c>
      <c r="AT293" s="168" t="s">
        <v>167</v>
      </c>
      <c r="AU293" s="168" t="s">
        <v>94</v>
      </c>
      <c r="AY293" s="14" t="s">
        <v>165</v>
      </c>
      <c r="BE293" s="99">
        <f t="shared" si="57"/>
        <v>0</v>
      </c>
      <c r="BF293" s="99">
        <f t="shared" si="58"/>
        <v>0</v>
      </c>
      <c r="BG293" s="99">
        <f t="shared" si="59"/>
        <v>0</v>
      </c>
      <c r="BH293" s="99">
        <f t="shared" si="60"/>
        <v>0</v>
      </c>
      <c r="BI293" s="99">
        <f t="shared" si="61"/>
        <v>0</v>
      </c>
      <c r="BJ293" s="14" t="s">
        <v>94</v>
      </c>
      <c r="BK293" s="99">
        <f t="shared" si="62"/>
        <v>0</v>
      </c>
      <c r="BL293" s="14" t="s">
        <v>226</v>
      </c>
      <c r="BM293" s="168" t="s">
        <v>2532</v>
      </c>
    </row>
    <row r="294" spans="1:65" s="2" customFormat="1" ht="49.15" customHeight="1">
      <c r="A294" s="32"/>
      <c r="B294" s="131"/>
      <c r="C294" s="169" t="s">
        <v>2533</v>
      </c>
      <c r="D294" s="169" t="s">
        <v>373</v>
      </c>
      <c r="E294" s="170" t="s">
        <v>2534</v>
      </c>
      <c r="F294" s="171" t="s">
        <v>2535</v>
      </c>
      <c r="G294" s="172" t="s">
        <v>394</v>
      </c>
      <c r="H294" s="173">
        <v>2</v>
      </c>
      <c r="I294" s="174"/>
      <c r="J294" s="175"/>
      <c r="K294" s="176"/>
      <c r="L294" s="177"/>
      <c r="M294" s="178" t="s">
        <v>1</v>
      </c>
      <c r="N294" s="179" t="s">
        <v>49</v>
      </c>
      <c r="O294" s="58"/>
      <c r="P294" s="166">
        <f t="shared" si="54"/>
        <v>0</v>
      </c>
      <c r="Q294" s="166">
        <v>3.2659000000000001E-2</v>
      </c>
      <c r="R294" s="166">
        <f t="shared" si="55"/>
        <v>6.5318000000000001E-2</v>
      </c>
      <c r="S294" s="166">
        <v>0</v>
      </c>
      <c r="T294" s="167">
        <f t="shared" si="56"/>
        <v>0</v>
      </c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R294" s="168" t="s">
        <v>291</v>
      </c>
      <c r="AT294" s="168" t="s">
        <v>373</v>
      </c>
      <c r="AU294" s="168" t="s">
        <v>94</v>
      </c>
      <c r="AY294" s="14" t="s">
        <v>165</v>
      </c>
      <c r="BE294" s="99">
        <f t="shared" si="57"/>
        <v>0</v>
      </c>
      <c r="BF294" s="99">
        <f t="shared" si="58"/>
        <v>0</v>
      </c>
      <c r="BG294" s="99">
        <f t="shared" si="59"/>
        <v>0</v>
      </c>
      <c r="BH294" s="99">
        <f t="shared" si="60"/>
        <v>0</v>
      </c>
      <c r="BI294" s="99">
        <f t="shared" si="61"/>
        <v>0</v>
      </c>
      <c r="BJ294" s="14" t="s">
        <v>94</v>
      </c>
      <c r="BK294" s="99">
        <f t="shared" si="62"/>
        <v>0</v>
      </c>
      <c r="BL294" s="14" t="s">
        <v>226</v>
      </c>
      <c r="BM294" s="168" t="s">
        <v>2536</v>
      </c>
    </row>
    <row r="295" spans="1:65" s="2" customFormat="1" ht="49.15" customHeight="1">
      <c r="A295" s="32"/>
      <c r="B295" s="131"/>
      <c r="C295" s="169" t="s">
        <v>2537</v>
      </c>
      <c r="D295" s="169" t="s">
        <v>373</v>
      </c>
      <c r="E295" s="170" t="s">
        <v>2538</v>
      </c>
      <c r="F295" s="171" t="s">
        <v>2539</v>
      </c>
      <c r="G295" s="172" t="s">
        <v>394</v>
      </c>
      <c r="H295" s="173">
        <v>10</v>
      </c>
      <c r="I295" s="174"/>
      <c r="J295" s="175"/>
      <c r="K295" s="176"/>
      <c r="L295" s="177"/>
      <c r="M295" s="178" t="s">
        <v>1</v>
      </c>
      <c r="N295" s="179" t="s">
        <v>49</v>
      </c>
      <c r="O295" s="58"/>
      <c r="P295" s="166">
        <f t="shared" si="54"/>
        <v>0</v>
      </c>
      <c r="Q295" s="166">
        <v>3.2660000000000002E-2</v>
      </c>
      <c r="R295" s="166">
        <f t="shared" si="55"/>
        <v>0.3266</v>
      </c>
      <c r="S295" s="166">
        <v>0</v>
      </c>
      <c r="T295" s="167">
        <f t="shared" si="56"/>
        <v>0</v>
      </c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R295" s="168" t="s">
        <v>291</v>
      </c>
      <c r="AT295" s="168" t="s">
        <v>373</v>
      </c>
      <c r="AU295" s="168" t="s">
        <v>94</v>
      </c>
      <c r="AY295" s="14" t="s">
        <v>165</v>
      </c>
      <c r="BE295" s="99">
        <f t="shared" si="57"/>
        <v>0</v>
      </c>
      <c r="BF295" s="99">
        <f t="shared" si="58"/>
        <v>0</v>
      </c>
      <c r="BG295" s="99">
        <f t="shared" si="59"/>
        <v>0</v>
      </c>
      <c r="BH295" s="99">
        <f t="shared" si="60"/>
        <v>0</v>
      </c>
      <c r="BI295" s="99">
        <f t="shared" si="61"/>
        <v>0</v>
      </c>
      <c r="BJ295" s="14" t="s">
        <v>94</v>
      </c>
      <c r="BK295" s="99">
        <f t="shared" si="62"/>
        <v>0</v>
      </c>
      <c r="BL295" s="14" t="s">
        <v>226</v>
      </c>
      <c r="BM295" s="168" t="s">
        <v>2540</v>
      </c>
    </row>
    <row r="296" spans="1:65" s="2" customFormat="1" ht="24.2" customHeight="1">
      <c r="A296" s="32"/>
      <c r="B296" s="131"/>
      <c r="C296" s="156" t="s">
        <v>2541</v>
      </c>
      <c r="D296" s="156" t="s">
        <v>167</v>
      </c>
      <c r="E296" s="157" t="s">
        <v>2542</v>
      </c>
      <c r="F296" s="158" t="s">
        <v>2543</v>
      </c>
      <c r="G296" s="159" t="s">
        <v>394</v>
      </c>
      <c r="H296" s="160">
        <v>11</v>
      </c>
      <c r="I296" s="161"/>
      <c r="J296" s="162"/>
      <c r="K296" s="163"/>
      <c r="L296" s="33"/>
      <c r="M296" s="164" t="s">
        <v>1</v>
      </c>
      <c r="N296" s="165" t="s">
        <v>49</v>
      </c>
      <c r="O296" s="58"/>
      <c r="P296" s="166">
        <f t="shared" si="54"/>
        <v>0</v>
      </c>
      <c r="Q296" s="166">
        <v>2.0000000000000002E-5</v>
      </c>
      <c r="R296" s="166">
        <f t="shared" si="55"/>
        <v>2.2000000000000001E-4</v>
      </c>
      <c r="S296" s="166">
        <v>0</v>
      </c>
      <c r="T296" s="167">
        <f t="shared" si="56"/>
        <v>0</v>
      </c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R296" s="168" t="s">
        <v>226</v>
      </c>
      <c r="AT296" s="168" t="s">
        <v>167</v>
      </c>
      <c r="AU296" s="168" t="s">
        <v>94</v>
      </c>
      <c r="AY296" s="14" t="s">
        <v>165</v>
      </c>
      <c r="BE296" s="99">
        <f t="shared" si="57"/>
        <v>0</v>
      </c>
      <c r="BF296" s="99">
        <f t="shared" si="58"/>
        <v>0</v>
      </c>
      <c r="BG296" s="99">
        <f t="shared" si="59"/>
        <v>0</v>
      </c>
      <c r="BH296" s="99">
        <f t="shared" si="60"/>
        <v>0</v>
      </c>
      <c r="BI296" s="99">
        <f t="shared" si="61"/>
        <v>0</v>
      </c>
      <c r="BJ296" s="14" t="s">
        <v>94</v>
      </c>
      <c r="BK296" s="99">
        <f t="shared" si="62"/>
        <v>0</v>
      </c>
      <c r="BL296" s="14" t="s">
        <v>226</v>
      </c>
      <c r="BM296" s="168" t="s">
        <v>2544</v>
      </c>
    </row>
    <row r="297" spans="1:65" s="2" customFormat="1" ht="49.15" customHeight="1">
      <c r="A297" s="32"/>
      <c r="B297" s="131"/>
      <c r="C297" s="169" t="s">
        <v>2545</v>
      </c>
      <c r="D297" s="169" t="s">
        <v>373</v>
      </c>
      <c r="E297" s="170" t="s">
        <v>2546</v>
      </c>
      <c r="F297" s="171" t="s">
        <v>2547</v>
      </c>
      <c r="G297" s="172" t="s">
        <v>394</v>
      </c>
      <c r="H297" s="173">
        <v>3</v>
      </c>
      <c r="I297" s="174"/>
      <c r="J297" s="175"/>
      <c r="K297" s="176"/>
      <c r="L297" s="177"/>
      <c r="M297" s="178" t="s">
        <v>1</v>
      </c>
      <c r="N297" s="179" t="s">
        <v>49</v>
      </c>
      <c r="O297" s="58"/>
      <c r="P297" s="166">
        <f t="shared" si="54"/>
        <v>0</v>
      </c>
      <c r="Q297" s="166">
        <v>3.5380000000000002E-2</v>
      </c>
      <c r="R297" s="166">
        <f t="shared" si="55"/>
        <v>0.10614000000000001</v>
      </c>
      <c r="S297" s="166">
        <v>0</v>
      </c>
      <c r="T297" s="167">
        <f t="shared" si="56"/>
        <v>0</v>
      </c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R297" s="168" t="s">
        <v>291</v>
      </c>
      <c r="AT297" s="168" t="s">
        <v>373</v>
      </c>
      <c r="AU297" s="168" t="s">
        <v>94</v>
      </c>
      <c r="AY297" s="14" t="s">
        <v>165</v>
      </c>
      <c r="BE297" s="99">
        <f t="shared" si="57"/>
        <v>0</v>
      </c>
      <c r="BF297" s="99">
        <f t="shared" si="58"/>
        <v>0</v>
      </c>
      <c r="BG297" s="99">
        <f t="shared" si="59"/>
        <v>0</v>
      </c>
      <c r="BH297" s="99">
        <f t="shared" si="60"/>
        <v>0</v>
      </c>
      <c r="BI297" s="99">
        <f t="shared" si="61"/>
        <v>0</v>
      </c>
      <c r="BJ297" s="14" t="s">
        <v>94</v>
      </c>
      <c r="BK297" s="99">
        <f t="shared" si="62"/>
        <v>0</v>
      </c>
      <c r="BL297" s="14" t="s">
        <v>226</v>
      </c>
      <c r="BM297" s="168" t="s">
        <v>2548</v>
      </c>
    </row>
    <row r="298" spans="1:65" s="2" customFormat="1" ht="49.15" customHeight="1">
      <c r="A298" s="32"/>
      <c r="B298" s="131"/>
      <c r="C298" s="169" t="s">
        <v>2549</v>
      </c>
      <c r="D298" s="169" t="s">
        <v>373</v>
      </c>
      <c r="E298" s="170" t="s">
        <v>2550</v>
      </c>
      <c r="F298" s="171" t="s">
        <v>2551</v>
      </c>
      <c r="G298" s="172" t="s">
        <v>394</v>
      </c>
      <c r="H298" s="173">
        <v>5</v>
      </c>
      <c r="I298" s="174"/>
      <c r="J298" s="175"/>
      <c r="K298" s="176"/>
      <c r="L298" s="177"/>
      <c r="M298" s="178" t="s">
        <v>1</v>
      </c>
      <c r="N298" s="179" t="s">
        <v>49</v>
      </c>
      <c r="O298" s="58"/>
      <c r="P298" s="166">
        <f t="shared" si="54"/>
        <v>0</v>
      </c>
      <c r="Q298" s="166">
        <v>3.5380000000000002E-2</v>
      </c>
      <c r="R298" s="166">
        <f t="shared" si="55"/>
        <v>0.1769</v>
      </c>
      <c r="S298" s="166">
        <v>0</v>
      </c>
      <c r="T298" s="167">
        <f t="shared" si="56"/>
        <v>0</v>
      </c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R298" s="168" t="s">
        <v>291</v>
      </c>
      <c r="AT298" s="168" t="s">
        <v>373</v>
      </c>
      <c r="AU298" s="168" t="s">
        <v>94</v>
      </c>
      <c r="AY298" s="14" t="s">
        <v>165</v>
      </c>
      <c r="BE298" s="99">
        <f t="shared" si="57"/>
        <v>0</v>
      </c>
      <c r="BF298" s="99">
        <f t="shared" si="58"/>
        <v>0</v>
      </c>
      <c r="BG298" s="99">
        <f t="shared" si="59"/>
        <v>0</v>
      </c>
      <c r="BH298" s="99">
        <f t="shared" si="60"/>
        <v>0</v>
      </c>
      <c r="BI298" s="99">
        <f t="shared" si="61"/>
        <v>0</v>
      </c>
      <c r="BJ298" s="14" t="s">
        <v>94</v>
      </c>
      <c r="BK298" s="99">
        <f t="shared" si="62"/>
        <v>0</v>
      </c>
      <c r="BL298" s="14" t="s">
        <v>226</v>
      </c>
      <c r="BM298" s="168" t="s">
        <v>2552</v>
      </c>
    </row>
    <row r="299" spans="1:65" s="2" customFormat="1" ht="49.15" customHeight="1">
      <c r="A299" s="32"/>
      <c r="B299" s="131"/>
      <c r="C299" s="169" t="s">
        <v>2553</v>
      </c>
      <c r="D299" s="169" t="s">
        <v>373</v>
      </c>
      <c r="E299" s="170" t="s">
        <v>2554</v>
      </c>
      <c r="F299" s="171" t="s">
        <v>2555</v>
      </c>
      <c r="G299" s="172" t="s">
        <v>394</v>
      </c>
      <c r="H299" s="173">
        <v>1</v>
      </c>
      <c r="I299" s="174"/>
      <c r="J299" s="175"/>
      <c r="K299" s="176"/>
      <c r="L299" s="177"/>
      <c r="M299" s="178" t="s">
        <v>1</v>
      </c>
      <c r="N299" s="179" t="s">
        <v>49</v>
      </c>
      <c r="O299" s="58"/>
      <c r="P299" s="166">
        <f t="shared" si="54"/>
        <v>0</v>
      </c>
      <c r="Q299" s="166">
        <v>4.3546000000000001E-2</v>
      </c>
      <c r="R299" s="166">
        <f t="shared" si="55"/>
        <v>4.3546000000000001E-2</v>
      </c>
      <c r="S299" s="166">
        <v>0</v>
      </c>
      <c r="T299" s="167">
        <f t="shared" si="56"/>
        <v>0</v>
      </c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R299" s="168" t="s">
        <v>291</v>
      </c>
      <c r="AT299" s="168" t="s">
        <v>373</v>
      </c>
      <c r="AU299" s="168" t="s">
        <v>94</v>
      </c>
      <c r="AY299" s="14" t="s">
        <v>165</v>
      </c>
      <c r="BE299" s="99">
        <f t="shared" si="57"/>
        <v>0</v>
      </c>
      <c r="BF299" s="99">
        <f t="shared" si="58"/>
        <v>0</v>
      </c>
      <c r="BG299" s="99">
        <f t="shared" si="59"/>
        <v>0</v>
      </c>
      <c r="BH299" s="99">
        <f t="shared" si="60"/>
        <v>0</v>
      </c>
      <c r="BI299" s="99">
        <f t="shared" si="61"/>
        <v>0</v>
      </c>
      <c r="BJ299" s="14" t="s">
        <v>94</v>
      </c>
      <c r="BK299" s="99">
        <f t="shared" si="62"/>
        <v>0</v>
      </c>
      <c r="BL299" s="14" t="s">
        <v>226</v>
      </c>
      <c r="BM299" s="168" t="s">
        <v>2556</v>
      </c>
    </row>
    <row r="300" spans="1:65" s="2" customFormat="1" ht="49.15" customHeight="1">
      <c r="A300" s="32"/>
      <c r="B300" s="131"/>
      <c r="C300" s="169" t="s">
        <v>2557</v>
      </c>
      <c r="D300" s="169" t="s">
        <v>373</v>
      </c>
      <c r="E300" s="170" t="s">
        <v>2558</v>
      </c>
      <c r="F300" s="171" t="s">
        <v>2559</v>
      </c>
      <c r="G300" s="172" t="s">
        <v>394</v>
      </c>
      <c r="H300" s="173">
        <v>1</v>
      </c>
      <c r="I300" s="174"/>
      <c r="J300" s="175"/>
      <c r="K300" s="176"/>
      <c r="L300" s="177"/>
      <c r="M300" s="178" t="s">
        <v>1</v>
      </c>
      <c r="N300" s="179" t="s">
        <v>49</v>
      </c>
      <c r="O300" s="58"/>
      <c r="P300" s="166">
        <f t="shared" si="54"/>
        <v>0</v>
      </c>
      <c r="Q300" s="166">
        <v>4.8989999999999999E-2</v>
      </c>
      <c r="R300" s="166">
        <f t="shared" si="55"/>
        <v>4.8989999999999999E-2</v>
      </c>
      <c r="S300" s="166">
        <v>0</v>
      </c>
      <c r="T300" s="167">
        <f t="shared" si="56"/>
        <v>0</v>
      </c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R300" s="168" t="s">
        <v>291</v>
      </c>
      <c r="AT300" s="168" t="s">
        <v>373</v>
      </c>
      <c r="AU300" s="168" t="s">
        <v>94</v>
      </c>
      <c r="AY300" s="14" t="s">
        <v>165</v>
      </c>
      <c r="BE300" s="99">
        <f t="shared" si="57"/>
        <v>0</v>
      </c>
      <c r="BF300" s="99">
        <f t="shared" si="58"/>
        <v>0</v>
      </c>
      <c r="BG300" s="99">
        <f t="shared" si="59"/>
        <v>0</v>
      </c>
      <c r="BH300" s="99">
        <f t="shared" si="60"/>
        <v>0</v>
      </c>
      <c r="BI300" s="99">
        <f t="shared" si="61"/>
        <v>0</v>
      </c>
      <c r="BJ300" s="14" t="s">
        <v>94</v>
      </c>
      <c r="BK300" s="99">
        <f t="shared" si="62"/>
        <v>0</v>
      </c>
      <c r="BL300" s="14" t="s">
        <v>226</v>
      </c>
      <c r="BM300" s="168" t="s">
        <v>2560</v>
      </c>
    </row>
    <row r="301" spans="1:65" s="2" customFormat="1" ht="49.15" customHeight="1">
      <c r="A301" s="32"/>
      <c r="B301" s="131"/>
      <c r="C301" s="169" t="s">
        <v>2561</v>
      </c>
      <c r="D301" s="169" t="s">
        <v>373</v>
      </c>
      <c r="E301" s="170" t="s">
        <v>2562</v>
      </c>
      <c r="F301" s="171" t="s">
        <v>2563</v>
      </c>
      <c r="G301" s="172" t="s">
        <v>394</v>
      </c>
      <c r="H301" s="173">
        <v>1</v>
      </c>
      <c r="I301" s="174"/>
      <c r="J301" s="175"/>
      <c r="K301" s="176"/>
      <c r="L301" s="177"/>
      <c r="M301" s="178" t="s">
        <v>1</v>
      </c>
      <c r="N301" s="179" t="s">
        <v>49</v>
      </c>
      <c r="O301" s="58"/>
      <c r="P301" s="166">
        <f t="shared" si="54"/>
        <v>0</v>
      </c>
      <c r="Q301" s="166">
        <v>4.8988999999999998E-2</v>
      </c>
      <c r="R301" s="166">
        <f t="shared" si="55"/>
        <v>4.8988999999999998E-2</v>
      </c>
      <c r="S301" s="166">
        <v>0</v>
      </c>
      <c r="T301" s="167">
        <f t="shared" si="56"/>
        <v>0</v>
      </c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R301" s="168" t="s">
        <v>291</v>
      </c>
      <c r="AT301" s="168" t="s">
        <v>373</v>
      </c>
      <c r="AU301" s="168" t="s">
        <v>94</v>
      </c>
      <c r="AY301" s="14" t="s">
        <v>165</v>
      </c>
      <c r="BE301" s="99">
        <f t="shared" si="57"/>
        <v>0</v>
      </c>
      <c r="BF301" s="99">
        <f t="shared" si="58"/>
        <v>0</v>
      </c>
      <c r="BG301" s="99">
        <f t="shared" si="59"/>
        <v>0</v>
      </c>
      <c r="BH301" s="99">
        <f t="shared" si="60"/>
        <v>0</v>
      </c>
      <c r="BI301" s="99">
        <f t="shared" si="61"/>
        <v>0</v>
      </c>
      <c r="BJ301" s="14" t="s">
        <v>94</v>
      </c>
      <c r="BK301" s="99">
        <f t="shared" si="62"/>
        <v>0</v>
      </c>
      <c r="BL301" s="14" t="s">
        <v>226</v>
      </c>
      <c r="BM301" s="168" t="s">
        <v>2564</v>
      </c>
    </row>
    <row r="302" spans="1:65" s="2" customFormat="1" ht="24.2" customHeight="1">
      <c r="A302" s="32"/>
      <c r="B302" s="131"/>
      <c r="C302" s="156" t="s">
        <v>2565</v>
      </c>
      <c r="D302" s="156" t="s">
        <v>167</v>
      </c>
      <c r="E302" s="157" t="s">
        <v>2542</v>
      </c>
      <c r="F302" s="158" t="s">
        <v>2543</v>
      </c>
      <c r="G302" s="159" t="s">
        <v>394</v>
      </c>
      <c r="H302" s="160">
        <v>3</v>
      </c>
      <c r="I302" s="161"/>
      <c r="J302" s="162"/>
      <c r="K302" s="163"/>
      <c r="L302" s="33"/>
      <c r="M302" s="164" t="s">
        <v>1</v>
      </c>
      <c r="N302" s="165" t="s">
        <v>49</v>
      </c>
      <c r="O302" s="58"/>
      <c r="P302" s="166">
        <f t="shared" si="54"/>
        <v>0</v>
      </c>
      <c r="Q302" s="166">
        <v>2.0000000000000002E-5</v>
      </c>
      <c r="R302" s="166">
        <f t="shared" si="55"/>
        <v>6.0000000000000008E-5</v>
      </c>
      <c r="S302" s="166">
        <v>0</v>
      </c>
      <c r="T302" s="167">
        <f t="shared" si="56"/>
        <v>0</v>
      </c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R302" s="168" t="s">
        <v>226</v>
      </c>
      <c r="AT302" s="168" t="s">
        <v>167</v>
      </c>
      <c r="AU302" s="168" t="s">
        <v>94</v>
      </c>
      <c r="AY302" s="14" t="s">
        <v>165</v>
      </c>
      <c r="BE302" s="99">
        <f t="shared" si="57"/>
        <v>0</v>
      </c>
      <c r="BF302" s="99">
        <f t="shared" si="58"/>
        <v>0</v>
      </c>
      <c r="BG302" s="99">
        <f t="shared" si="59"/>
        <v>0</v>
      </c>
      <c r="BH302" s="99">
        <f t="shared" si="60"/>
        <v>0</v>
      </c>
      <c r="BI302" s="99">
        <f t="shared" si="61"/>
        <v>0</v>
      </c>
      <c r="BJ302" s="14" t="s">
        <v>94</v>
      </c>
      <c r="BK302" s="99">
        <f t="shared" si="62"/>
        <v>0</v>
      </c>
      <c r="BL302" s="14" t="s">
        <v>226</v>
      </c>
      <c r="BM302" s="168" t="s">
        <v>2566</v>
      </c>
    </row>
    <row r="303" spans="1:65" s="2" customFormat="1" ht="49.15" customHeight="1">
      <c r="A303" s="32"/>
      <c r="B303" s="131"/>
      <c r="C303" s="169" t="s">
        <v>2567</v>
      </c>
      <c r="D303" s="169" t="s">
        <v>373</v>
      </c>
      <c r="E303" s="170" t="s">
        <v>2568</v>
      </c>
      <c r="F303" s="171" t="s">
        <v>2569</v>
      </c>
      <c r="G303" s="172" t="s">
        <v>394</v>
      </c>
      <c r="H303" s="173">
        <v>1</v>
      </c>
      <c r="I303" s="174"/>
      <c r="J303" s="175"/>
      <c r="K303" s="176"/>
      <c r="L303" s="177"/>
      <c r="M303" s="178" t="s">
        <v>1</v>
      </c>
      <c r="N303" s="179" t="s">
        <v>49</v>
      </c>
      <c r="O303" s="58"/>
      <c r="P303" s="166">
        <f t="shared" si="54"/>
        <v>0</v>
      </c>
      <c r="Q303" s="166">
        <v>4.0996999999999999E-2</v>
      </c>
      <c r="R303" s="166">
        <f t="shared" si="55"/>
        <v>4.0996999999999999E-2</v>
      </c>
      <c r="S303" s="166">
        <v>0</v>
      </c>
      <c r="T303" s="167">
        <f t="shared" si="56"/>
        <v>0</v>
      </c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R303" s="168" t="s">
        <v>291</v>
      </c>
      <c r="AT303" s="168" t="s">
        <v>373</v>
      </c>
      <c r="AU303" s="168" t="s">
        <v>94</v>
      </c>
      <c r="AY303" s="14" t="s">
        <v>165</v>
      </c>
      <c r="BE303" s="99">
        <f t="shared" si="57"/>
        <v>0</v>
      </c>
      <c r="BF303" s="99">
        <f t="shared" si="58"/>
        <v>0</v>
      </c>
      <c r="BG303" s="99">
        <f t="shared" si="59"/>
        <v>0</v>
      </c>
      <c r="BH303" s="99">
        <f t="shared" si="60"/>
        <v>0</v>
      </c>
      <c r="BI303" s="99">
        <f t="shared" si="61"/>
        <v>0</v>
      </c>
      <c r="BJ303" s="14" t="s">
        <v>94</v>
      </c>
      <c r="BK303" s="99">
        <f t="shared" si="62"/>
        <v>0</v>
      </c>
      <c r="BL303" s="14" t="s">
        <v>226</v>
      </c>
      <c r="BM303" s="168" t="s">
        <v>2570</v>
      </c>
    </row>
    <row r="304" spans="1:65" s="2" customFormat="1" ht="49.15" customHeight="1">
      <c r="A304" s="32"/>
      <c r="B304" s="131"/>
      <c r="C304" s="169" t="s">
        <v>2571</v>
      </c>
      <c r="D304" s="169" t="s">
        <v>373</v>
      </c>
      <c r="E304" s="170" t="s">
        <v>2572</v>
      </c>
      <c r="F304" s="171" t="s">
        <v>2573</v>
      </c>
      <c r="G304" s="172" t="s">
        <v>394</v>
      </c>
      <c r="H304" s="173">
        <v>2</v>
      </c>
      <c r="I304" s="174"/>
      <c r="J304" s="175"/>
      <c r="K304" s="176"/>
      <c r="L304" s="177"/>
      <c r="M304" s="178" t="s">
        <v>1</v>
      </c>
      <c r="N304" s="179" t="s">
        <v>49</v>
      </c>
      <c r="O304" s="58"/>
      <c r="P304" s="166">
        <f t="shared" ref="P304:P330" si="63">O304*H304</f>
        <v>0</v>
      </c>
      <c r="Q304" s="166">
        <v>5.6770000000000001E-2</v>
      </c>
      <c r="R304" s="166">
        <f t="shared" ref="R304:R330" si="64">Q304*H304</f>
        <v>0.11354</v>
      </c>
      <c r="S304" s="166">
        <v>0</v>
      </c>
      <c r="T304" s="167">
        <f t="shared" ref="T304:T330" si="65">S304*H304</f>
        <v>0</v>
      </c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R304" s="168" t="s">
        <v>291</v>
      </c>
      <c r="AT304" s="168" t="s">
        <v>373</v>
      </c>
      <c r="AU304" s="168" t="s">
        <v>94</v>
      </c>
      <c r="AY304" s="14" t="s">
        <v>165</v>
      </c>
      <c r="BE304" s="99">
        <f t="shared" ref="BE304:BE330" si="66">IF(N304="základná",J304,0)</f>
        <v>0</v>
      </c>
      <c r="BF304" s="99">
        <f t="shared" ref="BF304:BF330" si="67">IF(N304="znížená",J304,0)</f>
        <v>0</v>
      </c>
      <c r="BG304" s="99">
        <f t="shared" ref="BG304:BG330" si="68">IF(N304="zákl. prenesená",J304,0)</f>
        <v>0</v>
      </c>
      <c r="BH304" s="99">
        <f t="shared" ref="BH304:BH330" si="69">IF(N304="zníž. prenesená",J304,0)</f>
        <v>0</v>
      </c>
      <c r="BI304" s="99">
        <f t="shared" ref="BI304:BI330" si="70">IF(N304="nulová",J304,0)</f>
        <v>0</v>
      </c>
      <c r="BJ304" s="14" t="s">
        <v>94</v>
      </c>
      <c r="BK304" s="99">
        <f t="shared" ref="BK304:BK330" si="71">ROUND(I304*H304,2)</f>
        <v>0</v>
      </c>
      <c r="BL304" s="14" t="s">
        <v>226</v>
      </c>
      <c r="BM304" s="168" t="s">
        <v>2574</v>
      </c>
    </row>
    <row r="305" spans="1:65" s="2" customFormat="1" ht="24.2" customHeight="1">
      <c r="A305" s="32"/>
      <c r="B305" s="131"/>
      <c r="C305" s="156" t="s">
        <v>2575</v>
      </c>
      <c r="D305" s="156" t="s">
        <v>167</v>
      </c>
      <c r="E305" s="157" t="s">
        <v>2576</v>
      </c>
      <c r="F305" s="158" t="s">
        <v>2577</v>
      </c>
      <c r="G305" s="159" t="s">
        <v>394</v>
      </c>
      <c r="H305" s="160">
        <v>1</v>
      </c>
      <c r="I305" s="161"/>
      <c r="J305" s="162"/>
      <c r="K305" s="163"/>
      <c r="L305" s="33"/>
      <c r="M305" s="164" t="s">
        <v>1</v>
      </c>
      <c r="N305" s="165" t="s">
        <v>49</v>
      </c>
      <c r="O305" s="58"/>
      <c r="P305" s="166">
        <f t="shared" si="63"/>
        <v>0</v>
      </c>
      <c r="Q305" s="166">
        <v>2.0000000000000002E-5</v>
      </c>
      <c r="R305" s="166">
        <f t="shared" si="64"/>
        <v>2.0000000000000002E-5</v>
      </c>
      <c r="S305" s="166">
        <v>0</v>
      </c>
      <c r="T305" s="167">
        <f t="shared" si="65"/>
        <v>0</v>
      </c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R305" s="168" t="s">
        <v>226</v>
      </c>
      <c r="AT305" s="168" t="s">
        <v>167</v>
      </c>
      <c r="AU305" s="168" t="s">
        <v>94</v>
      </c>
      <c r="AY305" s="14" t="s">
        <v>165</v>
      </c>
      <c r="BE305" s="99">
        <f t="shared" si="66"/>
        <v>0</v>
      </c>
      <c r="BF305" s="99">
        <f t="shared" si="67"/>
        <v>0</v>
      </c>
      <c r="BG305" s="99">
        <f t="shared" si="68"/>
        <v>0</v>
      </c>
      <c r="BH305" s="99">
        <f t="shared" si="69"/>
        <v>0</v>
      </c>
      <c r="BI305" s="99">
        <f t="shared" si="70"/>
        <v>0</v>
      </c>
      <c r="BJ305" s="14" t="s">
        <v>94</v>
      </c>
      <c r="BK305" s="99">
        <f t="shared" si="71"/>
        <v>0</v>
      </c>
      <c r="BL305" s="14" t="s">
        <v>226</v>
      </c>
      <c r="BM305" s="168" t="s">
        <v>2578</v>
      </c>
    </row>
    <row r="306" spans="1:65" s="2" customFormat="1" ht="49.15" customHeight="1">
      <c r="A306" s="32"/>
      <c r="B306" s="131"/>
      <c r="C306" s="169" t="s">
        <v>2579</v>
      </c>
      <c r="D306" s="169" t="s">
        <v>373</v>
      </c>
      <c r="E306" s="170" t="s">
        <v>2580</v>
      </c>
      <c r="F306" s="171" t="s">
        <v>2581</v>
      </c>
      <c r="G306" s="172" t="s">
        <v>394</v>
      </c>
      <c r="H306" s="173">
        <v>1</v>
      </c>
      <c r="I306" s="174"/>
      <c r="J306" s="175"/>
      <c r="K306" s="176"/>
      <c r="L306" s="177"/>
      <c r="M306" s="178" t="s">
        <v>1</v>
      </c>
      <c r="N306" s="179" t="s">
        <v>49</v>
      </c>
      <c r="O306" s="58"/>
      <c r="P306" s="166">
        <f t="shared" si="63"/>
        <v>0</v>
      </c>
      <c r="Q306" s="166">
        <v>1.9713000000000001E-2</v>
      </c>
      <c r="R306" s="166">
        <f t="shared" si="64"/>
        <v>1.9713000000000001E-2</v>
      </c>
      <c r="S306" s="166">
        <v>0</v>
      </c>
      <c r="T306" s="167">
        <f t="shared" si="65"/>
        <v>0</v>
      </c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R306" s="168" t="s">
        <v>291</v>
      </c>
      <c r="AT306" s="168" t="s">
        <v>373</v>
      </c>
      <c r="AU306" s="168" t="s">
        <v>94</v>
      </c>
      <c r="AY306" s="14" t="s">
        <v>165</v>
      </c>
      <c r="BE306" s="99">
        <f t="shared" si="66"/>
        <v>0</v>
      </c>
      <c r="BF306" s="99">
        <f t="shared" si="67"/>
        <v>0</v>
      </c>
      <c r="BG306" s="99">
        <f t="shared" si="68"/>
        <v>0</v>
      </c>
      <c r="BH306" s="99">
        <f t="shared" si="69"/>
        <v>0</v>
      </c>
      <c r="BI306" s="99">
        <f t="shared" si="70"/>
        <v>0</v>
      </c>
      <c r="BJ306" s="14" t="s">
        <v>94</v>
      </c>
      <c r="BK306" s="99">
        <f t="shared" si="71"/>
        <v>0</v>
      </c>
      <c r="BL306" s="14" t="s">
        <v>226</v>
      </c>
      <c r="BM306" s="168" t="s">
        <v>2582</v>
      </c>
    </row>
    <row r="307" spans="1:65" s="2" customFormat="1" ht="24.2" customHeight="1">
      <c r="A307" s="32"/>
      <c r="B307" s="131"/>
      <c r="C307" s="156" t="s">
        <v>2583</v>
      </c>
      <c r="D307" s="156" t="s">
        <v>167</v>
      </c>
      <c r="E307" s="157" t="s">
        <v>2584</v>
      </c>
      <c r="F307" s="158" t="s">
        <v>2585</v>
      </c>
      <c r="G307" s="159" t="s">
        <v>394</v>
      </c>
      <c r="H307" s="160">
        <v>1</v>
      </c>
      <c r="I307" s="161"/>
      <c r="J307" s="162"/>
      <c r="K307" s="163"/>
      <c r="L307" s="33"/>
      <c r="M307" s="164" t="s">
        <v>1</v>
      </c>
      <c r="N307" s="165" t="s">
        <v>49</v>
      </c>
      <c r="O307" s="58"/>
      <c r="P307" s="166">
        <f t="shared" si="63"/>
        <v>0</v>
      </c>
      <c r="Q307" s="166">
        <v>2.0000000000000002E-5</v>
      </c>
      <c r="R307" s="166">
        <f t="shared" si="64"/>
        <v>2.0000000000000002E-5</v>
      </c>
      <c r="S307" s="166">
        <v>0</v>
      </c>
      <c r="T307" s="167">
        <f t="shared" si="65"/>
        <v>0</v>
      </c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R307" s="168" t="s">
        <v>226</v>
      </c>
      <c r="AT307" s="168" t="s">
        <v>167</v>
      </c>
      <c r="AU307" s="168" t="s">
        <v>94</v>
      </c>
      <c r="AY307" s="14" t="s">
        <v>165</v>
      </c>
      <c r="BE307" s="99">
        <f t="shared" si="66"/>
        <v>0</v>
      </c>
      <c r="BF307" s="99">
        <f t="shared" si="67"/>
        <v>0</v>
      </c>
      <c r="BG307" s="99">
        <f t="shared" si="68"/>
        <v>0</v>
      </c>
      <c r="BH307" s="99">
        <f t="shared" si="69"/>
        <v>0</v>
      </c>
      <c r="BI307" s="99">
        <f t="shared" si="70"/>
        <v>0</v>
      </c>
      <c r="BJ307" s="14" t="s">
        <v>94</v>
      </c>
      <c r="BK307" s="99">
        <f t="shared" si="71"/>
        <v>0</v>
      </c>
      <c r="BL307" s="14" t="s">
        <v>226</v>
      </c>
      <c r="BM307" s="168" t="s">
        <v>2586</v>
      </c>
    </row>
    <row r="308" spans="1:65" s="2" customFormat="1" ht="49.15" customHeight="1">
      <c r="A308" s="32"/>
      <c r="B308" s="131"/>
      <c r="C308" s="169" t="s">
        <v>2587</v>
      </c>
      <c r="D308" s="169" t="s">
        <v>373</v>
      </c>
      <c r="E308" s="170" t="s">
        <v>2588</v>
      </c>
      <c r="F308" s="171" t="s">
        <v>2589</v>
      </c>
      <c r="G308" s="172" t="s">
        <v>394</v>
      </c>
      <c r="H308" s="173">
        <v>1</v>
      </c>
      <c r="I308" s="174"/>
      <c r="J308" s="175"/>
      <c r="K308" s="176"/>
      <c r="L308" s="177"/>
      <c r="M308" s="178" t="s">
        <v>1</v>
      </c>
      <c r="N308" s="179" t="s">
        <v>49</v>
      </c>
      <c r="O308" s="58"/>
      <c r="P308" s="166">
        <f t="shared" si="63"/>
        <v>0</v>
      </c>
      <c r="Q308" s="166">
        <v>3.9420999999999998E-2</v>
      </c>
      <c r="R308" s="166">
        <f t="shared" si="64"/>
        <v>3.9420999999999998E-2</v>
      </c>
      <c r="S308" s="166">
        <v>0</v>
      </c>
      <c r="T308" s="167">
        <f t="shared" si="65"/>
        <v>0</v>
      </c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R308" s="168" t="s">
        <v>291</v>
      </c>
      <c r="AT308" s="168" t="s">
        <v>373</v>
      </c>
      <c r="AU308" s="168" t="s">
        <v>94</v>
      </c>
      <c r="AY308" s="14" t="s">
        <v>165</v>
      </c>
      <c r="BE308" s="99">
        <f t="shared" si="66"/>
        <v>0</v>
      </c>
      <c r="BF308" s="99">
        <f t="shared" si="67"/>
        <v>0</v>
      </c>
      <c r="BG308" s="99">
        <f t="shared" si="68"/>
        <v>0</v>
      </c>
      <c r="BH308" s="99">
        <f t="shared" si="69"/>
        <v>0</v>
      </c>
      <c r="BI308" s="99">
        <f t="shared" si="70"/>
        <v>0</v>
      </c>
      <c r="BJ308" s="14" t="s">
        <v>94</v>
      </c>
      <c r="BK308" s="99">
        <f t="shared" si="71"/>
        <v>0</v>
      </c>
      <c r="BL308" s="14" t="s">
        <v>226</v>
      </c>
      <c r="BM308" s="168" t="s">
        <v>2590</v>
      </c>
    </row>
    <row r="309" spans="1:65" s="2" customFormat="1" ht="24.2" customHeight="1">
      <c r="A309" s="32"/>
      <c r="B309" s="131"/>
      <c r="C309" s="156" t="s">
        <v>2591</v>
      </c>
      <c r="D309" s="156" t="s">
        <v>167</v>
      </c>
      <c r="E309" s="157" t="s">
        <v>2592</v>
      </c>
      <c r="F309" s="158" t="s">
        <v>2593</v>
      </c>
      <c r="G309" s="159" t="s">
        <v>394</v>
      </c>
      <c r="H309" s="160">
        <v>1</v>
      </c>
      <c r="I309" s="161"/>
      <c r="J309" s="162"/>
      <c r="K309" s="163"/>
      <c r="L309" s="33"/>
      <c r="M309" s="164" t="s">
        <v>1</v>
      </c>
      <c r="N309" s="165" t="s">
        <v>49</v>
      </c>
      <c r="O309" s="58"/>
      <c r="P309" s="166">
        <f t="shared" si="63"/>
        <v>0</v>
      </c>
      <c r="Q309" s="166">
        <v>2.0000000000000002E-5</v>
      </c>
      <c r="R309" s="166">
        <f t="shared" si="64"/>
        <v>2.0000000000000002E-5</v>
      </c>
      <c r="S309" s="166">
        <v>0</v>
      </c>
      <c r="T309" s="167">
        <f t="shared" si="65"/>
        <v>0</v>
      </c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R309" s="168" t="s">
        <v>226</v>
      </c>
      <c r="AT309" s="168" t="s">
        <v>167</v>
      </c>
      <c r="AU309" s="168" t="s">
        <v>94</v>
      </c>
      <c r="AY309" s="14" t="s">
        <v>165</v>
      </c>
      <c r="BE309" s="99">
        <f t="shared" si="66"/>
        <v>0</v>
      </c>
      <c r="BF309" s="99">
        <f t="shared" si="67"/>
        <v>0</v>
      </c>
      <c r="BG309" s="99">
        <f t="shared" si="68"/>
        <v>0</v>
      </c>
      <c r="BH309" s="99">
        <f t="shared" si="69"/>
        <v>0</v>
      </c>
      <c r="BI309" s="99">
        <f t="shared" si="70"/>
        <v>0</v>
      </c>
      <c r="BJ309" s="14" t="s">
        <v>94</v>
      </c>
      <c r="BK309" s="99">
        <f t="shared" si="71"/>
        <v>0</v>
      </c>
      <c r="BL309" s="14" t="s">
        <v>226</v>
      </c>
      <c r="BM309" s="168" t="s">
        <v>2594</v>
      </c>
    </row>
    <row r="310" spans="1:65" s="2" customFormat="1" ht="49.15" customHeight="1">
      <c r="A310" s="32"/>
      <c r="B310" s="131"/>
      <c r="C310" s="169" t="s">
        <v>2595</v>
      </c>
      <c r="D310" s="169" t="s">
        <v>373</v>
      </c>
      <c r="E310" s="170" t="s">
        <v>2596</v>
      </c>
      <c r="F310" s="171" t="s">
        <v>2597</v>
      </c>
      <c r="G310" s="172" t="s">
        <v>394</v>
      </c>
      <c r="H310" s="173">
        <v>1</v>
      </c>
      <c r="I310" s="174"/>
      <c r="J310" s="175"/>
      <c r="K310" s="176"/>
      <c r="L310" s="177"/>
      <c r="M310" s="178" t="s">
        <v>1</v>
      </c>
      <c r="N310" s="179" t="s">
        <v>49</v>
      </c>
      <c r="O310" s="58"/>
      <c r="P310" s="166">
        <f t="shared" si="63"/>
        <v>0</v>
      </c>
      <c r="Q310" s="166">
        <v>4.2525E-2</v>
      </c>
      <c r="R310" s="166">
        <f t="shared" si="64"/>
        <v>4.2525E-2</v>
      </c>
      <c r="S310" s="166">
        <v>0</v>
      </c>
      <c r="T310" s="167">
        <f t="shared" si="65"/>
        <v>0</v>
      </c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R310" s="168" t="s">
        <v>291</v>
      </c>
      <c r="AT310" s="168" t="s">
        <v>373</v>
      </c>
      <c r="AU310" s="168" t="s">
        <v>94</v>
      </c>
      <c r="AY310" s="14" t="s">
        <v>165</v>
      </c>
      <c r="BE310" s="99">
        <f t="shared" si="66"/>
        <v>0</v>
      </c>
      <c r="BF310" s="99">
        <f t="shared" si="67"/>
        <v>0</v>
      </c>
      <c r="BG310" s="99">
        <f t="shared" si="68"/>
        <v>0</v>
      </c>
      <c r="BH310" s="99">
        <f t="shared" si="69"/>
        <v>0</v>
      </c>
      <c r="BI310" s="99">
        <f t="shared" si="70"/>
        <v>0</v>
      </c>
      <c r="BJ310" s="14" t="s">
        <v>94</v>
      </c>
      <c r="BK310" s="99">
        <f t="shared" si="71"/>
        <v>0</v>
      </c>
      <c r="BL310" s="14" t="s">
        <v>226</v>
      </c>
      <c r="BM310" s="168" t="s">
        <v>2598</v>
      </c>
    </row>
    <row r="311" spans="1:65" s="2" customFormat="1" ht="49.15" customHeight="1">
      <c r="A311" s="32"/>
      <c r="B311" s="131"/>
      <c r="C311" s="169" t="s">
        <v>2599</v>
      </c>
      <c r="D311" s="169" t="s">
        <v>373</v>
      </c>
      <c r="E311" s="170" t="s">
        <v>2600</v>
      </c>
      <c r="F311" s="171" t="s">
        <v>2601</v>
      </c>
      <c r="G311" s="172" t="s">
        <v>394</v>
      </c>
      <c r="H311" s="173">
        <v>1</v>
      </c>
      <c r="I311" s="174"/>
      <c r="J311" s="175"/>
      <c r="K311" s="176"/>
      <c r="L311" s="177"/>
      <c r="M311" s="178" t="s">
        <v>1</v>
      </c>
      <c r="N311" s="179" t="s">
        <v>49</v>
      </c>
      <c r="O311" s="58"/>
      <c r="P311" s="166">
        <f t="shared" si="63"/>
        <v>0</v>
      </c>
      <c r="Q311" s="166">
        <v>4.9274999999999999E-2</v>
      </c>
      <c r="R311" s="166">
        <f t="shared" si="64"/>
        <v>4.9274999999999999E-2</v>
      </c>
      <c r="S311" s="166">
        <v>0</v>
      </c>
      <c r="T311" s="167">
        <f t="shared" si="65"/>
        <v>0</v>
      </c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R311" s="168" t="s">
        <v>291</v>
      </c>
      <c r="AT311" s="168" t="s">
        <v>373</v>
      </c>
      <c r="AU311" s="168" t="s">
        <v>94</v>
      </c>
      <c r="AY311" s="14" t="s">
        <v>165</v>
      </c>
      <c r="BE311" s="99">
        <f t="shared" si="66"/>
        <v>0</v>
      </c>
      <c r="BF311" s="99">
        <f t="shared" si="67"/>
        <v>0</v>
      </c>
      <c r="BG311" s="99">
        <f t="shared" si="68"/>
        <v>0</v>
      </c>
      <c r="BH311" s="99">
        <f t="shared" si="69"/>
        <v>0</v>
      </c>
      <c r="BI311" s="99">
        <f t="shared" si="70"/>
        <v>0</v>
      </c>
      <c r="BJ311" s="14" t="s">
        <v>94</v>
      </c>
      <c r="BK311" s="99">
        <f t="shared" si="71"/>
        <v>0</v>
      </c>
      <c r="BL311" s="14" t="s">
        <v>226</v>
      </c>
      <c r="BM311" s="168" t="s">
        <v>2602</v>
      </c>
    </row>
    <row r="312" spans="1:65" s="2" customFormat="1" ht="24.2" customHeight="1">
      <c r="A312" s="32"/>
      <c r="B312" s="131"/>
      <c r="C312" s="156" t="s">
        <v>2603</v>
      </c>
      <c r="D312" s="156" t="s">
        <v>167</v>
      </c>
      <c r="E312" s="157" t="s">
        <v>2604</v>
      </c>
      <c r="F312" s="158" t="s">
        <v>2605</v>
      </c>
      <c r="G312" s="159" t="s">
        <v>394</v>
      </c>
      <c r="H312" s="160">
        <v>2</v>
      </c>
      <c r="I312" s="161"/>
      <c r="J312" s="162"/>
      <c r="K312" s="163"/>
      <c r="L312" s="33"/>
      <c r="M312" s="164" t="s">
        <v>1</v>
      </c>
      <c r="N312" s="165" t="s">
        <v>49</v>
      </c>
      <c r="O312" s="58"/>
      <c r="P312" s="166">
        <f t="shared" si="63"/>
        <v>0</v>
      </c>
      <c r="Q312" s="166">
        <v>2.0000000000000002E-5</v>
      </c>
      <c r="R312" s="166">
        <f t="shared" si="64"/>
        <v>4.0000000000000003E-5</v>
      </c>
      <c r="S312" s="166">
        <v>0</v>
      </c>
      <c r="T312" s="167">
        <f t="shared" si="65"/>
        <v>0</v>
      </c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R312" s="168" t="s">
        <v>226</v>
      </c>
      <c r="AT312" s="168" t="s">
        <v>167</v>
      </c>
      <c r="AU312" s="168" t="s">
        <v>94</v>
      </c>
      <c r="AY312" s="14" t="s">
        <v>165</v>
      </c>
      <c r="BE312" s="99">
        <f t="shared" si="66"/>
        <v>0</v>
      </c>
      <c r="BF312" s="99">
        <f t="shared" si="67"/>
        <v>0</v>
      </c>
      <c r="BG312" s="99">
        <f t="shared" si="68"/>
        <v>0</v>
      </c>
      <c r="BH312" s="99">
        <f t="shared" si="69"/>
        <v>0</v>
      </c>
      <c r="BI312" s="99">
        <f t="shared" si="70"/>
        <v>0</v>
      </c>
      <c r="BJ312" s="14" t="s">
        <v>94</v>
      </c>
      <c r="BK312" s="99">
        <f t="shared" si="71"/>
        <v>0</v>
      </c>
      <c r="BL312" s="14" t="s">
        <v>226</v>
      </c>
      <c r="BM312" s="168" t="s">
        <v>2606</v>
      </c>
    </row>
    <row r="313" spans="1:65" s="2" customFormat="1" ht="49.15" customHeight="1">
      <c r="A313" s="32"/>
      <c r="B313" s="131"/>
      <c r="C313" s="169" t="s">
        <v>2607</v>
      </c>
      <c r="D313" s="169" t="s">
        <v>373</v>
      </c>
      <c r="E313" s="170" t="s">
        <v>2608</v>
      </c>
      <c r="F313" s="171" t="s">
        <v>2609</v>
      </c>
      <c r="G313" s="172" t="s">
        <v>394</v>
      </c>
      <c r="H313" s="173">
        <v>2</v>
      </c>
      <c r="I313" s="174"/>
      <c r="J313" s="175"/>
      <c r="K313" s="176"/>
      <c r="L313" s="177"/>
      <c r="M313" s="178" t="s">
        <v>1</v>
      </c>
      <c r="N313" s="179" t="s">
        <v>49</v>
      </c>
      <c r="O313" s="58"/>
      <c r="P313" s="166">
        <f t="shared" si="63"/>
        <v>0</v>
      </c>
      <c r="Q313" s="166">
        <v>7.986E-2</v>
      </c>
      <c r="R313" s="166">
        <f t="shared" si="64"/>
        <v>0.15972</v>
      </c>
      <c r="S313" s="166">
        <v>0</v>
      </c>
      <c r="T313" s="167">
        <f t="shared" si="65"/>
        <v>0</v>
      </c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R313" s="168" t="s">
        <v>291</v>
      </c>
      <c r="AT313" s="168" t="s">
        <v>373</v>
      </c>
      <c r="AU313" s="168" t="s">
        <v>94</v>
      </c>
      <c r="AY313" s="14" t="s">
        <v>165</v>
      </c>
      <c r="BE313" s="99">
        <f t="shared" si="66"/>
        <v>0</v>
      </c>
      <c r="BF313" s="99">
        <f t="shared" si="67"/>
        <v>0</v>
      </c>
      <c r="BG313" s="99">
        <f t="shared" si="68"/>
        <v>0</v>
      </c>
      <c r="BH313" s="99">
        <f t="shared" si="69"/>
        <v>0</v>
      </c>
      <c r="BI313" s="99">
        <f t="shared" si="70"/>
        <v>0</v>
      </c>
      <c r="BJ313" s="14" t="s">
        <v>94</v>
      </c>
      <c r="BK313" s="99">
        <f t="shared" si="71"/>
        <v>0</v>
      </c>
      <c r="BL313" s="14" t="s">
        <v>226</v>
      </c>
      <c r="BM313" s="168" t="s">
        <v>2610</v>
      </c>
    </row>
    <row r="314" spans="1:65" s="2" customFormat="1" ht="24.2" customHeight="1">
      <c r="A314" s="32"/>
      <c r="B314" s="131"/>
      <c r="C314" s="156" t="s">
        <v>2611</v>
      </c>
      <c r="D314" s="156" t="s">
        <v>167</v>
      </c>
      <c r="E314" s="157" t="s">
        <v>2604</v>
      </c>
      <c r="F314" s="158" t="s">
        <v>2605</v>
      </c>
      <c r="G314" s="159" t="s">
        <v>394</v>
      </c>
      <c r="H314" s="160">
        <v>3</v>
      </c>
      <c r="I314" s="161"/>
      <c r="J314" s="162"/>
      <c r="K314" s="163"/>
      <c r="L314" s="33"/>
      <c r="M314" s="164" t="s">
        <v>1</v>
      </c>
      <c r="N314" s="165" t="s">
        <v>49</v>
      </c>
      <c r="O314" s="58"/>
      <c r="P314" s="166">
        <f t="shared" si="63"/>
        <v>0</v>
      </c>
      <c r="Q314" s="166">
        <v>2.0000000000000002E-5</v>
      </c>
      <c r="R314" s="166">
        <f t="shared" si="64"/>
        <v>6.0000000000000008E-5</v>
      </c>
      <c r="S314" s="166">
        <v>0</v>
      </c>
      <c r="T314" s="167">
        <f t="shared" si="65"/>
        <v>0</v>
      </c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R314" s="168" t="s">
        <v>226</v>
      </c>
      <c r="AT314" s="168" t="s">
        <v>167</v>
      </c>
      <c r="AU314" s="168" t="s">
        <v>94</v>
      </c>
      <c r="AY314" s="14" t="s">
        <v>165</v>
      </c>
      <c r="BE314" s="99">
        <f t="shared" si="66"/>
        <v>0</v>
      </c>
      <c r="BF314" s="99">
        <f t="shared" si="67"/>
        <v>0</v>
      </c>
      <c r="BG314" s="99">
        <f t="shared" si="68"/>
        <v>0</v>
      </c>
      <c r="BH314" s="99">
        <f t="shared" si="69"/>
        <v>0</v>
      </c>
      <c r="BI314" s="99">
        <f t="shared" si="70"/>
        <v>0</v>
      </c>
      <c r="BJ314" s="14" t="s">
        <v>94</v>
      </c>
      <c r="BK314" s="99">
        <f t="shared" si="71"/>
        <v>0</v>
      </c>
      <c r="BL314" s="14" t="s">
        <v>226</v>
      </c>
      <c r="BM314" s="168" t="s">
        <v>2612</v>
      </c>
    </row>
    <row r="315" spans="1:65" s="2" customFormat="1" ht="49.15" customHeight="1">
      <c r="A315" s="32"/>
      <c r="B315" s="131"/>
      <c r="C315" s="169" t="s">
        <v>2613</v>
      </c>
      <c r="D315" s="169" t="s">
        <v>373</v>
      </c>
      <c r="E315" s="170" t="s">
        <v>2614</v>
      </c>
      <c r="F315" s="171" t="s">
        <v>2615</v>
      </c>
      <c r="G315" s="172" t="s">
        <v>394</v>
      </c>
      <c r="H315" s="173">
        <v>1</v>
      </c>
      <c r="I315" s="174"/>
      <c r="J315" s="175"/>
      <c r="K315" s="176"/>
      <c r="L315" s="177"/>
      <c r="M315" s="178" t="s">
        <v>1</v>
      </c>
      <c r="N315" s="179" t="s">
        <v>49</v>
      </c>
      <c r="O315" s="58"/>
      <c r="P315" s="166">
        <f t="shared" si="63"/>
        <v>0</v>
      </c>
      <c r="Q315" s="166">
        <v>4.6460000000000001E-2</v>
      </c>
      <c r="R315" s="166">
        <f t="shared" si="64"/>
        <v>4.6460000000000001E-2</v>
      </c>
      <c r="S315" s="166">
        <v>0</v>
      </c>
      <c r="T315" s="167">
        <f t="shared" si="65"/>
        <v>0</v>
      </c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R315" s="168" t="s">
        <v>291</v>
      </c>
      <c r="AT315" s="168" t="s">
        <v>373</v>
      </c>
      <c r="AU315" s="168" t="s">
        <v>94</v>
      </c>
      <c r="AY315" s="14" t="s">
        <v>165</v>
      </c>
      <c r="BE315" s="99">
        <f t="shared" si="66"/>
        <v>0</v>
      </c>
      <c r="BF315" s="99">
        <f t="shared" si="67"/>
        <v>0</v>
      </c>
      <c r="BG315" s="99">
        <f t="shared" si="68"/>
        <v>0</v>
      </c>
      <c r="BH315" s="99">
        <f t="shared" si="69"/>
        <v>0</v>
      </c>
      <c r="BI315" s="99">
        <f t="shared" si="70"/>
        <v>0</v>
      </c>
      <c r="BJ315" s="14" t="s">
        <v>94</v>
      </c>
      <c r="BK315" s="99">
        <f t="shared" si="71"/>
        <v>0</v>
      </c>
      <c r="BL315" s="14" t="s">
        <v>226</v>
      </c>
      <c r="BM315" s="168" t="s">
        <v>2616</v>
      </c>
    </row>
    <row r="316" spans="1:65" s="2" customFormat="1" ht="49.15" customHeight="1">
      <c r="A316" s="32"/>
      <c r="B316" s="131"/>
      <c r="C316" s="169" t="s">
        <v>2617</v>
      </c>
      <c r="D316" s="169" t="s">
        <v>373</v>
      </c>
      <c r="E316" s="170" t="s">
        <v>2618</v>
      </c>
      <c r="F316" s="171" t="s">
        <v>2619</v>
      </c>
      <c r="G316" s="172" t="s">
        <v>394</v>
      </c>
      <c r="H316" s="173">
        <v>2</v>
      </c>
      <c r="I316" s="174"/>
      <c r="J316" s="175"/>
      <c r="K316" s="176"/>
      <c r="L316" s="177"/>
      <c r="M316" s="178" t="s">
        <v>1</v>
      </c>
      <c r="N316" s="179" t="s">
        <v>49</v>
      </c>
      <c r="O316" s="58"/>
      <c r="P316" s="166">
        <f t="shared" si="63"/>
        <v>0</v>
      </c>
      <c r="Q316" s="166">
        <v>5.5757000000000001E-2</v>
      </c>
      <c r="R316" s="166">
        <f t="shared" si="64"/>
        <v>0.111514</v>
      </c>
      <c r="S316" s="166">
        <v>0</v>
      </c>
      <c r="T316" s="167">
        <f t="shared" si="65"/>
        <v>0</v>
      </c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R316" s="168" t="s">
        <v>291</v>
      </c>
      <c r="AT316" s="168" t="s">
        <v>373</v>
      </c>
      <c r="AU316" s="168" t="s">
        <v>94</v>
      </c>
      <c r="AY316" s="14" t="s">
        <v>165</v>
      </c>
      <c r="BE316" s="99">
        <f t="shared" si="66"/>
        <v>0</v>
      </c>
      <c r="BF316" s="99">
        <f t="shared" si="67"/>
        <v>0</v>
      </c>
      <c r="BG316" s="99">
        <f t="shared" si="68"/>
        <v>0</v>
      </c>
      <c r="BH316" s="99">
        <f t="shared" si="69"/>
        <v>0</v>
      </c>
      <c r="BI316" s="99">
        <f t="shared" si="70"/>
        <v>0</v>
      </c>
      <c r="BJ316" s="14" t="s">
        <v>94</v>
      </c>
      <c r="BK316" s="99">
        <f t="shared" si="71"/>
        <v>0</v>
      </c>
      <c r="BL316" s="14" t="s">
        <v>226</v>
      </c>
      <c r="BM316" s="168" t="s">
        <v>2620</v>
      </c>
    </row>
    <row r="317" spans="1:65" s="2" customFormat="1" ht="24.2" customHeight="1">
      <c r="A317" s="32"/>
      <c r="B317" s="131"/>
      <c r="C317" s="156" t="s">
        <v>2621</v>
      </c>
      <c r="D317" s="156" t="s">
        <v>167</v>
      </c>
      <c r="E317" s="157" t="s">
        <v>2622</v>
      </c>
      <c r="F317" s="158" t="s">
        <v>2623</v>
      </c>
      <c r="G317" s="159" t="s">
        <v>394</v>
      </c>
      <c r="H317" s="160">
        <v>2</v>
      </c>
      <c r="I317" s="161"/>
      <c r="J317" s="162"/>
      <c r="K317" s="163"/>
      <c r="L317" s="33"/>
      <c r="M317" s="164" t="s">
        <v>1</v>
      </c>
      <c r="N317" s="165" t="s">
        <v>49</v>
      </c>
      <c r="O317" s="58"/>
      <c r="P317" s="166">
        <f t="shared" si="63"/>
        <v>0</v>
      </c>
      <c r="Q317" s="166">
        <v>2.0000000000000002E-5</v>
      </c>
      <c r="R317" s="166">
        <f t="shared" si="64"/>
        <v>4.0000000000000003E-5</v>
      </c>
      <c r="S317" s="166">
        <v>0</v>
      </c>
      <c r="T317" s="167">
        <f t="shared" si="65"/>
        <v>0</v>
      </c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R317" s="168" t="s">
        <v>226</v>
      </c>
      <c r="AT317" s="168" t="s">
        <v>167</v>
      </c>
      <c r="AU317" s="168" t="s">
        <v>94</v>
      </c>
      <c r="AY317" s="14" t="s">
        <v>165</v>
      </c>
      <c r="BE317" s="99">
        <f t="shared" si="66"/>
        <v>0</v>
      </c>
      <c r="BF317" s="99">
        <f t="shared" si="67"/>
        <v>0</v>
      </c>
      <c r="BG317" s="99">
        <f t="shared" si="68"/>
        <v>0</v>
      </c>
      <c r="BH317" s="99">
        <f t="shared" si="69"/>
        <v>0</v>
      </c>
      <c r="BI317" s="99">
        <f t="shared" si="70"/>
        <v>0</v>
      </c>
      <c r="BJ317" s="14" t="s">
        <v>94</v>
      </c>
      <c r="BK317" s="99">
        <f t="shared" si="71"/>
        <v>0</v>
      </c>
      <c r="BL317" s="14" t="s">
        <v>226</v>
      </c>
      <c r="BM317" s="168" t="s">
        <v>2624</v>
      </c>
    </row>
    <row r="318" spans="1:65" s="2" customFormat="1" ht="49.15" customHeight="1">
      <c r="A318" s="32"/>
      <c r="B318" s="131"/>
      <c r="C318" s="169" t="s">
        <v>2625</v>
      </c>
      <c r="D318" s="169" t="s">
        <v>373</v>
      </c>
      <c r="E318" s="170" t="s">
        <v>2626</v>
      </c>
      <c r="F318" s="171" t="s">
        <v>2627</v>
      </c>
      <c r="G318" s="172" t="s">
        <v>394</v>
      </c>
      <c r="H318" s="173">
        <v>2</v>
      </c>
      <c r="I318" s="174"/>
      <c r="J318" s="175"/>
      <c r="K318" s="176"/>
      <c r="L318" s="177"/>
      <c r="M318" s="178" t="s">
        <v>1</v>
      </c>
      <c r="N318" s="179" t="s">
        <v>49</v>
      </c>
      <c r="O318" s="58"/>
      <c r="P318" s="166">
        <f t="shared" si="63"/>
        <v>0</v>
      </c>
      <c r="Q318" s="166">
        <v>6.5049999999999997E-2</v>
      </c>
      <c r="R318" s="166">
        <f t="shared" si="64"/>
        <v>0.13009999999999999</v>
      </c>
      <c r="S318" s="166">
        <v>0</v>
      </c>
      <c r="T318" s="167">
        <f t="shared" si="65"/>
        <v>0</v>
      </c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R318" s="168" t="s">
        <v>291</v>
      </c>
      <c r="AT318" s="168" t="s">
        <v>373</v>
      </c>
      <c r="AU318" s="168" t="s">
        <v>94</v>
      </c>
      <c r="AY318" s="14" t="s">
        <v>165</v>
      </c>
      <c r="BE318" s="99">
        <f t="shared" si="66"/>
        <v>0</v>
      </c>
      <c r="BF318" s="99">
        <f t="shared" si="67"/>
        <v>0</v>
      </c>
      <c r="BG318" s="99">
        <f t="shared" si="68"/>
        <v>0</v>
      </c>
      <c r="BH318" s="99">
        <f t="shared" si="69"/>
        <v>0</v>
      </c>
      <c r="BI318" s="99">
        <f t="shared" si="70"/>
        <v>0</v>
      </c>
      <c r="BJ318" s="14" t="s">
        <v>94</v>
      </c>
      <c r="BK318" s="99">
        <f t="shared" si="71"/>
        <v>0</v>
      </c>
      <c r="BL318" s="14" t="s">
        <v>226</v>
      </c>
      <c r="BM318" s="168" t="s">
        <v>2628</v>
      </c>
    </row>
    <row r="319" spans="1:65" s="2" customFormat="1" ht="24.2" customHeight="1">
      <c r="A319" s="32"/>
      <c r="B319" s="131"/>
      <c r="C319" s="156" t="s">
        <v>2629</v>
      </c>
      <c r="D319" s="156" t="s">
        <v>167</v>
      </c>
      <c r="E319" s="157" t="s">
        <v>2630</v>
      </c>
      <c r="F319" s="158" t="s">
        <v>2631</v>
      </c>
      <c r="G319" s="159" t="s">
        <v>394</v>
      </c>
      <c r="H319" s="160">
        <v>7</v>
      </c>
      <c r="I319" s="161"/>
      <c r="J319" s="162"/>
      <c r="K319" s="163"/>
      <c r="L319" s="33"/>
      <c r="M319" s="164" t="s">
        <v>1</v>
      </c>
      <c r="N319" s="165" t="s">
        <v>49</v>
      </c>
      <c r="O319" s="58"/>
      <c r="P319" s="166">
        <f t="shared" si="63"/>
        <v>0</v>
      </c>
      <c r="Q319" s="166">
        <v>2.0000000000000002E-5</v>
      </c>
      <c r="R319" s="166">
        <f t="shared" si="64"/>
        <v>1.4000000000000001E-4</v>
      </c>
      <c r="S319" s="166">
        <v>0</v>
      </c>
      <c r="T319" s="167">
        <f t="shared" si="65"/>
        <v>0</v>
      </c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R319" s="168" t="s">
        <v>226</v>
      </c>
      <c r="AT319" s="168" t="s">
        <v>167</v>
      </c>
      <c r="AU319" s="168" t="s">
        <v>94</v>
      </c>
      <c r="AY319" s="14" t="s">
        <v>165</v>
      </c>
      <c r="BE319" s="99">
        <f t="shared" si="66"/>
        <v>0</v>
      </c>
      <c r="BF319" s="99">
        <f t="shared" si="67"/>
        <v>0</v>
      </c>
      <c r="BG319" s="99">
        <f t="shared" si="68"/>
        <v>0</v>
      </c>
      <c r="BH319" s="99">
        <f t="shared" si="69"/>
        <v>0</v>
      </c>
      <c r="BI319" s="99">
        <f t="shared" si="70"/>
        <v>0</v>
      </c>
      <c r="BJ319" s="14" t="s">
        <v>94</v>
      </c>
      <c r="BK319" s="99">
        <f t="shared" si="71"/>
        <v>0</v>
      </c>
      <c r="BL319" s="14" t="s">
        <v>226</v>
      </c>
      <c r="BM319" s="168" t="s">
        <v>2632</v>
      </c>
    </row>
    <row r="320" spans="1:65" s="2" customFormat="1" ht="49.15" customHeight="1">
      <c r="A320" s="32"/>
      <c r="B320" s="131"/>
      <c r="C320" s="169" t="s">
        <v>2633</v>
      </c>
      <c r="D320" s="169" t="s">
        <v>373</v>
      </c>
      <c r="E320" s="170" t="s">
        <v>2634</v>
      </c>
      <c r="F320" s="171" t="s">
        <v>2635</v>
      </c>
      <c r="G320" s="172" t="s">
        <v>394</v>
      </c>
      <c r="H320" s="173">
        <v>1</v>
      </c>
      <c r="I320" s="174"/>
      <c r="J320" s="175"/>
      <c r="K320" s="176"/>
      <c r="L320" s="177"/>
      <c r="M320" s="178" t="s">
        <v>1</v>
      </c>
      <c r="N320" s="179" t="s">
        <v>49</v>
      </c>
      <c r="O320" s="58"/>
      <c r="P320" s="166">
        <f t="shared" si="63"/>
        <v>0</v>
      </c>
      <c r="Q320" s="166">
        <v>3.6299999999999999E-2</v>
      </c>
      <c r="R320" s="166">
        <f t="shared" si="64"/>
        <v>3.6299999999999999E-2</v>
      </c>
      <c r="S320" s="166">
        <v>0</v>
      </c>
      <c r="T320" s="167">
        <f t="shared" si="65"/>
        <v>0</v>
      </c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R320" s="168" t="s">
        <v>291</v>
      </c>
      <c r="AT320" s="168" t="s">
        <v>373</v>
      </c>
      <c r="AU320" s="168" t="s">
        <v>94</v>
      </c>
      <c r="AY320" s="14" t="s">
        <v>165</v>
      </c>
      <c r="BE320" s="99">
        <f t="shared" si="66"/>
        <v>0</v>
      </c>
      <c r="BF320" s="99">
        <f t="shared" si="67"/>
        <v>0</v>
      </c>
      <c r="BG320" s="99">
        <f t="shared" si="68"/>
        <v>0</v>
      </c>
      <c r="BH320" s="99">
        <f t="shared" si="69"/>
        <v>0</v>
      </c>
      <c r="BI320" s="99">
        <f t="shared" si="70"/>
        <v>0</v>
      </c>
      <c r="BJ320" s="14" t="s">
        <v>94</v>
      </c>
      <c r="BK320" s="99">
        <f t="shared" si="71"/>
        <v>0</v>
      </c>
      <c r="BL320" s="14" t="s">
        <v>226</v>
      </c>
      <c r="BM320" s="168" t="s">
        <v>2636</v>
      </c>
    </row>
    <row r="321" spans="1:65" s="2" customFormat="1" ht="49.15" customHeight="1">
      <c r="A321" s="32"/>
      <c r="B321" s="131"/>
      <c r="C321" s="169" t="s">
        <v>2637</v>
      </c>
      <c r="D321" s="169" t="s">
        <v>373</v>
      </c>
      <c r="E321" s="170" t="s">
        <v>2638</v>
      </c>
      <c r="F321" s="171" t="s">
        <v>2639</v>
      </c>
      <c r="G321" s="172" t="s">
        <v>394</v>
      </c>
      <c r="H321" s="173">
        <v>6</v>
      </c>
      <c r="I321" s="174"/>
      <c r="J321" s="175"/>
      <c r="K321" s="176"/>
      <c r="L321" s="177"/>
      <c r="M321" s="178" t="s">
        <v>1</v>
      </c>
      <c r="N321" s="179" t="s">
        <v>49</v>
      </c>
      <c r="O321" s="58"/>
      <c r="P321" s="166">
        <f t="shared" si="63"/>
        <v>0</v>
      </c>
      <c r="Q321" s="166">
        <v>4.3560000000000001E-2</v>
      </c>
      <c r="R321" s="166">
        <f t="shared" si="64"/>
        <v>0.26136000000000004</v>
      </c>
      <c r="S321" s="166">
        <v>0</v>
      </c>
      <c r="T321" s="167">
        <f t="shared" si="65"/>
        <v>0</v>
      </c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R321" s="168" t="s">
        <v>291</v>
      </c>
      <c r="AT321" s="168" t="s">
        <v>373</v>
      </c>
      <c r="AU321" s="168" t="s">
        <v>94</v>
      </c>
      <c r="AY321" s="14" t="s">
        <v>165</v>
      </c>
      <c r="BE321" s="99">
        <f t="shared" si="66"/>
        <v>0</v>
      </c>
      <c r="BF321" s="99">
        <f t="shared" si="67"/>
        <v>0</v>
      </c>
      <c r="BG321" s="99">
        <f t="shared" si="68"/>
        <v>0</v>
      </c>
      <c r="BH321" s="99">
        <f t="shared" si="69"/>
        <v>0</v>
      </c>
      <c r="BI321" s="99">
        <f t="shared" si="70"/>
        <v>0</v>
      </c>
      <c r="BJ321" s="14" t="s">
        <v>94</v>
      </c>
      <c r="BK321" s="99">
        <f t="shared" si="71"/>
        <v>0</v>
      </c>
      <c r="BL321" s="14" t="s">
        <v>226</v>
      </c>
      <c r="BM321" s="168" t="s">
        <v>2640</v>
      </c>
    </row>
    <row r="322" spans="1:65" s="2" customFormat="1" ht="24.2" customHeight="1">
      <c r="A322" s="32"/>
      <c r="B322" s="131"/>
      <c r="C322" s="156" t="s">
        <v>2641</v>
      </c>
      <c r="D322" s="156" t="s">
        <v>167</v>
      </c>
      <c r="E322" s="157" t="s">
        <v>2630</v>
      </c>
      <c r="F322" s="158" t="s">
        <v>2631</v>
      </c>
      <c r="G322" s="159" t="s">
        <v>394</v>
      </c>
      <c r="H322" s="160">
        <v>7</v>
      </c>
      <c r="I322" s="161"/>
      <c r="J322" s="162"/>
      <c r="K322" s="163"/>
      <c r="L322" s="33"/>
      <c r="M322" s="164" t="s">
        <v>1</v>
      </c>
      <c r="N322" s="165" t="s">
        <v>49</v>
      </c>
      <c r="O322" s="58"/>
      <c r="P322" s="166">
        <f t="shared" si="63"/>
        <v>0</v>
      </c>
      <c r="Q322" s="166">
        <v>2.0000000000000002E-5</v>
      </c>
      <c r="R322" s="166">
        <f t="shared" si="64"/>
        <v>1.4000000000000001E-4</v>
      </c>
      <c r="S322" s="166">
        <v>0</v>
      </c>
      <c r="T322" s="167">
        <f t="shared" si="65"/>
        <v>0</v>
      </c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R322" s="168" t="s">
        <v>226</v>
      </c>
      <c r="AT322" s="168" t="s">
        <v>167</v>
      </c>
      <c r="AU322" s="168" t="s">
        <v>94</v>
      </c>
      <c r="AY322" s="14" t="s">
        <v>165</v>
      </c>
      <c r="BE322" s="99">
        <f t="shared" si="66"/>
        <v>0</v>
      </c>
      <c r="BF322" s="99">
        <f t="shared" si="67"/>
        <v>0</v>
      </c>
      <c r="BG322" s="99">
        <f t="shared" si="68"/>
        <v>0</v>
      </c>
      <c r="BH322" s="99">
        <f t="shared" si="69"/>
        <v>0</v>
      </c>
      <c r="BI322" s="99">
        <f t="shared" si="70"/>
        <v>0</v>
      </c>
      <c r="BJ322" s="14" t="s">
        <v>94</v>
      </c>
      <c r="BK322" s="99">
        <f t="shared" si="71"/>
        <v>0</v>
      </c>
      <c r="BL322" s="14" t="s">
        <v>226</v>
      </c>
      <c r="BM322" s="168" t="s">
        <v>2642</v>
      </c>
    </row>
    <row r="323" spans="1:65" s="2" customFormat="1" ht="49.15" customHeight="1">
      <c r="A323" s="32"/>
      <c r="B323" s="131"/>
      <c r="C323" s="169" t="s">
        <v>2643</v>
      </c>
      <c r="D323" s="169" t="s">
        <v>373</v>
      </c>
      <c r="E323" s="170" t="s">
        <v>2644</v>
      </c>
      <c r="F323" s="171" t="s">
        <v>2645</v>
      </c>
      <c r="G323" s="172" t="s">
        <v>394</v>
      </c>
      <c r="H323" s="173">
        <v>3</v>
      </c>
      <c r="I323" s="174"/>
      <c r="J323" s="175"/>
      <c r="K323" s="176"/>
      <c r="L323" s="177"/>
      <c r="M323" s="178" t="s">
        <v>1</v>
      </c>
      <c r="N323" s="179" t="s">
        <v>49</v>
      </c>
      <c r="O323" s="58"/>
      <c r="P323" s="166">
        <f t="shared" si="63"/>
        <v>0</v>
      </c>
      <c r="Q323" s="166">
        <v>3.6299999999999999E-2</v>
      </c>
      <c r="R323" s="166">
        <f t="shared" si="64"/>
        <v>0.1089</v>
      </c>
      <c r="S323" s="166">
        <v>0</v>
      </c>
      <c r="T323" s="167">
        <f t="shared" si="65"/>
        <v>0</v>
      </c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R323" s="168" t="s">
        <v>291</v>
      </c>
      <c r="AT323" s="168" t="s">
        <v>373</v>
      </c>
      <c r="AU323" s="168" t="s">
        <v>94</v>
      </c>
      <c r="AY323" s="14" t="s">
        <v>165</v>
      </c>
      <c r="BE323" s="99">
        <f t="shared" si="66"/>
        <v>0</v>
      </c>
      <c r="BF323" s="99">
        <f t="shared" si="67"/>
        <v>0</v>
      </c>
      <c r="BG323" s="99">
        <f t="shared" si="68"/>
        <v>0</v>
      </c>
      <c r="BH323" s="99">
        <f t="shared" si="69"/>
        <v>0</v>
      </c>
      <c r="BI323" s="99">
        <f t="shared" si="70"/>
        <v>0</v>
      </c>
      <c r="BJ323" s="14" t="s">
        <v>94</v>
      </c>
      <c r="BK323" s="99">
        <f t="shared" si="71"/>
        <v>0</v>
      </c>
      <c r="BL323" s="14" t="s">
        <v>226</v>
      </c>
      <c r="BM323" s="168" t="s">
        <v>2646</v>
      </c>
    </row>
    <row r="324" spans="1:65" s="2" customFormat="1" ht="49.15" customHeight="1">
      <c r="A324" s="32"/>
      <c r="B324" s="131"/>
      <c r="C324" s="169" t="s">
        <v>2647</v>
      </c>
      <c r="D324" s="169" t="s">
        <v>373</v>
      </c>
      <c r="E324" s="170" t="s">
        <v>2648</v>
      </c>
      <c r="F324" s="171" t="s">
        <v>2649</v>
      </c>
      <c r="G324" s="172" t="s">
        <v>394</v>
      </c>
      <c r="H324" s="173">
        <v>4</v>
      </c>
      <c r="I324" s="174"/>
      <c r="J324" s="175"/>
      <c r="K324" s="176"/>
      <c r="L324" s="177"/>
      <c r="M324" s="178" t="s">
        <v>1</v>
      </c>
      <c r="N324" s="179" t="s">
        <v>49</v>
      </c>
      <c r="O324" s="58"/>
      <c r="P324" s="166">
        <f t="shared" si="63"/>
        <v>0</v>
      </c>
      <c r="Q324" s="166">
        <v>4.3560000000000001E-2</v>
      </c>
      <c r="R324" s="166">
        <f t="shared" si="64"/>
        <v>0.17424000000000001</v>
      </c>
      <c r="S324" s="166">
        <v>0</v>
      </c>
      <c r="T324" s="167">
        <f t="shared" si="65"/>
        <v>0</v>
      </c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R324" s="168" t="s">
        <v>291</v>
      </c>
      <c r="AT324" s="168" t="s">
        <v>373</v>
      </c>
      <c r="AU324" s="168" t="s">
        <v>94</v>
      </c>
      <c r="AY324" s="14" t="s">
        <v>165</v>
      </c>
      <c r="BE324" s="99">
        <f t="shared" si="66"/>
        <v>0</v>
      </c>
      <c r="BF324" s="99">
        <f t="shared" si="67"/>
        <v>0</v>
      </c>
      <c r="BG324" s="99">
        <f t="shared" si="68"/>
        <v>0</v>
      </c>
      <c r="BH324" s="99">
        <f t="shared" si="69"/>
        <v>0</v>
      </c>
      <c r="BI324" s="99">
        <f t="shared" si="70"/>
        <v>0</v>
      </c>
      <c r="BJ324" s="14" t="s">
        <v>94</v>
      </c>
      <c r="BK324" s="99">
        <f t="shared" si="71"/>
        <v>0</v>
      </c>
      <c r="BL324" s="14" t="s">
        <v>226</v>
      </c>
      <c r="BM324" s="168" t="s">
        <v>2650</v>
      </c>
    </row>
    <row r="325" spans="1:65" s="2" customFormat="1" ht="24.2" customHeight="1">
      <c r="A325" s="32"/>
      <c r="B325" s="131"/>
      <c r="C325" s="156" t="s">
        <v>2651</v>
      </c>
      <c r="D325" s="156" t="s">
        <v>167</v>
      </c>
      <c r="E325" s="157" t="s">
        <v>2652</v>
      </c>
      <c r="F325" s="158" t="s">
        <v>2653</v>
      </c>
      <c r="G325" s="159" t="s">
        <v>394</v>
      </c>
      <c r="H325" s="160">
        <v>2</v>
      </c>
      <c r="I325" s="161"/>
      <c r="J325" s="162"/>
      <c r="K325" s="163"/>
      <c r="L325" s="33"/>
      <c r="M325" s="164" t="s">
        <v>1</v>
      </c>
      <c r="N325" s="165" t="s">
        <v>49</v>
      </c>
      <c r="O325" s="58"/>
      <c r="P325" s="166">
        <f t="shared" si="63"/>
        <v>0</v>
      </c>
      <c r="Q325" s="166">
        <v>2.0000000000000002E-5</v>
      </c>
      <c r="R325" s="166">
        <f t="shared" si="64"/>
        <v>4.0000000000000003E-5</v>
      </c>
      <c r="S325" s="166">
        <v>0</v>
      </c>
      <c r="T325" s="167">
        <f t="shared" si="65"/>
        <v>0</v>
      </c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R325" s="168" t="s">
        <v>226</v>
      </c>
      <c r="AT325" s="168" t="s">
        <v>167</v>
      </c>
      <c r="AU325" s="168" t="s">
        <v>94</v>
      </c>
      <c r="AY325" s="14" t="s">
        <v>165</v>
      </c>
      <c r="BE325" s="99">
        <f t="shared" si="66"/>
        <v>0</v>
      </c>
      <c r="BF325" s="99">
        <f t="shared" si="67"/>
        <v>0</v>
      </c>
      <c r="BG325" s="99">
        <f t="shared" si="68"/>
        <v>0</v>
      </c>
      <c r="BH325" s="99">
        <f t="shared" si="69"/>
        <v>0</v>
      </c>
      <c r="BI325" s="99">
        <f t="shared" si="70"/>
        <v>0</v>
      </c>
      <c r="BJ325" s="14" t="s">
        <v>94</v>
      </c>
      <c r="BK325" s="99">
        <f t="shared" si="71"/>
        <v>0</v>
      </c>
      <c r="BL325" s="14" t="s">
        <v>226</v>
      </c>
      <c r="BM325" s="168" t="s">
        <v>2654</v>
      </c>
    </row>
    <row r="326" spans="1:65" s="2" customFormat="1" ht="49.15" customHeight="1">
      <c r="A326" s="32"/>
      <c r="B326" s="131"/>
      <c r="C326" s="169" t="s">
        <v>2655</v>
      </c>
      <c r="D326" s="169" t="s">
        <v>373</v>
      </c>
      <c r="E326" s="170" t="s">
        <v>2656</v>
      </c>
      <c r="F326" s="171" t="s">
        <v>2657</v>
      </c>
      <c r="G326" s="172" t="s">
        <v>394</v>
      </c>
      <c r="H326" s="173">
        <v>2</v>
      </c>
      <c r="I326" s="174"/>
      <c r="J326" s="175"/>
      <c r="K326" s="176"/>
      <c r="L326" s="177"/>
      <c r="M326" s="178" t="s">
        <v>1</v>
      </c>
      <c r="N326" s="179" t="s">
        <v>49</v>
      </c>
      <c r="O326" s="58"/>
      <c r="P326" s="166">
        <f t="shared" si="63"/>
        <v>0</v>
      </c>
      <c r="Q326" s="166">
        <v>0.10163999999999999</v>
      </c>
      <c r="R326" s="166">
        <f t="shared" si="64"/>
        <v>0.20327999999999999</v>
      </c>
      <c r="S326" s="166">
        <v>0</v>
      </c>
      <c r="T326" s="167">
        <f t="shared" si="65"/>
        <v>0</v>
      </c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R326" s="168" t="s">
        <v>291</v>
      </c>
      <c r="AT326" s="168" t="s">
        <v>373</v>
      </c>
      <c r="AU326" s="168" t="s">
        <v>94</v>
      </c>
      <c r="AY326" s="14" t="s">
        <v>165</v>
      </c>
      <c r="BE326" s="99">
        <f t="shared" si="66"/>
        <v>0</v>
      </c>
      <c r="BF326" s="99">
        <f t="shared" si="67"/>
        <v>0</v>
      </c>
      <c r="BG326" s="99">
        <f t="shared" si="68"/>
        <v>0</v>
      </c>
      <c r="BH326" s="99">
        <f t="shared" si="69"/>
        <v>0</v>
      </c>
      <c r="BI326" s="99">
        <f t="shared" si="70"/>
        <v>0</v>
      </c>
      <c r="BJ326" s="14" t="s">
        <v>94</v>
      </c>
      <c r="BK326" s="99">
        <f t="shared" si="71"/>
        <v>0</v>
      </c>
      <c r="BL326" s="14" t="s">
        <v>226</v>
      </c>
      <c r="BM326" s="168" t="s">
        <v>2658</v>
      </c>
    </row>
    <row r="327" spans="1:65" s="2" customFormat="1" ht="24.2" customHeight="1">
      <c r="A327" s="32"/>
      <c r="B327" s="131"/>
      <c r="C327" s="156" t="s">
        <v>2659</v>
      </c>
      <c r="D327" s="156" t="s">
        <v>167</v>
      </c>
      <c r="E327" s="157" t="s">
        <v>2660</v>
      </c>
      <c r="F327" s="158" t="s">
        <v>2661</v>
      </c>
      <c r="G327" s="159" t="s">
        <v>394</v>
      </c>
      <c r="H327" s="160">
        <v>37</v>
      </c>
      <c r="I327" s="161"/>
      <c r="J327" s="162"/>
      <c r="K327" s="163"/>
      <c r="L327" s="33"/>
      <c r="M327" s="164" t="s">
        <v>1</v>
      </c>
      <c r="N327" s="165" t="s">
        <v>49</v>
      </c>
      <c r="O327" s="58"/>
      <c r="P327" s="166">
        <f t="shared" si="63"/>
        <v>0</v>
      </c>
      <c r="Q327" s="166">
        <v>2.41E-2</v>
      </c>
      <c r="R327" s="166">
        <f t="shared" si="64"/>
        <v>0.89170000000000005</v>
      </c>
      <c r="S327" s="166">
        <v>0</v>
      </c>
      <c r="T327" s="167">
        <f t="shared" si="65"/>
        <v>0</v>
      </c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R327" s="168" t="s">
        <v>226</v>
      </c>
      <c r="AT327" s="168" t="s">
        <v>167</v>
      </c>
      <c r="AU327" s="168" t="s">
        <v>94</v>
      </c>
      <c r="AY327" s="14" t="s">
        <v>165</v>
      </c>
      <c r="BE327" s="99">
        <f t="shared" si="66"/>
        <v>0</v>
      </c>
      <c r="BF327" s="99">
        <f t="shared" si="67"/>
        <v>0</v>
      </c>
      <c r="BG327" s="99">
        <f t="shared" si="68"/>
        <v>0</v>
      </c>
      <c r="BH327" s="99">
        <f t="shared" si="69"/>
        <v>0</v>
      </c>
      <c r="BI327" s="99">
        <f t="shared" si="70"/>
        <v>0</v>
      </c>
      <c r="BJ327" s="14" t="s">
        <v>94</v>
      </c>
      <c r="BK327" s="99">
        <f t="shared" si="71"/>
        <v>0</v>
      </c>
      <c r="BL327" s="14" t="s">
        <v>226</v>
      </c>
      <c r="BM327" s="168" t="s">
        <v>2662</v>
      </c>
    </row>
    <row r="328" spans="1:65" s="2" customFormat="1" ht="24.2" customHeight="1">
      <c r="A328" s="32"/>
      <c r="B328" s="131"/>
      <c r="C328" s="156" t="s">
        <v>2663</v>
      </c>
      <c r="D328" s="156" t="s">
        <v>167</v>
      </c>
      <c r="E328" s="157" t="s">
        <v>2664</v>
      </c>
      <c r="F328" s="158" t="s">
        <v>2665</v>
      </c>
      <c r="G328" s="159" t="s">
        <v>394</v>
      </c>
      <c r="H328" s="160">
        <v>53</v>
      </c>
      <c r="I328" s="161"/>
      <c r="J328" s="162"/>
      <c r="K328" s="163"/>
      <c r="L328" s="33"/>
      <c r="M328" s="164" t="s">
        <v>1</v>
      </c>
      <c r="N328" s="165" t="s">
        <v>49</v>
      </c>
      <c r="O328" s="58"/>
      <c r="P328" s="166">
        <f t="shared" si="63"/>
        <v>0</v>
      </c>
      <c r="Q328" s="166">
        <v>4.8239999999999998E-2</v>
      </c>
      <c r="R328" s="166">
        <f t="shared" si="64"/>
        <v>2.5567199999999999</v>
      </c>
      <c r="S328" s="166">
        <v>0</v>
      </c>
      <c r="T328" s="167">
        <f t="shared" si="65"/>
        <v>0</v>
      </c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R328" s="168" t="s">
        <v>226</v>
      </c>
      <c r="AT328" s="168" t="s">
        <v>167</v>
      </c>
      <c r="AU328" s="168" t="s">
        <v>94</v>
      </c>
      <c r="AY328" s="14" t="s">
        <v>165</v>
      </c>
      <c r="BE328" s="99">
        <f t="shared" si="66"/>
        <v>0</v>
      </c>
      <c r="BF328" s="99">
        <f t="shared" si="67"/>
        <v>0</v>
      </c>
      <c r="BG328" s="99">
        <f t="shared" si="68"/>
        <v>0</v>
      </c>
      <c r="BH328" s="99">
        <f t="shared" si="69"/>
        <v>0</v>
      </c>
      <c r="BI328" s="99">
        <f t="shared" si="70"/>
        <v>0</v>
      </c>
      <c r="BJ328" s="14" t="s">
        <v>94</v>
      </c>
      <c r="BK328" s="99">
        <f t="shared" si="71"/>
        <v>0</v>
      </c>
      <c r="BL328" s="14" t="s">
        <v>226</v>
      </c>
      <c r="BM328" s="168" t="s">
        <v>2666</v>
      </c>
    </row>
    <row r="329" spans="1:65" s="2" customFormat="1" ht="24.2" customHeight="1">
      <c r="A329" s="32"/>
      <c r="B329" s="131"/>
      <c r="C329" s="156" t="s">
        <v>2667</v>
      </c>
      <c r="D329" s="156" t="s">
        <v>167</v>
      </c>
      <c r="E329" s="157" t="s">
        <v>2668</v>
      </c>
      <c r="F329" s="158" t="s">
        <v>2669</v>
      </c>
      <c r="G329" s="159" t="s">
        <v>332</v>
      </c>
      <c r="H329" s="160">
        <v>9.6</v>
      </c>
      <c r="I329" s="161"/>
      <c r="J329" s="162"/>
      <c r="K329" s="163"/>
      <c r="L329" s="33"/>
      <c r="M329" s="164" t="s">
        <v>1</v>
      </c>
      <c r="N329" s="165" t="s">
        <v>49</v>
      </c>
      <c r="O329" s="58"/>
      <c r="P329" s="166">
        <f t="shared" si="63"/>
        <v>0</v>
      </c>
      <c r="Q329" s="166">
        <v>0</v>
      </c>
      <c r="R329" s="166">
        <f t="shared" si="64"/>
        <v>0</v>
      </c>
      <c r="S329" s="166">
        <v>0</v>
      </c>
      <c r="T329" s="167">
        <f t="shared" si="65"/>
        <v>0</v>
      </c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R329" s="168" t="s">
        <v>226</v>
      </c>
      <c r="AT329" s="168" t="s">
        <v>167</v>
      </c>
      <c r="AU329" s="168" t="s">
        <v>94</v>
      </c>
      <c r="AY329" s="14" t="s">
        <v>165</v>
      </c>
      <c r="BE329" s="99">
        <f t="shared" si="66"/>
        <v>0</v>
      </c>
      <c r="BF329" s="99">
        <f t="shared" si="67"/>
        <v>0</v>
      </c>
      <c r="BG329" s="99">
        <f t="shared" si="68"/>
        <v>0</v>
      </c>
      <c r="BH329" s="99">
        <f t="shared" si="69"/>
        <v>0</v>
      </c>
      <c r="BI329" s="99">
        <f t="shared" si="70"/>
        <v>0</v>
      </c>
      <c r="BJ329" s="14" t="s">
        <v>94</v>
      </c>
      <c r="BK329" s="99">
        <f t="shared" si="71"/>
        <v>0</v>
      </c>
      <c r="BL329" s="14" t="s">
        <v>226</v>
      </c>
      <c r="BM329" s="168" t="s">
        <v>2670</v>
      </c>
    </row>
    <row r="330" spans="1:65" s="2" customFormat="1" ht="24.2" customHeight="1">
      <c r="A330" s="32"/>
      <c r="B330" s="131"/>
      <c r="C330" s="156" t="s">
        <v>2671</v>
      </c>
      <c r="D330" s="156" t="s">
        <v>167</v>
      </c>
      <c r="E330" s="157" t="s">
        <v>2672</v>
      </c>
      <c r="F330" s="158" t="s">
        <v>2673</v>
      </c>
      <c r="G330" s="159" t="s">
        <v>332</v>
      </c>
      <c r="H330" s="160">
        <v>6.875</v>
      </c>
      <c r="I330" s="161"/>
      <c r="J330" s="162"/>
      <c r="K330" s="163"/>
      <c r="L330" s="33"/>
      <c r="M330" s="164" t="s">
        <v>1</v>
      </c>
      <c r="N330" s="165" t="s">
        <v>49</v>
      </c>
      <c r="O330" s="58"/>
      <c r="P330" s="166">
        <f t="shared" si="63"/>
        <v>0</v>
      </c>
      <c r="Q330" s="166">
        <v>0</v>
      </c>
      <c r="R330" s="166">
        <f t="shared" si="64"/>
        <v>0</v>
      </c>
      <c r="S330" s="166">
        <v>0</v>
      </c>
      <c r="T330" s="167">
        <f t="shared" si="65"/>
        <v>0</v>
      </c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R330" s="168" t="s">
        <v>226</v>
      </c>
      <c r="AT330" s="168" t="s">
        <v>167</v>
      </c>
      <c r="AU330" s="168" t="s">
        <v>94</v>
      </c>
      <c r="AY330" s="14" t="s">
        <v>165</v>
      </c>
      <c r="BE330" s="99">
        <f t="shared" si="66"/>
        <v>0</v>
      </c>
      <c r="BF330" s="99">
        <f t="shared" si="67"/>
        <v>0</v>
      </c>
      <c r="BG330" s="99">
        <f t="shared" si="68"/>
        <v>0</v>
      </c>
      <c r="BH330" s="99">
        <f t="shared" si="69"/>
        <v>0</v>
      </c>
      <c r="BI330" s="99">
        <f t="shared" si="70"/>
        <v>0</v>
      </c>
      <c r="BJ330" s="14" t="s">
        <v>94</v>
      </c>
      <c r="BK330" s="99">
        <f t="shared" si="71"/>
        <v>0</v>
      </c>
      <c r="BL330" s="14" t="s">
        <v>226</v>
      </c>
      <c r="BM330" s="168" t="s">
        <v>2674</v>
      </c>
    </row>
    <row r="331" spans="1:65" s="12" customFormat="1" ht="25.9" customHeight="1">
      <c r="B331" s="143"/>
      <c r="D331" s="144" t="s">
        <v>82</v>
      </c>
      <c r="E331" s="145" t="s">
        <v>759</v>
      </c>
      <c r="F331" s="145" t="s">
        <v>760</v>
      </c>
      <c r="I331" s="146"/>
      <c r="J331" s="147"/>
      <c r="L331" s="143"/>
      <c r="M331" s="148"/>
      <c r="N331" s="149"/>
      <c r="O331" s="149"/>
      <c r="P331" s="150">
        <f>P332</f>
        <v>0</v>
      </c>
      <c r="Q331" s="149"/>
      <c r="R331" s="150">
        <f>R332</f>
        <v>0</v>
      </c>
      <c r="S331" s="149"/>
      <c r="T331" s="151">
        <f>T332</f>
        <v>0</v>
      </c>
      <c r="AR331" s="144" t="s">
        <v>106</v>
      </c>
      <c r="AT331" s="152" t="s">
        <v>82</v>
      </c>
      <c r="AU331" s="152" t="s">
        <v>83</v>
      </c>
      <c r="AY331" s="144" t="s">
        <v>165</v>
      </c>
      <c r="BK331" s="153">
        <f>BK332</f>
        <v>0</v>
      </c>
    </row>
    <row r="332" spans="1:65" s="2" customFormat="1" ht="37.9" customHeight="1">
      <c r="A332" s="32"/>
      <c r="B332" s="131"/>
      <c r="C332" s="156" t="s">
        <v>2675</v>
      </c>
      <c r="D332" s="156" t="s">
        <v>167</v>
      </c>
      <c r="E332" s="157" t="s">
        <v>2676</v>
      </c>
      <c r="F332" s="158" t="s">
        <v>2677</v>
      </c>
      <c r="G332" s="159" t="s">
        <v>764</v>
      </c>
      <c r="H332" s="160">
        <v>48</v>
      </c>
      <c r="I332" s="161"/>
      <c r="J332" s="162"/>
      <c r="K332" s="163"/>
      <c r="L332" s="33"/>
      <c r="M332" s="164" t="s">
        <v>1</v>
      </c>
      <c r="N332" s="165" t="s">
        <v>49</v>
      </c>
      <c r="O332" s="58"/>
      <c r="P332" s="166">
        <f>O332*H332</f>
        <v>0</v>
      </c>
      <c r="Q332" s="166">
        <v>0</v>
      </c>
      <c r="R332" s="166">
        <f>Q332*H332</f>
        <v>0</v>
      </c>
      <c r="S332" s="166">
        <v>0</v>
      </c>
      <c r="T332" s="167">
        <f>S332*H332</f>
        <v>0</v>
      </c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R332" s="168" t="s">
        <v>765</v>
      </c>
      <c r="AT332" s="168" t="s">
        <v>167</v>
      </c>
      <c r="AU332" s="168" t="s">
        <v>89</v>
      </c>
      <c r="AY332" s="14" t="s">
        <v>165</v>
      </c>
      <c r="BE332" s="99">
        <f>IF(N332="základná",J332,0)</f>
        <v>0</v>
      </c>
      <c r="BF332" s="99">
        <f>IF(N332="znížená",J332,0)</f>
        <v>0</v>
      </c>
      <c r="BG332" s="99">
        <f>IF(N332="zákl. prenesená",J332,0)</f>
        <v>0</v>
      </c>
      <c r="BH332" s="99">
        <f>IF(N332="zníž. prenesená",J332,0)</f>
        <v>0</v>
      </c>
      <c r="BI332" s="99">
        <f>IF(N332="nulová",J332,0)</f>
        <v>0</v>
      </c>
      <c r="BJ332" s="14" t="s">
        <v>94</v>
      </c>
      <c r="BK332" s="99">
        <f>ROUND(I332*H332,2)</f>
        <v>0</v>
      </c>
      <c r="BL332" s="14" t="s">
        <v>765</v>
      </c>
      <c r="BM332" s="168" t="s">
        <v>2678</v>
      </c>
    </row>
    <row r="333" spans="1:65" s="12" customFormat="1" ht="25.9" customHeight="1">
      <c r="B333" s="143"/>
      <c r="D333" s="144" t="s">
        <v>82</v>
      </c>
      <c r="E333" s="145" t="s">
        <v>2679</v>
      </c>
      <c r="F333" s="145" t="s">
        <v>100</v>
      </c>
      <c r="I333" s="146"/>
      <c r="J333" s="147"/>
      <c r="L333" s="143"/>
      <c r="M333" s="148"/>
      <c r="N333" s="149"/>
      <c r="O333" s="149"/>
      <c r="P333" s="150">
        <f>SUM(P334:P335)</f>
        <v>0</v>
      </c>
      <c r="Q333" s="149"/>
      <c r="R333" s="150">
        <f>SUM(R334:R335)</f>
        <v>0</v>
      </c>
      <c r="S333" s="149"/>
      <c r="T333" s="151">
        <f>SUM(T334:T335)</f>
        <v>0</v>
      </c>
      <c r="AR333" s="144" t="s">
        <v>106</v>
      </c>
      <c r="AT333" s="152" t="s">
        <v>82</v>
      </c>
      <c r="AU333" s="152" t="s">
        <v>83</v>
      </c>
      <c r="AY333" s="144" t="s">
        <v>165</v>
      </c>
      <c r="BK333" s="153">
        <f>SUM(BK334:BK335)</f>
        <v>0</v>
      </c>
    </row>
    <row r="334" spans="1:65" s="2" customFormat="1" ht="24.2" customHeight="1">
      <c r="A334" s="32"/>
      <c r="B334" s="131"/>
      <c r="C334" s="156" t="s">
        <v>2680</v>
      </c>
      <c r="D334" s="156" t="s">
        <v>167</v>
      </c>
      <c r="E334" s="157" t="s">
        <v>2681</v>
      </c>
      <c r="F334" s="158" t="s">
        <v>2682</v>
      </c>
      <c r="G334" s="159" t="s">
        <v>764</v>
      </c>
      <c r="H334" s="160">
        <v>20</v>
      </c>
      <c r="I334" s="161"/>
      <c r="J334" s="162"/>
      <c r="K334" s="163"/>
      <c r="L334" s="33"/>
      <c r="M334" s="164" t="s">
        <v>1</v>
      </c>
      <c r="N334" s="165" t="s">
        <v>49</v>
      </c>
      <c r="O334" s="58"/>
      <c r="P334" s="166">
        <f>O334*H334</f>
        <v>0</v>
      </c>
      <c r="Q334" s="166">
        <v>0</v>
      </c>
      <c r="R334" s="166">
        <f>Q334*H334</f>
        <v>0</v>
      </c>
      <c r="S334" s="166">
        <v>0</v>
      </c>
      <c r="T334" s="167">
        <f>S334*H334</f>
        <v>0</v>
      </c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R334" s="168" t="s">
        <v>765</v>
      </c>
      <c r="AT334" s="168" t="s">
        <v>167</v>
      </c>
      <c r="AU334" s="168" t="s">
        <v>89</v>
      </c>
      <c r="AY334" s="14" t="s">
        <v>165</v>
      </c>
      <c r="BE334" s="99">
        <f>IF(N334="základná",J334,0)</f>
        <v>0</v>
      </c>
      <c r="BF334" s="99">
        <f>IF(N334="znížená",J334,0)</f>
        <v>0</v>
      </c>
      <c r="BG334" s="99">
        <f>IF(N334="zákl. prenesená",J334,0)</f>
        <v>0</v>
      </c>
      <c r="BH334" s="99">
        <f>IF(N334="zníž. prenesená",J334,0)</f>
        <v>0</v>
      </c>
      <c r="BI334" s="99">
        <f>IF(N334="nulová",J334,0)</f>
        <v>0</v>
      </c>
      <c r="BJ334" s="14" t="s">
        <v>94</v>
      </c>
      <c r="BK334" s="99">
        <f>ROUND(I334*H334,2)</f>
        <v>0</v>
      </c>
      <c r="BL334" s="14" t="s">
        <v>765</v>
      </c>
      <c r="BM334" s="168" t="s">
        <v>2683</v>
      </c>
    </row>
    <row r="335" spans="1:65" s="2" customFormat="1" ht="37.9" customHeight="1">
      <c r="A335" s="32"/>
      <c r="B335" s="131"/>
      <c r="C335" s="156" t="s">
        <v>2684</v>
      </c>
      <c r="D335" s="156" t="s">
        <v>167</v>
      </c>
      <c r="E335" s="157" t="s">
        <v>2685</v>
      </c>
      <c r="F335" s="158" t="s">
        <v>2686</v>
      </c>
      <c r="G335" s="159" t="s">
        <v>764</v>
      </c>
      <c r="H335" s="160">
        <v>4</v>
      </c>
      <c r="I335" s="161"/>
      <c r="J335" s="162"/>
      <c r="K335" s="163"/>
      <c r="L335" s="33"/>
      <c r="M335" s="180" t="s">
        <v>1</v>
      </c>
      <c r="N335" s="181" t="s">
        <v>49</v>
      </c>
      <c r="O335" s="182"/>
      <c r="P335" s="183">
        <f>O335*H335</f>
        <v>0</v>
      </c>
      <c r="Q335" s="183">
        <v>0</v>
      </c>
      <c r="R335" s="183">
        <f>Q335*H335</f>
        <v>0</v>
      </c>
      <c r="S335" s="183">
        <v>0</v>
      </c>
      <c r="T335" s="184">
        <f>S335*H335</f>
        <v>0</v>
      </c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R335" s="168" t="s">
        <v>765</v>
      </c>
      <c r="AT335" s="168" t="s">
        <v>167</v>
      </c>
      <c r="AU335" s="168" t="s">
        <v>89</v>
      </c>
      <c r="AY335" s="14" t="s">
        <v>165</v>
      </c>
      <c r="BE335" s="99">
        <f>IF(N335="základná",J335,0)</f>
        <v>0</v>
      </c>
      <c r="BF335" s="99">
        <f>IF(N335="znížená",J335,0)</f>
        <v>0</v>
      </c>
      <c r="BG335" s="99">
        <f>IF(N335="zákl. prenesená",J335,0)</f>
        <v>0</v>
      </c>
      <c r="BH335" s="99">
        <f>IF(N335="zníž. prenesená",J335,0)</f>
        <v>0</v>
      </c>
      <c r="BI335" s="99">
        <f>IF(N335="nulová",J335,0)</f>
        <v>0</v>
      </c>
      <c r="BJ335" s="14" t="s">
        <v>94</v>
      </c>
      <c r="BK335" s="99">
        <f>ROUND(I335*H335,2)</f>
        <v>0</v>
      </c>
      <c r="BL335" s="14" t="s">
        <v>765</v>
      </c>
      <c r="BM335" s="168" t="s">
        <v>2687</v>
      </c>
    </row>
    <row r="336" spans="1:65" s="2" customFormat="1" ht="6.95" customHeight="1">
      <c r="A336" s="32"/>
      <c r="B336" s="47"/>
      <c r="C336" s="48"/>
      <c r="D336" s="48"/>
      <c r="E336" s="48"/>
      <c r="F336" s="48"/>
      <c r="G336" s="48"/>
      <c r="H336" s="48"/>
      <c r="I336" s="48"/>
      <c r="J336" s="48"/>
      <c r="K336" s="48"/>
      <c r="L336" s="33"/>
      <c r="M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</row>
  </sheetData>
  <autoFilter ref="C138:K335"/>
  <mergeCells count="15">
    <mergeCell ref="E22:H22"/>
    <mergeCell ref="E125:H125"/>
    <mergeCell ref="E129:H129"/>
    <mergeCell ref="E127:H127"/>
    <mergeCell ref="E131:H131"/>
    <mergeCell ref="L2:V2"/>
    <mergeCell ref="E31:H31"/>
    <mergeCell ref="E84:H84"/>
    <mergeCell ref="E88:H88"/>
    <mergeCell ref="E86:H86"/>
    <mergeCell ref="E90:H90"/>
    <mergeCell ref="E7:H7"/>
    <mergeCell ref="E11:H11"/>
    <mergeCell ref="E9:H9"/>
    <mergeCell ref="E13:H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6"/>
  <sheetViews>
    <sheetView showGridLines="0" workbookViewId="0">
      <selection activeCell="A113" sqref="A113:XFD11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121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ht="12.75">
      <c r="B8" s="17"/>
      <c r="D8" s="24" t="s">
        <v>132</v>
      </c>
      <c r="L8" s="17"/>
    </row>
    <row r="9" spans="1:46" s="1" customFormat="1" ht="16.5" customHeight="1">
      <c r="B9" s="17"/>
      <c r="E9" s="235" t="s">
        <v>87</v>
      </c>
      <c r="F9" s="222"/>
      <c r="G9" s="222"/>
      <c r="H9" s="222"/>
      <c r="L9" s="17"/>
    </row>
    <row r="10" spans="1:46" s="1" customFormat="1" ht="12" customHeight="1">
      <c r="B10" s="17"/>
      <c r="D10" s="24" t="s">
        <v>134</v>
      </c>
      <c r="L10" s="17"/>
    </row>
    <row r="11" spans="1:46" s="2" customFormat="1" ht="16.5" customHeight="1">
      <c r="A11" s="32"/>
      <c r="B11" s="33"/>
      <c r="C11" s="32"/>
      <c r="D11" s="32"/>
      <c r="E11" s="239" t="s">
        <v>3319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4" t="s">
        <v>2066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194" t="s">
        <v>3327</v>
      </c>
      <c r="F13" s="236"/>
      <c r="G13" s="236"/>
      <c r="H13" s="23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4" t="s">
        <v>15</v>
      </c>
      <c r="E15" s="32"/>
      <c r="F15" s="22" t="s">
        <v>16</v>
      </c>
      <c r="G15" s="32"/>
      <c r="H15" s="32"/>
      <c r="I15" s="24" t="s">
        <v>17</v>
      </c>
      <c r="J15" s="22" t="s">
        <v>18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19</v>
      </c>
      <c r="E16" s="32"/>
      <c r="F16" s="22" t="s">
        <v>20</v>
      </c>
      <c r="G16" s="32"/>
      <c r="H16" s="32"/>
      <c r="I16" s="24" t="s">
        <v>21</v>
      </c>
      <c r="J16" s="5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21.75" customHeight="1">
      <c r="A17" s="32"/>
      <c r="B17" s="33"/>
      <c r="C17" s="32"/>
      <c r="D17" s="21" t="s">
        <v>22</v>
      </c>
      <c r="E17" s="32"/>
      <c r="F17" s="26"/>
      <c r="G17" s="32"/>
      <c r="H17" s="32"/>
      <c r="I17" s="21" t="s">
        <v>23</v>
      </c>
      <c r="J17" s="26" t="s">
        <v>24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4" t="s">
        <v>25</v>
      </c>
      <c r="E18" s="32"/>
      <c r="F18" s="32"/>
      <c r="G18" s="32"/>
      <c r="H18" s="32"/>
      <c r="I18" s="24" t="s">
        <v>26</v>
      </c>
      <c r="J18" s="22" t="s">
        <v>27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2" t="s">
        <v>28</v>
      </c>
      <c r="F19" s="32"/>
      <c r="G19" s="32"/>
      <c r="H19" s="32"/>
      <c r="I19" s="24" t="s">
        <v>29</v>
      </c>
      <c r="J19" s="2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4" t="s">
        <v>30</v>
      </c>
      <c r="E21" s="32"/>
      <c r="F21" s="32"/>
      <c r="G21" s="32"/>
      <c r="H21" s="32"/>
      <c r="I21" s="24" t="s">
        <v>26</v>
      </c>
      <c r="J21" s="25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37"/>
      <c r="F22" s="226"/>
      <c r="G22" s="226"/>
      <c r="H22" s="226"/>
      <c r="I22" s="24" t="s">
        <v>29</v>
      </c>
      <c r="J22" s="25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4" t="s">
        <v>32</v>
      </c>
      <c r="E24" s="32"/>
      <c r="F24" s="32"/>
      <c r="G24" s="32"/>
      <c r="H24" s="32"/>
      <c r="I24" s="24" t="s">
        <v>26</v>
      </c>
      <c r="J24" s="22" t="s">
        <v>33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2" t="s">
        <v>34</v>
      </c>
      <c r="F25" s="32"/>
      <c r="G25" s="32"/>
      <c r="H25" s="32"/>
      <c r="I25" s="24" t="s">
        <v>29</v>
      </c>
      <c r="J25" s="22" t="s">
        <v>35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4" t="s">
        <v>37</v>
      </c>
      <c r="E27" s="32"/>
      <c r="F27" s="32"/>
      <c r="G27" s="32"/>
      <c r="H27" s="32"/>
      <c r="I27" s="24" t="s">
        <v>26</v>
      </c>
      <c r="J27" s="22" t="s">
        <v>38</v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2" t="s">
        <v>39</v>
      </c>
      <c r="F28" s="32"/>
      <c r="G28" s="32"/>
      <c r="H28" s="32"/>
      <c r="I28" s="24" t="s">
        <v>29</v>
      </c>
      <c r="J28" s="22" t="s">
        <v>38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4" t="s">
        <v>40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4"/>
      <c r="B31" s="105"/>
      <c r="C31" s="104"/>
      <c r="D31" s="104"/>
      <c r="E31" s="230" t="s">
        <v>1</v>
      </c>
      <c r="F31" s="230"/>
      <c r="G31" s="230"/>
      <c r="H31" s="230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22" t="s">
        <v>135</v>
      </c>
      <c r="E34" s="32"/>
      <c r="F34" s="32"/>
      <c r="G34" s="32"/>
      <c r="H34" s="32"/>
      <c r="I34" s="32"/>
      <c r="J34" s="3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30" t="s">
        <v>129</v>
      </c>
      <c r="E35" s="32"/>
      <c r="F35" s="32"/>
      <c r="G35" s="32"/>
      <c r="H35" s="32"/>
      <c r="I35" s="32"/>
      <c r="J35" s="31"/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25.35" customHeight="1">
      <c r="A36" s="32"/>
      <c r="B36" s="33"/>
      <c r="C36" s="32"/>
      <c r="D36" s="107" t="s">
        <v>43</v>
      </c>
      <c r="E36" s="32"/>
      <c r="F36" s="32"/>
      <c r="G36" s="32"/>
      <c r="H36" s="32"/>
      <c r="I36" s="32"/>
      <c r="J36" s="71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6.95" customHeight="1">
      <c r="A37" s="32"/>
      <c r="B37" s="33"/>
      <c r="C37" s="32"/>
      <c r="D37" s="66"/>
      <c r="E37" s="66"/>
      <c r="F37" s="66"/>
      <c r="G37" s="66"/>
      <c r="H37" s="66"/>
      <c r="I37" s="66"/>
      <c r="J37" s="66"/>
      <c r="K37" s="66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6" t="s">
        <v>45</v>
      </c>
      <c r="G38" s="32"/>
      <c r="H38" s="32"/>
      <c r="I38" s="36" t="s">
        <v>44</v>
      </c>
      <c r="J38" s="36" t="s">
        <v>46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customHeight="1">
      <c r="A39" s="32"/>
      <c r="B39" s="33"/>
      <c r="C39" s="32"/>
      <c r="D39" s="108" t="s">
        <v>47</v>
      </c>
      <c r="E39" s="24" t="s">
        <v>48</v>
      </c>
      <c r="F39" s="109"/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24" t="s">
        <v>49</v>
      </c>
      <c r="F40" s="109"/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50</v>
      </c>
      <c r="F41" s="109">
        <f>ROUND((SUM(BG112:BG113) + SUM(BG137:BG195)),  2)</f>
        <v>0</v>
      </c>
      <c r="G41" s="32"/>
      <c r="H41" s="32"/>
      <c r="I41" s="110">
        <v>0.2</v>
      </c>
      <c r="J41" s="109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24" t="s">
        <v>51</v>
      </c>
      <c r="F42" s="109">
        <f>ROUND((SUM(BH112:BH113) + SUM(BH137:BH195)),  2)</f>
        <v>0</v>
      </c>
      <c r="G42" s="32"/>
      <c r="H42" s="32"/>
      <c r="I42" s="110">
        <v>0.2</v>
      </c>
      <c r="J42" s="109">
        <f>0</f>
        <v>0</v>
      </c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14.45" hidden="1" customHeight="1">
      <c r="A43" s="32"/>
      <c r="B43" s="33"/>
      <c r="C43" s="32"/>
      <c r="D43" s="32"/>
      <c r="E43" s="24" t="s">
        <v>52</v>
      </c>
      <c r="F43" s="109">
        <f>ROUND((SUM(BI112:BI113) + SUM(BI137:BI195)),  2)</f>
        <v>0</v>
      </c>
      <c r="G43" s="32"/>
      <c r="H43" s="32"/>
      <c r="I43" s="110">
        <v>0</v>
      </c>
      <c r="J43" s="109">
        <f>0</f>
        <v>0</v>
      </c>
      <c r="K43" s="3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6.9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5.35" customHeight="1">
      <c r="A45" s="32"/>
      <c r="B45" s="33"/>
      <c r="C45" s="101"/>
      <c r="D45" s="111" t="s">
        <v>53</v>
      </c>
      <c r="E45" s="60"/>
      <c r="F45" s="60"/>
      <c r="G45" s="112" t="s">
        <v>54</v>
      </c>
      <c r="H45" s="113" t="s">
        <v>55</v>
      </c>
      <c r="I45" s="60"/>
      <c r="J45" s="114">
        <f>SUM(J36:J43)</f>
        <v>0</v>
      </c>
      <c r="K45" s="115"/>
      <c r="L45" s="4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14.4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4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1" customFormat="1" ht="16.5" customHeight="1">
      <c r="B86" s="17"/>
      <c r="E86" s="235" t="s">
        <v>87</v>
      </c>
      <c r="F86" s="222"/>
      <c r="G86" s="222"/>
      <c r="H86" s="222"/>
      <c r="L86" s="17"/>
    </row>
    <row r="87" spans="1:31" s="1" customFormat="1" ht="12" customHeight="1">
      <c r="B87" s="17"/>
      <c r="C87" s="24" t="s">
        <v>134</v>
      </c>
      <c r="L87" s="17"/>
    </row>
    <row r="88" spans="1:31" s="2" customFormat="1" ht="16.5" customHeight="1">
      <c r="A88" s="32"/>
      <c r="B88" s="33"/>
      <c r="C88" s="32"/>
      <c r="D88" s="32"/>
      <c r="E88" s="239" t="s">
        <v>3319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2" customHeight="1">
      <c r="A89" s="32"/>
      <c r="B89" s="33"/>
      <c r="C89" s="24" t="s">
        <v>2066</v>
      </c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6.5" customHeight="1">
      <c r="A90" s="32"/>
      <c r="B90" s="33"/>
      <c r="C90" s="32"/>
      <c r="D90" s="32"/>
      <c r="E90" s="194" t="str">
        <f>E13</f>
        <v>1d.4 - Zdravotechnika</v>
      </c>
      <c r="F90" s="236"/>
      <c r="G90" s="236"/>
      <c r="H90" s="236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2" customHeight="1">
      <c r="A92" s="32"/>
      <c r="B92" s="33"/>
      <c r="C92" s="24" t="s">
        <v>19</v>
      </c>
      <c r="D92" s="32"/>
      <c r="E92" s="32"/>
      <c r="F92" s="22" t="str">
        <f>F16</f>
        <v>Revúca</v>
      </c>
      <c r="G92" s="32"/>
      <c r="H92" s="32"/>
      <c r="I92" s="24" t="s">
        <v>21</v>
      </c>
      <c r="J92" s="55" t="str">
        <f>IF(J16="","",J16)</f>
        <v/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6.9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4" t="s">
        <v>25</v>
      </c>
      <c r="D94" s="32"/>
      <c r="E94" s="32"/>
      <c r="F94" s="22" t="str">
        <f>E19</f>
        <v>Ministerstvo vnútra Slovenskej republiky</v>
      </c>
      <c r="G94" s="32"/>
      <c r="H94" s="32"/>
      <c r="I94" s="24" t="s">
        <v>32</v>
      </c>
      <c r="J94" s="28" t="str">
        <f>E25</f>
        <v>PROMOST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5.7" customHeight="1">
      <c r="A95" s="32"/>
      <c r="B95" s="33"/>
      <c r="C95" s="24" t="s">
        <v>30</v>
      </c>
      <c r="D95" s="32"/>
      <c r="E95" s="32"/>
      <c r="F95" s="22" t="str">
        <f>IF(E22="","",E22)</f>
        <v/>
      </c>
      <c r="G95" s="32"/>
      <c r="H95" s="32"/>
      <c r="I95" s="24" t="s">
        <v>37</v>
      </c>
      <c r="J95" s="28" t="str">
        <f>E28</f>
        <v>Ing. Michal Slobodník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9.25" customHeight="1">
      <c r="A97" s="32"/>
      <c r="B97" s="33"/>
      <c r="C97" s="118" t="s">
        <v>137</v>
      </c>
      <c r="D97" s="101"/>
      <c r="E97" s="101"/>
      <c r="F97" s="101"/>
      <c r="G97" s="101"/>
      <c r="H97" s="101"/>
      <c r="I97" s="101"/>
      <c r="J97" s="119" t="s">
        <v>138</v>
      </c>
      <c r="K97" s="101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10.35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22.9" customHeight="1">
      <c r="A99" s="32"/>
      <c r="B99" s="33"/>
      <c r="C99" s="120" t="s">
        <v>139</v>
      </c>
      <c r="D99" s="32"/>
      <c r="E99" s="32"/>
      <c r="F99" s="32"/>
      <c r="G99" s="32"/>
      <c r="H99" s="32"/>
      <c r="I99" s="32"/>
      <c r="J99" s="71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U99" s="14" t="s">
        <v>140</v>
      </c>
    </row>
    <row r="100" spans="1:47" s="9" customFormat="1" ht="24.95" customHeight="1">
      <c r="B100" s="121"/>
      <c r="D100" s="122" t="s">
        <v>141</v>
      </c>
      <c r="E100" s="123"/>
      <c r="F100" s="123"/>
      <c r="G100" s="123"/>
      <c r="H100" s="123"/>
      <c r="I100" s="123"/>
      <c r="J100" s="124"/>
      <c r="L100" s="121"/>
    </row>
    <row r="101" spans="1:47" s="10" customFormat="1" ht="19.899999999999999" customHeight="1">
      <c r="B101" s="125"/>
      <c r="D101" s="126" t="s">
        <v>143</v>
      </c>
      <c r="E101" s="127"/>
      <c r="F101" s="127"/>
      <c r="G101" s="127"/>
      <c r="H101" s="127"/>
      <c r="I101" s="127"/>
      <c r="J101" s="128"/>
      <c r="L101" s="125"/>
    </row>
    <row r="102" spans="1:47" s="10" customFormat="1" ht="19.899999999999999" customHeight="1">
      <c r="B102" s="125"/>
      <c r="D102" s="126" t="s">
        <v>144</v>
      </c>
      <c r="E102" s="127"/>
      <c r="F102" s="127"/>
      <c r="G102" s="127"/>
      <c r="H102" s="127"/>
      <c r="I102" s="127"/>
      <c r="J102" s="128"/>
      <c r="L102" s="125"/>
    </row>
    <row r="103" spans="1:47" s="10" customFormat="1" ht="19.899999999999999" customHeight="1">
      <c r="B103" s="125"/>
      <c r="D103" s="126" t="s">
        <v>145</v>
      </c>
      <c r="E103" s="127"/>
      <c r="F103" s="127"/>
      <c r="G103" s="127"/>
      <c r="H103" s="127"/>
      <c r="I103" s="127"/>
      <c r="J103" s="128"/>
      <c r="L103" s="125"/>
    </row>
    <row r="104" spans="1:47" s="9" customFormat="1" ht="24.95" customHeight="1">
      <c r="B104" s="121"/>
      <c r="D104" s="122" t="s">
        <v>146</v>
      </c>
      <c r="E104" s="123"/>
      <c r="F104" s="123"/>
      <c r="G104" s="123"/>
      <c r="H104" s="123"/>
      <c r="I104" s="123"/>
      <c r="J104" s="124"/>
      <c r="L104" s="121"/>
    </row>
    <row r="105" spans="1:47" s="10" customFormat="1" ht="19.899999999999999" customHeight="1">
      <c r="B105" s="125"/>
      <c r="D105" s="126" t="s">
        <v>147</v>
      </c>
      <c r="E105" s="127"/>
      <c r="F105" s="127"/>
      <c r="G105" s="127"/>
      <c r="H105" s="127"/>
      <c r="I105" s="127"/>
      <c r="J105" s="128"/>
      <c r="L105" s="125"/>
    </row>
    <row r="106" spans="1:47" s="10" customFormat="1" ht="19.899999999999999" customHeight="1">
      <c r="B106" s="125"/>
      <c r="D106" s="126" t="s">
        <v>2688</v>
      </c>
      <c r="E106" s="127"/>
      <c r="F106" s="127"/>
      <c r="G106" s="127"/>
      <c r="H106" s="127"/>
      <c r="I106" s="127"/>
      <c r="J106" s="128"/>
      <c r="L106" s="125"/>
    </row>
    <row r="107" spans="1:47" s="10" customFormat="1" ht="19.899999999999999" customHeight="1">
      <c r="B107" s="125"/>
      <c r="D107" s="126" t="s">
        <v>2689</v>
      </c>
      <c r="E107" s="127"/>
      <c r="F107" s="127"/>
      <c r="G107" s="127"/>
      <c r="H107" s="127"/>
      <c r="I107" s="127"/>
      <c r="J107" s="128"/>
      <c r="L107" s="125"/>
    </row>
    <row r="108" spans="1:47" s="10" customFormat="1" ht="19.899999999999999" customHeight="1">
      <c r="B108" s="125"/>
      <c r="D108" s="126" t="s">
        <v>2690</v>
      </c>
      <c r="E108" s="127"/>
      <c r="F108" s="127"/>
      <c r="G108" s="127"/>
      <c r="H108" s="127"/>
      <c r="I108" s="127"/>
      <c r="J108" s="128"/>
      <c r="L108" s="125"/>
    </row>
    <row r="109" spans="1:47" s="10" customFormat="1" ht="19.899999999999999" customHeight="1">
      <c r="B109" s="125"/>
      <c r="D109" s="126" t="s">
        <v>2691</v>
      </c>
      <c r="E109" s="127"/>
      <c r="F109" s="127"/>
      <c r="G109" s="127"/>
      <c r="H109" s="127"/>
      <c r="I109" s="127"/>
      <c r="J109" s="128"/>
      <c r="L109" s="125"/>
    </row>
    <row r="110" spans="1:47" s="2" customFormat="1" ht="21.7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29.25" customHeight="1">
      <c r="A112" s="32"/>
      <c r="B112" s="33"/>
      <c r="C112" s="120" t="s">
        <v>149</v>
      </c>
      <c r="D112" s="32"/>
      <c r="E112" s="32"/>
      <c r="F112" s="32"/>
      <c r="G112" s="32"/>
      <c r="H112" s="32"/>
      <c r="I112" s="32"/>
      <c r="J112" s="129"/>
      <c r="K112" s="32"/>
      <c r="L112" s="42"/>
      <c r="N112" s="130" t="s">
        <v>47</v>
      </c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9.25" customHeight="1">
      <c r="A114" s="32"/>
      <c r="B114" s="33"/>
      <c r="C114" s="100" t="s">
        <v>130</v>
      </c>
      <c r="D114" s="101"/>
      <c r="E114" s="101"/>
      <c r="F114" s="101"/>
      <c r="G114" s="101"/>
      <c r="H114" s="101"/>
      <c r="I114" s="101"/>
      <c r="J114" s="102"/>
      <c r="K114" s="101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9" spans="1:31" s="2" customFormat="1" ht="6.95" customHeight="1">
      <c r="A119" s="32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24.95" customHeight="1">
      <c r="A120" s="32"/>
      <c r="B120" s="33"/>
      <c r="C120" s="18" t="s">
        <v>151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6.95" customHeight="1">
      <c r="A121" s="32"/>
      <c r="B121" s="33"/>
      <c r="C121" s="32"/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4" t="s">
        <v>13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235" t="str">
        <f>E7</f>
        <v>Revúca OR PZ, rekonštrukcia a modernizácia objektu</v>
      </c>
      <c r="F123" s="238"/>
      <c r="G123" s="238"/>
      <c r="H123" s="238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1" customFormat="1" ht="12" customHeight="1">
      <c r="B124" s="17"/>
      <c r="C124" s="24" t="s">
        <v>132</v>
      </c>
      <c r="L124" s="17"/>
    </row>
    <row r="125" spans="1:31" s="1" customFormat="1" ht="16.5" customHeight="1">
      <c r="B125" s="17"/>
      <c r="E125" s="235" t="s">
        <v>87</v>
      </c>
      <c r="F125" s="222"/>
      <c r="G125" s="222"/>
      <c r="H125" s="222"/>
      <c r="L125" s="17"/>
    </row>
    <row r="126" spans="1:31" s="1" customFormat="1" ht="12" customHeight="1">
      <c r="B126" s="17"/>
      <c r="C126" s="24" t="s">
        <v>134</v>
      </c>
      <c r="L126" s="17"/>
    </row>
    <row r="127" spans="1:31" s="2" customFormat="1" ht="16.5" customHeight="1">
      <c r="A127" s="32"/>
      <c r="B127" s="33"/>
      <c r="C127" s="32"/>
      <c r="D127" s="32"/>
      <c r="E127" s="239" t="s">
        <v>3319</v>
      </c>
      <c r="F127" s="236"/>
      <c r="G127" s="236"/>
      <c r="H127" s="236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4" t="s">
        <v>2066</v>
      </c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6.5" customHeight="1">
      <c r="A129" s="32"/>
      <c r="B129" s="33"/>
      <c r="C129" s="32"/>
      <c r="D129" s="32"/>
      <c r="E129" s="194" t="str">
        <f>E13</f>
        <v>1d.4 - Zdravotechnika</v>
      </c>
      <c r="F129" s="236"/>
      <c r="G129" s="236"/>
      <c r="H129" s="236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2" customHeight="1">
      <c r="A131" s="32"/>
      <c r="B131" s="33"/>
      <c r="C131" s="24" t="s">
        <v>19</v>
      </c>
      <c r="D131" s="32"/>
      <c r="E131" s="32"/>
      <c r="F131" s="22" t="str">
        <f>F16</f>
        <v>Revúca</v>
      </c>
      <c r="G131" s="32"/>
      <c r="H131" s="32"/>
      <c r="I131" s="24" t="s">
        <v>21</v>
      </c>
      <c r="J131" s="55" t="str">
        <f>IF(J16="","",J16)</f>
        <v/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5.2" customHeight="1">
      <c r="A133" s="32"/>
      <c r="B133" s="33"/>
      <c r="C133" s="24" t="s">
        <v>25</v>
      </c>
      <c r="D133" s="32"/>
      <c r="E133" s="32"/>
      <c r="F133" s="22" t="str">
        <f>E19</f>
        <v>Ministerstvo vnútra Slovenskej republiky</v>
      </c>
      <c r="G133" s="32"/>
      <c r="H133" s="32"/>
      <c r="I133" s="24" t="s">
        <v>32</v>
      </c>
      <c r="J133" s="28" t="str">
        <f>E25</f>
        <v>PROMOST s.r.o.</v>
      </c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25.7" customHeight="1">
      <c r="A134" s="32"/>
      <c r="B134" s="33"/>
      <c r="C134" s="24" t="s">
        <v>30</v>
      </c>
      <c r="D134" s="32"/>
      <c r="E134" s="32"/>
      <c r="F134" s="22" t="str">
        <f>IF(E22="","",E22)</f>
        <v/>
      </c>
      <c r="G134" s="32"/>
      <c r="H134" s="32"/>
      <c r="I134" s="24" t="s">
        <v>37</v>
      </c>
      <c r="J134" s="28" t="str">
        <f>E28</f>
        <v>Ing. Michal Slobodník</v>
      </c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0.35" customHeight="1">
      <c r="A135" s="32"/>
      <c r="B135" s="33"/>
      <c r="C135" s="32"/>
      <c r="D135" s="32"/>
      <c r="E135" s="32"/>
      <c r="F135" s="32"/>
      <c r="G135" s="32"/>
      <c r="H135" s="32"/>
      <c r="I135" s="32"/>
      <c r="J135" s="32"/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11" customFormat="1" ht="29.25" customHeight="1">
      <c r="A136" s="132"/>
      <c r="B136" s="133"/>
      <c r="C136" s="134" t="s">
        <v>152</v>
      </c>
      <c r="D136" s="135" t="s">
        <v>68</v>
      </c>
      <c r="E136" s="135" t="s">
        <v>64</v>
      </c>
      <c r="F136" s="135" t="s">
        <v>65</v>
      </c>
      <c r="G136" s="135" t="s">
        <v>153</v>
      </c>
      <c r="H136" s="135" t="s">
        <v>154</v>
      </c>
      <c r="I136" s="135" t="s">
        <v>155</v>
      </c>
      <c r="J136" s="136" t="s">
        <v>138</v>
      </c>
      <c r="K136" s="137" t="s">
        <v>156</v>
      </c>
      <c r="L136" s="138"/>
      <c r="M136" s="62" t="s">
        <v>1</v>
      </c>
      <c r="N136" s="63" t="s">
        <v>47</v>
      </c>
      <c r="O136" s="63" t="s">
        <v>157</v>
      </c>
      <c r="P136" s="63" t="s">
        <v>158</v>
      </c>
      <c r="Q136" s="63" t="s">
        <v>159</v>
      </c>
      <c r="R136" s="63" t="s">
        <v>160</v>
      </c>
      <c r="S136" s="63" t="s">
        <v>161</v>
      </c>
      <c r="T136" s="64" t="s">
        <v>162</v>
      </c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</row>
    <row r="137" spans="1:65" s="2" customFormat="1" ht="22.9" customHeight="1">
      <c r="A137" s="32"/>
      <c r="B137" s="33"/>
      <c r="C137" s="69" t="s">
        <v>135</v>
      </c>
      <c r="D137" s="32"/>
      <c r="E137" s="32"/>
      <c r="F137" s="32"/>
      <c r="G137" s="32"/>
      <c r="H137" s="32"/>
      <c r="I137" s="32"/>
      <c r="J137" s="139"/>
      <c r="K137" s="32"/>
      <c r="L137" s="33"/>
      <c r="M137" s="65"/>
      <c r="N137" s="56"/>
      <c r="O137" s="66"/>
      <c r="P137" s="140">
        <f>P138+P154</f>
        <v>0</v>
      </c>
      <c r="Q137" s="66"/>
      <c r="R137" s="140">
        <f>R138+R154</f>
        <v>1.0030228666630958</v>
      </c>
      <c r="S137" s="66"/>
      <c r="T137" s="141">
        <f>T138+T154</f>
        <v>1.28586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4" t="s">
        <v>82</v>
      </c>
      <c r="AU137" s="14" t="s">
        <v>140</v>
      </c>
      <c r="BK137" s="142">
        <f>BK138+BK154</f>
        <v>0</v>
      </c>
    </row>
    <row r="138" spans="1:65" s="12" customFormat="1" ht="25.9" customHeight="1">
      <c r="B138" s="143"/>
      <c r="D138" s="144" t="s">
        <v>82</v>
      </c>
      <c r="E138" s="145" t="s">
        <v>163</v>
      </c>
      <c r="F138" s="145" t="s">
        <v>164</v>
      </c>
      <c r="I138" s="146"/>
      <c r="J138" s="147"/>
      <c r="L138" s="143"/>
      <c r="M138" s="148"/>
      <c r="N138" s="149"/>
      <c r="O138" s="149"/>
      <c r="P138" s="150">
        <f>P139+P142+P152</f>
        <v>0</v>
      </c>
      <c r="Q138" s="149"/>
      <c r="R138" s="150">
        <f>R139+R142+R152</f>
        <v>0.14911154999999998</v>
      </c>
      <c r="S138" s="149"/>
      <c r="T138" s="151">
        <f>T139+T142+T152</f>
        <v>0.30169999999999997</v>
      </c>
      <c r="AR138" s="144" t="s">
        <v>89</v>
      </c>
      <c r="AT138" s="152" t="s">
        <v>82</v>
      </c>
      <c r="AU138" s="152" t="s">
        <v>83</v>
      </c>
      <c r="AY138" s="144" t="s">
        <v>165</v>
      </c>
      <c r="BK138" s="153">
        <f>BK139+BK142+BK152</f>
        <v>0</v>
      </c>
    </row>
    <row r="139" spans="1:65" s="12" customFormat="1" ht="22.9" customHeight="1">
      <c r="B139" s="143"/>
      <c r="D139" s="144" t="s">
        <v>82</v>
      </c>
      <c r="E139" s="154" t="s">
        <v>172</v>
      </c>
      <c r="F139" s="154" t="s">
        <v>173</v>
      </c>
      <c r="I139" s="146"/>
      <c r="J139" s="155"/>
      <c r="L139" s="143"/>
      <c r="M139" s="148"/>
      <c r="N139" s="149"/>
      <c r="O139" s="149"/>
      <c r="P139" s="150">
        <f>SUM(P140:P141)</f>
        <v>0</v>
      </c>
      <c r="Q139" s="149"/>
      <c r="R139" s="150">
        <f>SUM(R140:R141)</f>
        <v>0.14911154999999998</v>
      </c>
      <c r="S139" s="149"/>
      <c r="T139" s="151">
        <f>SUM(T140:T141)</f>
        <v>0</v>
      </c>
      <c r="AR139" s="144" t="s">
        <v>89</v>
      </c>
      <c r="AT139" s="152" t="s">
        <v>82</v>
      </c>
      <c r="AU139" s="152" t="s">
        <v>89</v>
      </c>
      <c r="AY139" s="144" t="s">
        <v>165</v>
      </c>
      <c r="BK139" s="153">
        <f>SUM(BK140:BK141)</f>
        <v>0</v>
      </c>
    </row>
    <row r="140" spans="1:65" s="2" customFormat="1" ht="24.2" customHeight="1">
      <c r="A140" s="32"/>
      <c r="B140" s="131"/>
      <c r="C140" s="156" t="s">
        <v>89</v>
      </c>
      <c r="D140" s="156" t="s">
        <v>167</v>
      </c>
      <c r="E140" s="157" t="s">
        <v>2692</v>
      </c>
      <c r="F140" s="158" t="s">
        <v>2693</v>
      </c>
      <c r="G140" s="159" t="s">
        <v>170</v>
      </c>
      <c r="H140" s="160">
        <v>0.94499999999999995</v>
      </c>
      <c r="I140" s="161"/>
      <c r="J140" s="162"/>
      <c r="K140" s="163"/>
      <c r="L140" s="33"/>
      <c r="M140" s="164" t="s">
        <v>1</v>
      </c>
      <c r="N140" s="165" t="s">
        <v>49</v>
      </c>
      <c r="O140" s="58"/>
      <c r="P140" s="166">
        <f>O140*H140</f>
        <v>0</v>
      </c>
      <c r="Q140" s="166">
        <v>0.10707999999999999</v>
      </c>
      <c r="R140" s="166">
        <f>Q140*H140</f>
        <v>0.10119059999999999</v>
      </c>
      <c r="S140" s="166">
        <v>0</v>
      </c>
      <c r="T140" s="167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106</v>
      </c>
      <c r="AT140" s="168" t="s">
        <v>167</v>
      </c>
      <c r="AU140" s="168" t="s">
        <v>94</v>
      </c>
      <c r="AY140" s="14" t="s">
        <v>165</v>
      </c>
      <c r="BE140" s="99">
        <f>IF(N140="základná",J140,0)</f>
        <v>0</v>
      </c>
      <c r="BF140" s="99">
        <f>IF(N140="znížená",J140,0)</f>
        <v>0</v>
      </c>
      <c r="BG140" s="99">
        <f>IF(N140="zákl. prenesená",J140,0)</f>
        <v>0</v>
      </c>
      <c r="BH140" s="99">
        <f>IF(N140="zníž. prenesená",J140,0)</f>
        <v>0</v>
      </c>
      <c r="BI140" s="99">
        <f>IF(N140="nulová",J140,0)</f>
        <v>0</v>
      </c>
      <c r="BJ140" s="14" t="s">
        <v>94</v>
      </c>
      <c r="BK140" s="99">
        <f>ROUND(I140*H140,2)</f>
        <v>0</v>
      </c>
      <c r="BL140" s="14" t="s">
        <v>106</v>
      </c>
      <c r="BM140" s="168" t="s">
        <v>2694</v>
      </c>
    </row>
    <row r="141" spans="1:65" s="2" customFormat="1" ht="24.2" customHeight="1">
      <c r="A141" s="32"/>
      <c r="B141" s="131"/>
      <c r="C141" s="156" t="s">
        <v>94</v>
      </c>
      <c r="D141" s="156" t="s">
        <v>167</v>
      </c>
      <c r="E141" s="157" t="s">
        <v>2695</v>
      </c>
      <c r="F141" s="158" t="s">
        <v>2696</v>
      </c>
      <c r="G141" s="159" t="s">
        <v>170</v>
      </c>
      <c r="H141" s="160">
        <v>0.94499999999999995</v>
      </c>
      <c r="I141" s="161"/>
      <c r="J141" s="162"/>
      <c r="K141" s="163"/>
      <c r="L141" s="33"/>
      <c r="M141" s="164" t="s">
        <v>1</v>
      </c>
      <c r="N141" s="165" t="s">
        <v>49</v>
      </c>
      <c r="O141" s="58"/>
      <c r="P141" s="166">
        <f>O141*H141</f>
        <v>0</v>
      </c>
      <c r="Q141" s="166">
        <v>5.0709999999999998E-2</v>
      </c>
      <c r="R141" s="166">
        <f>Q141*H141</f>
        <v>4.7920949999999997E-2</v>
      </c>
      <c r="S141" s="166">
        <v>0</v>
      </c>
      <c r="T141" s="167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106</v>
      </c>
      <c r="AT141" s="168" t="s">
        <v>167</v>
      </c>
      <c r="AU141" s="168" t="s">
        <v>94</v>
      </c>
      <c r="AY141" s="14" t="s">
        <v>165</v>
      </c>
      <c r="BE141" s="99">
        <f>IF(N141="základná",J141,0)</f>
        <v>0</v>
      </c>
      <c r="BF141" s="99">
        <f>IF(N141="znížená",J141,0)</f>
        <v>0</v>
      </c>
      <c r="BG141" s="99">
        <f>IF(N141="zákl. prenesená",J141,0)</f>
        <v>0</v>
      </c>
      <c r="BH141" s="99">
        <f>IF(N141="zníž. prenesená",J141,0)</f>
        <v>0</v>
      </c>
      <c r="BI141" s="99">
        <f>IF(N141="nulová",J141,0)</f>
        <v>0</v>
      </c>
      <c r="BJ141" s="14" t="s">
        <v>94</v>
      </c>
      <c r="BK141" s="99">
        <f>ROUND(I141*H141,2)</f>
        <v>0</v>
      </c>
      <c r="BL141" s="14" t="s">
        <v>106</v>
      </c>
      <c r="BM141" s="168" t="s">
        <v>2697</v>
      </c>
    </row>
    <row r="142" spans="1:65" s="12" customFormat="1" ht="22.9" customHeight="1">
      <c r="B142" s="143"/>
      <c r="D142" s="144" t="s">
        <v>82</v>
      </c>
      <c r="E142" s="154" t="s">
        <v>198</v>
      </c>
      <c r="F142" s="154" t="s">
        <v>253</v>
      </c>
      <c r="I142" s="146"/>
      <c r="J142" s="155"/>
      <c r="L142" s="143"/>
      <c r="M142" s="148"/>
      <c r="N142" s="149"/>
      <c r="O142" s="149"/>
      <c r="P142" s="150">
        <f>SUM(P143:P151)</f>
        <v>0</v>
      </c>
      <c r="Q142" s="149"/>
      <c r="R142" s="150">
        <f>SUM(R143:R151)</f>
        <v>0</v>
      </c>
      <c r="S142" s="149"/>
      <c r="T142" s="151">
        <f>SUM(T143:T151)</f>
        <v>0.30169999999999997</v>
      </c>
      <c r="AR142" s="144" t="s">
        <v>89</v>
      </c>
      <c r="AT142" s="152" t="s">
        <v>82</v>
      </c>
      <c r="AU142" s="152" t="s">
        <v>89</v>
      </c>
      <c r="AY142" s="144" t="s">
        <v>165</v>
      </c>
      <c r="BK142" s="153">
        <f>SUM(BK143:BK151)</f>
        <v>0</v>
      </c>
    </row>
    <row r="143" spans="1:65" s="2" customFormat="1" ht="24.2" customHeight="1">
      <c r="A143" s="32"/>
      <c r="B143" s="131"/>
      <c r="C143" s="156" t="s">
        <v>103</v>
      </c>
      <c r="D143" s="156" t="s">
        <v>167</v>
      </c>
      <c r="E143" s="157" t="s">
        <v>2698</v>
      </c>
      <c r="F143" s="158" t="s">
        <v>2699</v>
      </c>
      <c r="G143" s="159" t="s">
        <v>277</v>
      </c>
      <c r="H143" s="160">
        <v>14</v>
      </c>
      <c r="I143" s="161"/>
      <c r="J143" s="162"/>
      <c r="K143" s="163"/>
      <c r="L143" s="33"/>
      <c r="M143" s="164" t="s">
        <v>1</v>
      </c>
      <c r="N143" s="165" t="s">
        <v>49</v>
      </c>
      <c r="O143" s="58"/>
      <c r="P143" s="166">
        <f t="shared" ref="P143:P151" si="0">O143*H143</f>
        <v>0</v>
      </c>
      <c r="Q143" s="166">
        <v>0</v>
      </c>
      <c r="R143" s="166">
        <f t="shared" ref="R143:R151" si="1">Q143*H143</f>
        <v>0</v>
      </c>
      <c r="S143" s="166">
        <v>1.2999999999999999E-2</v>
      </c>
      <c r="T143" s="167">
        <f t="shared" ref="T143:T151" si="2">S143*H143</f>
        <v>0.182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106</v>
      </c>
      <c r="AT143" s="168" t="s">
        <v>167</v>
      </c>
      <c r="AU143" s="168" t="s">
        <v>94</v>
      </c>
      <c r="AY143" s="14" t="s">
        <v>165</v>
      </c>
      <c r="BE143" s="99">
        <f t="shared" ref="BE143:BE151" si="3">IF(N143="základná",J143,0)</f>
        <v>0</v>
      </c>
      <c r="BF143" s="99">
        <f t="shared" ref="BF143:BF151" si="4">IF(N143="znížená",J143,0)</f>
        <v>0</v>
      </c>
      <c r="BG143" s="99">
        <f t="shared" ref="BG143:BG151" si="5">IF(N143="zákl. prenesená",J143,0)</f>
        <v>0</v>
      </c>
      <c r="BH143" s="99">
        <f t="shared" ref="BH143:BH151" si="6">IF(N143="zníž. prenesená",J143,0)</f>
        <v>0</v>
      </c>
      <c r="BI143" s="99">
        <f t="shared" ref="BI143:BI151" si="7">IF(N143="nulová",J143,0)</f>
        <v>0</v>
      </c>
      <c r="BJ143" s="14" t="s">
        <v>94</v>
      </c>
      <c r="BK143" s="99">
        <f t="shared" ref="BK143:BK151" si="8">ROUND(I143*H143,2)</f>
        <v>0</v>
      </c>
      <c r="BL143" s="14" t="s">
        <v>106</v>
      </c>
      <c r="BM143" s="168" t="s">
        <v>2700</v>
      </c>
    </row>
    <row r="144" spans="1:65" s="2" customFormat="1" ht="37.9" customHeight="1">
      <c r="A144" s="32"/>
      <c r="B144" s="131"/>
      <c r="C144" s="156" t="s">
        <v>106</v>
      </c>
      <c r="D144" s="156" t="s">
        <v>167</v>
      </c>
      <c r="E144" s="157" t="s">
        <v>2701</v>
      </c>
      <c r="F144" s="158" t="s">
        <v>2702</v>
      </c>
      <c r="G144" s="159" t="s">
        <v>277</v>
      </c>
      <c r="H144" s="160">
        <v>6.3</v>
      </c>
      <c r="I144" s="161"/>
      <c r="J144" s="162"/>
      <c r="K144" s="163"/>
      <c r="L144" s="33"/>
      <c r="M144" s="164" t="s">
        <v>1</v>
      </c>
      <c r="N144" s="165" t="s">
        <v>49</v>
      </c>
      <c r="O144" s="58"/>
      <c r="P144" s="166">
        <f t="shared" si="0"/>
        <v>0</v>
      </c>
      <c r="Q144" s="166">
        <v>0</v>
      </c>
      <c r="R144" s="166">
        <f t="shared" si="1"/>
        <v>0</v>
      </c>
      <c r="S144" s="166">
        <v>1.9E-2</v>
      </c>
      <c r="T144" s="167">
        <f t="shared" si="2"/>
        <v>0.11969999999999999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106</v>
      </c>
      <c r="AT144" s="168" t="s">
        <v>167</v>
      </c>
      <c r="AU144" s="168" t="s">
        <v>94</v>
      </c>
      <c r="AY144" s="14" t="s">
        <v>165</v>
      </c>
      <c r="BE144" s="99">
        <f t="shared" si="3"/>
        <v>0</v>
      </c>
      <c r="BF144" s="99">
        <f t="shared" si="4"/>
        <v>0</v>
      </c>
      <c r="BG144" s="99">
        <f t="shared" si="5"/>
        <v>0</v>
      </c>
      <c r="BH144" s="99">
        <f t="shared" si="6"/>
        <v>0</v>
      </c>
      <c r="BI144" s="99">
        <f t="shared" si="7"/>
        <v>0</v>
      </c>
      <c r="BJ144" s="14" t="s">
        <v>94</v>
      </c>
      <c r="BK144" s="99">
        <f t="shared" si="8"/>
        <v>0</v>
      </c>
      <c r="BL144" s="14" t="s">
        <v>106</v>
      </c>
      <c r="BM144" s="168" t="s">
        <v>2703</v>
      </c>
    </row>
    <row r="145" spans="1:65" s="2" customFormat="1" ht="14.45" customHeight="1">
      <c r="A145" s="32"/>
      <c r="B145" s="131"/>
      <c r="C145" s="156" t="s">
        <v>183</v>
      </c>
      <c r="D145" s="156" t="s">
        <v>167</v>
      </c>
      <c r="E145" s="157" t="s">
        <v>330</v>
      </c>
      <c r="F145" s="158" t="s">
        <v>331</v>
      </c>
      <c r="G145" s="159" t="s">
        <v>332</v>
      </c>
      <c r="H145" s="160">
        <v>1.286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f t="shared" si="0"/>
        <v>0</v>
      </c>
      <c r="Q145" s="166">
        <v>0</v>
      </c>
      <c r="R145" s="166">
        <f t="shared" si="1"/>
        <v>0</v>
      </c>
      <c r="S145" s="166">
        <v>0</v>
      </c>
      <c r="T145" s="167">
        <f t="shared" si="2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106</v>
      </c>
      <c r="AT145" s="168" t="s">
        <v>167</v>
      </c>
      <c r="AU145" s="168" t="s">
        <v>94</v>
      </c>
      <c r="AY145" s="14" t="s">
        <v>165</v>
      </c>
      <c r="BE145" s="99">
        <f t="shared" si="3"/>
        <v>0</v>
      </c>
      <c r="BF145" s="99">
        <f t="shared" si="4"/>
        <v>0</v>
      </c>
      <c r="BG145" s="99">
        <f t="shared" si="5"/>
        <v>0</v>
      </c>
      <c r="BH145" s="99">
        <f t="shared" si="6"/>
        <v>0</v>
      </c>
      <c r="BI145" s="99">
        <f t="shared" si="7"/>
        <v>0</v>
      </c>
      <c r="BJ145" s="14" t="s">
        <v>94</v>
      </c>
      <c r="BK145" s="99">
        <f t="shared" si="8"/>
        <v>0</v>
      </c>
      <c r="BL145" s="14" t="s">
        <v>106</v>
      </c>
      <c r="BM145" s="168" t="s">
        <v>2704</v>
      </c>
    </row>
    <row r="146" spans="1:65" s="2" customFormat="1" ht="14.45" customHeight="1">
      <c r="A146" s="32"/>
      <c r="B146" s="131"/>
      <c r="C146" s="156" t="s">
        <v>172</v>
      </c>
      <c r="D146" s="156" t="s">
        <v>167</v>
      </c>
      <c r="E146" s="157" t="s">
        <v>335</v>
      </c>
      <c r="F146" s="158" t="s">
        <v>336</v>
      </c>
      <c r="G146" s="159" t="s">
        <v>332</v>
      </c>
      <c r="H146" s="160">
        <v>3.8580000000000001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f t="shared" si="0"/>
        <v>0</v>
      </c>
      <c r="Q146" s="166">
        <v>0</v>
      </c>
      <c r="R146" s="166">
        <f t="shared" si="1"/>
        <v>0</v>
      </c>
      <c r="S146" s="166">
        <v>0</v>
      </c>
      <c r="T146" s="167">
        <f t="shared" si="2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106</v>
      </c>
      <c r="AT146" s="168" t="s">
        <v>167</v>
      </c>
      <c r="AU146" s="168" t="s">
        <v>94</v>
      </c>
      <c r="AY146" s="14" t="s">
        <v>165</v>
      </c>
      <c r="BE146" s="99">
        <f t="shared" si="3"/>
        <v>0</v>
      </c>
      <c r="BF146" s="99">
        <f t="shared" si="4"/>
        <v>0</v>
      </c>
      <c r="BG146" s="99">
        <f t="shared" si="5"/>
        <v>0</v>
      </c>
      <c r="BH146" s="99">
        <f t="shared" si="6"/>
        <v>0</v>
      </c>
      <c r="BI146" s="99">
        <f t="shared" si="7"/>
        <v>0</v>
      </c>
      <c r="BJ146" s="14" t="s">
        <v>94</v>
      </c>
      <c r="BK146" s="99">
        <f t="shared" si="8"/>
        <v>0</v>
      </c>
      <c r="BL146" s="14" t="s">
        <v>106</v>
      </c>
      <c r="BM146" s="168" t="s">
        <v>2705</v>
      </c>
    </row>
    <row r="147" spans="1:65" s="2" customFormat="1" ht="14.45" customHeight="1">
      <c r="A147" s="32"/>
      <c r="B147" s="131"/>
      <c r="C147" s="156" t="s">
        <v>190</v>
      </c>
      <c r="D147" s="156" t="s">
        <v>167</v>
      </c>
      <c r="E147" s="157" t="s">
        <v>339</v>
      </c>
      <c r="F147" s="158" t="s">
        <v>340</v>
      </c>
      <c r="G147" s="159" t="s">
        <v>332</v>
      </c>
      <c r="H147" s="160">
        <v>1.286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f t="shared" si="0"/>
        <v>0</v>
      </c>
      <c r="Q147" s="166">
        <v>0</v>
      </c>
      <c r="R147" s="166">
        <f t="shared" si="1"/>
        <v>0</v>
      </c>
      <c r="S147" s="166">
        <v>0</v>
      </c>
      <c r="T147" s="167">
        <f t="shared" si="2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106</v>
      </c>
      <c r="AT147" s="168" t="s">
        <v>167</v>
      </c>
      <c r="AU147" s="168" t="s">
        <v>94</v>
      </c>
      <c r="AY147" s="14" t="s">
        <v>165</v>
      </c>
      <c r="BE147" s="99">
        <f t="shared" si="3"/>
        <v>0</v>
      </c>
      <c r="BF147" s="99">
        <f t="shared" si="4"/>
        <v>0</v>
      </c>
      <c r="BG147" s="99">
        <f t="shared" si="5"/>
        <v>0</v>
      </c>
      <c r="BH147" s="99">
        <f t="shared" si="6"/>
        <v>0</v>
      </c>
      <c r="BI147" s="99">
        <f t="shared" si="7"/>
        <v>0</v>
      </c>
      <c r="BJ147" s="14" t="s">
        <v>94</v>
      </c>
      <c r="BK147" s="99">
        <f t="shared" si="8"/>
        <v>0</v>
      </c>
      <c r="BL147" s="14" t="s">
        <v>106</v>
      </c>
      <c r="BM147" s="168" t="s">
        <v>2706</v>
      </c>
    </row>
    <row r="148" spans="1:65" s="2" customFormat="1" ht="24.2" customHeight="1">
      <c r="A148" s="32"/>
      <c r="B148" s="131"/>
      <c r="C148" s="156" t="s">
        <v>194</v>
      </c>
      <c r="D148" s="156" t="s">
        <v>167</v>
      </c>
      <c r="E148" s="157" t="s">
        <v>343</v>
      </c>
      <c r="F148" s="158" t="s">
        <v>344</v>
      </c>
      <c r="G148" s="159" t="s">
        <v>332</v>
      </c>
      <c r="H148" s="160">
        <v>19.29</v>
      </c>
      <c r="I148" s="161"/>
      <c r="J148" s="162"/>
      <c r="K148" s="163"/>
      <c r="L148" s="33"/>
      <c r="M148" s="164" t="s">
        <v>1</v>
      </c>
      <c r="N148" s="165" t="s">
        <v>49</v>
      </c>
      <c r="O148" s="58"/>
      <c r="P148" s="166">
        <f t="shared" si="0"/>
        <v>0</v>
      </c>
      <c r="Q148" s="166">
        <v>0</v>
      </c>
      <c r="R148" s="166">
        <f t="shared" si="1"/>
        <v>0</v>
      </c>
      <c r="S148" s="166">
        <v>0</v>
      </c>
      <c r="T148" s="167">
        <f t="shared" si="2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106</v>
      </c>
      <c r="AT148" s="168" t="s">
        <v>167</v>
      </c>
      <c r="AU148" s="168" t="s">
        <v>94</v>
      </c>
      <c r="AY148" s="14" t="s">
        <v>165</v>
      </c>
      <c r="BE148" s="99">
        <f t="shared" si="3"/>
        <v>0</v>
      </c>
      <c r="BF148" s="99">
        <f t="shared" si="4"/>
        <v>0</v>
      </c>
      <c r="BG148" s="99">
        <f t="shared" si="5"/>
        <v>0</v>
      </c>
      <c r="BH148" s="99">
        <f t="shared" si="6"/>
        <v>0</v>
      </c>
      <c r="BI148" s="99">
        <f t="shared" si="7"/>
        <v>0</v>
      </c>
      <c r="BJ148" s="14" t="s">
        <v>94</v>
      </c>
      <c r="BK148" s="99">
        <f t="shared" si="8"/>
        <v>0</v>
      </c>
      <c r="BL148" s="14" t="s">
        <v>106</v>
      </c>
      <c r="BM148" s="168" t="s">
        <v>2707</v>
      </c>
    </row>
    <row r="149" spans="1:65" s="2" customFormat="1" ht="24.2" customHeight="1">
      <c r="A149" s="32"/>
      <c r="B149" s="131"/>
      <c r="C149" s="156" t="s">
        <v>198</v>
      </c>
      <c r="D149" s="156" t="s">
        <v>167</v>
      </c>
      <c r="E149" s="157" t="s">
        <v>347</v>
      </c>
      <c r="F149" s="158" t="s">
        <v>348</v>
      </c>
      <c r="G149" s="159" t="s">
        <v>332</v>
      </c>
      <c r="H149" s="160">
        <v>1.286</v>
      </c>
      <c r="I149" s="161"/>
      <c r="J149" s="162"/>
      <c r="K149" s="163"/>
      <c r="L149" s="33"/>
      <c r="M149" s="164" t="s">
        <v>1</v>
      </c>
      <c r="N149" s="165" t="s">
        <v>49</v>
      </c>
      <c r="O149" s="58"/>
      <c r="P149" s="166">
        <f t="shared" si="0"/>
        <v>0</v>
      </c>
      <c r="Q149" s="166">
        <v>0</v>
      </c>
      <c r="R149" s="166">
        <f t="shared" si="1"/>
        <v>0</v>
      </c>
      <c r="S149" s="166">
        <v>0</v>
      </c>
      <c r="T149" s="167">
        <f t="shared" si="2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106</v>
      </c>
      <c r="AT149" s="168" t="s">
        <v>167</v>
      </c>
      <c r="AU149" s="168" t="s">
        <v>94</v>
      </c>
      <c r="AY149" s="14" t="s">
        <v>165</v>
      </c>
      <c r="BE149" s="99">
        <f t="shared" si="3"/>
        <v>0</v>
      </c>
      <c r="BF149" s="99">
        <f t="shared" si="4"/>
        <v>0</v>
      </c>
      <c r="BG149" s="99">
        <f t="shared" si="5"/>
        <v>0</v>
      </c>
      <c r="BH149" s="99">
        <f t="shared" si="6"/>
        <v>0</v>
      </c>
      <c r="BI149" s="99">
        <f t="shared" si="7"/>
        <v>0</v>
      </c>
      <c r="BJ149" s="14" t="s">
        <v>94</v>
      </c>
      <c r="BK149" s="99">
        <f t="shared" si="8"/>
        <v>0</v>
      </c>
      <c r="BL149" s="14" t="s">
        <v>106</v>
      </c>
      <c r="BM149" s="168" t="s">
        <v>2708</v>
      </c>
    </row>
    <row r="150" spans="1:65" s="2" customFormat="1" ht="24.2" customHeight="1">
      <c r="A150" s="32"/>
      <c r="B150" s="131"/>
      <c r="C150" s="156" t="s">
        <v>202</v>
      </c>
      <c r="D150" s="156" t="s">
        <v>167</v>
      </c>
      <c r="E150" s="157" t="s">
        <v>351</v>
      </c>
      <c r="F150" s="158" t="s">
        <v>352</v>
      </c>
      <c r="G150" s="159" t="s">
        <v>332</v>
      </c>
      <c r="H150" s="160">
        <v>10.288</v>
      </c>
      <c r="I150" s="161"/>
      <c r="J150" s="162"/>
      <c r="K150" s="163"/>
      <c r="L150" s="33"/>
      <c r="M150" s="164" t="s">
        <v>1</v>
      </c>
      <c r="N150" s="165" t="s">
        <v>49</v>
      </c>
      <c r="O150" s="58"/>
      <c r="P150" s="166">
        <f t="shared" si="0"/>
        <v>0</v>
      </c>
      <c r="Q150" s="166">
        <v>0</v>
      </c>
      <c r="R150" s="166">
        <f t="shared" si="1"/>
        <v>0</v>
      </c>
      <c r="S150" s="166">
        <v>0</v>
      </c>
      <c r="T150" s="167">
        <f t="shared" si="2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106</v>
      </c>
      <c r="AT150" s="168" t="s">
        <v>167</v>
      </c>
      <c r="AU150" s="168" t="s">
        <v>94</v>
      </c>
      <c r="AY150" s="14" t="s">
        <v>165</v>
      </c>
      <c r="BE150" s="99">
        <f t="shared" si="3"/>
        <v>0</v>
      </c>
      <c r="BF150" s="99">
        <f t="shared" si="4"/>
        <v>0</v>
      </c>
      <c r="BG150" s="99">
        <f t="shared" si="5"/>
        <v>0</v>
      </c>
      <c r="BH150" s="99">
        <f t="shared" si="6"/>
        <v>0</v>
      </c>
      <c r="BI150" s="99">
        <f t="shared" si="7"/>
        <v>0</v>
      </c>
      <c r="BJ150" s="14" t="s">
        <v>94</v>
      </c>
      <c r="BK150" s="99">
        <f t="shared" si="8"/>
        <v>0</v>
      </c>
      <c r="BL150" s="14" t="s">
        <v>106</v>
      </c>
      <c r="BM150" s="168" t="s">
        <v>2709</v>
      </c>
    </row>
    <row r="151" spans="1:65" s="2" customFormat="1" ht="24.2" customHeight="1">
      <c r="A151" s="32"/>
      <c r="B151" s="131"/>
      <c r="C151" s="156" t="s">
        <v>206</v>
      </c>
      <c r="D151" s="156" t="s">
        <v>167</v>
      </c>
      <c r="E151" s="157" t="s">
        <v>355</v>
      </c>
      <c r="F151" s="158" t="s">
        <v>356</v>
      </c>
      <c r="G151" s="159" t="s">
        <v>332</v>
      </c>
      <c r="H151" s="160">
        <v>1.286</v>
      </c>
      <c r="I151" s="161"/>
      <c r="J151" s="162"/>
      <c r="K151" s="163"/>
      <c r="L151" s="33"/>
      <c r="M151" s="164" t="s">
        <v>1</v>
      </c>
      <c r="N151" s="165" t="s">
        <v>49</v>
      </c>
      <c r="O151" s="58"/>
      <c r="P151" s="166">
        <f t="shared" si="0"/>
        <v>0</v>
      </c>
      <c r="Q151" s="166">
        <v>0</v>
      </c>
      <c r="R151" s="166">
        <f t="shared" si="1"/>
        <v>0</v>
      </c>
      <c r="S151" s="166">
        <v>0</v>
      </c>
      <c r="T151" s="167">
        <f t="shared" si="2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106</v>
      </c>
      <c r="AT151" s="168" t="s">
        <v>167</v>
      </c>
      <c r="AU151" s="168" t="s">
        <v>94</v>
      </c>
      <c r="AY151" s="14" t="s">
        <v>165</v>
      </c>
      <c r="BE151" s="99">
        <f t="shared" si="3"/>
        <v>0</v>
      </c>
      <c r="BF151" s="99">
        <f t="shared" si="4"/>
        <v>0</v>
      </c>
      <c r="BG151" s="99">
        <f t="shared" si="5"/>
        <v>0</v>
      </c>
      <c r="BH151" s="99">
        <f t="shared" si="6"/>
        <v>0</v>
      </c>
      <c r="BI151" s="99">
        <f t="shared" si="7"/>
        <v>0</v>
      </c>
      <c r="BJ151" s="14" t="s">
        <v>94</v>
      </c>
      <c r="BK151" s="99">
        <f t="shared" si="8"/>
        <v>0</v>
      </c>
      <c r="BL151" s="14" t="s">
        <v>106</v>
      </c>
      <c r="BM151" s="168" t="s">
        <v>2710</v>
      </c>
    </row>
    <row r="152" spans="1:65" s="12" customFormat="1" ht="22.9" customHeight="1">
      <c r="B152" s="143"/>
      <c r="D152" s="144" t="s">
        <v>82</v>
      </c>
      <c r="E152" s="154" t="s">
        <v>358</v>
      </c>
      <c r="F152" s="154" t="s">
        <v>359</v>
      </c>
      <c r="I152" s="146"/>
      <c r="J152" s="155"/>
      <c r="L152" s="143"/>
      <c r="M152" s="148"/>
      <c r="N152" s="149"/>
      <c r="O152" s="149"/>
      <c r="P152" s="150">
        <f>P153</f>
        <v>0</v>
      </c>
      <c r="Q152" s="149"/>
      <c r="R152" s="150">
        <f>R153</f>
        <v>0</v>
      </c>
      <c r="S152" s="149"/>
      <c r="T152" s="151">
        <f>T153</f>
        <v>0</v>
      </c>
      <c r="AR152" s="144" t="s">
        <v>89</v>
      </c>
      <c r="AT152" s="152" t="s">
        <v>82</v>
      </c>
      <c r="AU152" s="152" t="s">
        <v>89</v>
      </c>
      <c r="AY152" s="144" t="s">
        <v>165</v>
      </c>
      <c r="BK152" s="153">
        <f>BK153</f>
        <v>0</v>
      </c>
    </row>
    <row r="153" spans="1:65" s="2" customFormat="1" ht="24.2" customHeight="1">
      <c r="A153" s="32"/>
      <c r="B153" s="131"/>
      <c r="C153" s="156" t="s">
        <v>210</v>
      </c>
      <c r="D153" s="156" t="s">
        <v>167</v>
      </c>
      <c r="E153" s="157" t="s">
        <v>361</v>
      </c>
      <c r="F153" s="158" t="s">
        <v>362</v>
      </c>
      <c r="G153" s="159" t="s">
        <v>332</v>
      </c>
      <c r="H153" s="160">
        <v>0.14899999999999999</v>
      </c>
      <c r="I153" s="161"/>
      <c r="J153" s="162"/>
      <c r="K153" s="163"/>
      <c r="L153" s="33"/>
      <c r="M153" s="164" t="s">
        <v>1</v>
      </c>
      <c r="N153" s="165" t="s">
        <v>49</v>
      </c>
      <c r="O153" s="58"/>
      <c r="P153" s="166">
        <f>O153*H153</f>
        <v>0</v>
      </c>
      <c r="Q153" s="166">
        <v>0</v>
      </c>
      <c r="R153" s="166">
        <f>Q153*H153</f>
        <v>0</v>
      </c>
      <c r="S153" s="166">
        <v>0</v>
      </c>
      <c r="T153" s="167">
        <f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106</v>
      </c>
      <c r="AT153" s="168" t="s">
        <v>167</v>
      </c>
      <c r="AU153" s="168" t="s">
        <v>94</v>
      </c>
      <c r="AY153" s="14" t="s">
        <v>165</v>
      </c>
      <c r="BE153" s="99">
        <f>IF(N153="základná",J153,0)</f>
        <v>0</v>
      </c>
      <c r="BF153" s="99">
        <f>IF(N153="znížená",J153,0)</f>
        <v>0</v>
      </c>
      <c r="BG153" s="99">
        <f>IF(N153="zákl. prenesená",J153,0)</f>
        <v>0</v>
      </c>
      <c r="BH153" s="99">
        <f>IF(N153="zníž. prenesená",J153,0)</f>
        <v>0</v>
      </c>
      <c r="BI153" s="99">
        <f>IF(N153="nulová",J153,0)</f>
        <v>0</v>
      </c>
      <c r="BJ153" s="14" t="s">
        <v>94</v>
      </c>
      <c r="BK153" s="99">
        <f>ROUND(I153*H153,2)</f>
        <v>0</v>
      </c>
      <c r="BL153" s="14" t="s">
        <v>106</v>
      </c>
      <c r="BM153" s="168" t="s">
        <v>2711</v>
      </c>
    </row>
    <row r="154" spans="1:65" s="12" customFormat="1" ht="25.9" customHeight="1">
      <c r="B154" s="143"/>
      <c r="D154" s="144" t="s">
        <v>82</v>
      </c>
      <c r="E154" s="145" t="s">
        <v>364</v>
      </c>
      <c r="F154" s="145" t="s">
        <v>365</v>
      </c>
      <c r="I154" s="146"/>
      <c r="J154" s="147"/>
      <c r="L154" s="143"/>
      <c r="M154" s="148"/>
      <c r="N154" s="149"/>
      <c r="O154" s="149"/>
      <c r="P154" s="150">
        <f>P155+P161+P175+P179+P185</f>
        <v>0</v>
      </c>
      <c r="Q154" s="149"/>
      <c r="R154" s="150">
        <f>R155+R161+R175+R179+R185</f>
        <v>0.85391131666309583</v>
      </c>
      <c r="S154" s="149"/>
      <c r="T154" s="151">
        <f>T155+T161+T175+T179+T185</f>
        <v>0.98415999999999992</v>
      </c>
      <c r="AR154" s="144" t="s">
        <v>94</v>
      </c>
      <c r="AT154" s="152" t="s">
        <v>82</v>
      </c>
      <c r="AU154" s="152" t="s">
        <v>83</v>
      </c>
      <c r="AY154" s="144" t="s">
        <v>165</v>
      </c>
      <c r="BK154" s="153">
        <f>BK155+BK161+BK175+BK179+BK185</f>
        <v>0</v>
      </c>
    </row>
    <row r="155" spans="1:65" s="12" customFormat="1" ht="22.9" customHeight="1">
      <c r="B155" s="143"/>
      <c r="D155" s="144" t="s">
        <v>82</v>
      </c>
      <c r="E155" s="154" t="s">
        <v>366</v>
      </c>
      <c r="F155" s="154" t="s">
        <v>367</v>
      </c>
      <c r="I155" s="146"/>
      <c r="J155" s="155"/>
      <c r="L155" s="143"/>
      <c r="M155" s="148"/>
      <c r="N155" s="149"/>
      <c r="O155" s="149"/>
      <c r="P155" s="150">
        <f>SUM(P156:P160)</f>
        <v>0</v>
      </c>
      <c r="Q155" s="149"/>
      <c r="R155" s="150">
        <f>SUM(R156:R160)</f>
        <v>0.22087876999999997</v>
      </c>
      <c r="S155" s="149"/>
      <c r="T155" s="151">
        <f>SUM(T156:T160)</f>
        <v>0</v>
      </c>
      <c r="AR155" s="144" t="s">
        <v>94</v>
      </c>
      <c r="AT155" s="152" t="s">
        <v>82</v>
      </c>
      <c r="AU155" s="152" t="s">
        <v>89</v>
      </c>
      <c r="AY155" s="144" t="s">
        <v>165</v>
      </c>
      <c r="BK155" s="153">
        <f>SUM(BK156:BK160)</f>
        <v>0</v>
      </c>
    </row>
    <row r="156" spans="1:65" s="2" customFormat="1" ht="24.2" customHeight="1">
      <c r="A156" s="32"/>
      <c r="B156" s="131"/>
      <c r="C156" s="156" t="s">
        <v>214</v>
      </c>
      <c r="D156" s="156" t="s">
        <v>167</v>
      </c>
      <c r="E156" s="157" t="s">
        <v>2083</v>
      </c>
      <c r="F156" s="158" t="s">
        <v>2084</v>
      </c>
      <c r="G156" s="159" t="s">
        <v>277</v>
      </c>
      <c r="H156" s="160">
        <v>6.3</v>
      </c>
      <c r="I156" s="161"/>
      <c r="J156" s="162"/>
      <c r="K156" s="163"/>
      <c r="L156" s="33"/>
      <c r="M156" s="164" t="s">
        <v>1</v>
      </c>
      <c r="N156" s="165" t="s">
        <v>49</v>
      </c>
      <c r="O156" s="58"/>
      <c r="P156" s="166">
        <f>O156*H156</f>
        <v>0</v>
      </c>
      <c r="Q156" s="166">
        <v>2.0000000000000002E-5</v>
      </c>
      <c r="R156" s="166">
        <f>Q156*H156</f>
        <v>1.26E-4</v>
      </c>
      <c r="S156" s="166">
        <v>0</v>
      </c>
      <c r="T156" s="167">
        <f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226</v>
      </c>
      <c r="AT156" s="168" t="s">
        <v>167</v>
      </c>
      <c r="AU156" s="168" t="s">
        <v>94</v>
      </c>
      <c r="AY156" s="14" t="s">
        <v>165</v>
      </c>
      <c r="BE156" s="99">
        <f>IF(N156="základná",J156,0)</f>
        <v>0</v>
      </c>
      <c r="BF156" s="99">
        <f>IF(N156="znížená",J156,0)</f>
        <v>0</v>
      </c>
      <c r="BG156" s="99">
        <f>IF(N156="zákl. prenesená",J156,0)</f>
        <v>0</v>
      </c>
      <c r="BH156" s="99">
        <f>IF(N156="zníž. prenesená",J156,0)</f>
        <v>0</v>
      </c>
      <c r="BI156" s="99">
        <f>IF(N156="nulová",J156,0)</f>
        <v>0</v>
      </c>
      <c r="BJ156" s="14" t="s">
        <v>94</v>
      </c>
      <c r="BK156" s="99">
        <f>ROUND(I156*H156,2)</f>
        <v>0</v>
      </c>
      <c r="BL156" s="14" t="s">
        <v>226</v>
      </c>
      <c r="BM156" s="168" t="s">
        <v>2712</v>
      </c>
    </row>
    <row r="157" spans="1:65" s="2" customFormat="1" ht="37.9" customHeight="1">
      <c r="A157" s="32"/>
      <c r="B157" s="131"/>
      <c r="C157" s="169" t="s">
        <v>218</v>
      </c>
      <c r="D157" s="169" t="s">
        <v>373</v>
      </c>
      <c r="E157" s="170" t="s">
        <v>2092</v>
      </c>
      <c r="F157" s="171" t="s">
        <v>2093</v>
      </c>
      <c r="G157" s="172" t="s">
        <v>277</v>
      </c>
      <c r="H157" s="173">
        <v>6.4260000000000002</v>
      </c>
      <c r="I157" s="174"/>
      <c r="J157" s="175"/>
      <c r="K157" s="176"/>
      <c r="L157" s="177"/>
      <c r="M157" s="178" t="s">
        <v>1</v>
      </c>
      <c r="N157" s="179" t="s">
        <v>49</v>
      </c>
      <c r="O157" s="58"/>
      <c r="P157" s="166">
        <f>O157*H157</f>
        <v>0</v>
      </c>
      <c r="Q157" s="166">
        <v>2.0000000000000002E-5</v>
      </c>
      <c r="R157" s="166">
        <f>Q157*H157</f>
        <v>1.2852000000000002E-4</v>
      </c>
      <c r="S157" s="166">
        <v>0</v>
      </c>
      <c r="T157" s="167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291</v>
      </c>
      <c r="AT157" s="168" t="s">
        <v>373</v>
      </c>
      <c r="AU157" s="168" t="s">
        <v>94</v>
      </c>
      <c r="AY157" s="14" t="s">
        <v>165</v>
      </c>
      <c r="BE157" s="99">
        <f>IF(N157="základná",J157,0)</f>
        <v>0</v>
      </c>
      <c r="BF157" s="99">
        <f>IF(N157="znížená",J157,0)</f>
        <v>0</v>
      </c>
      <c r="BG157" s="99">
        <f>IF(N157="zákl. prenesená",J157,0)</f>
        <v>0</v>
      </c>
      <c r="BH157" s="99">
        <f>IF(N157="zníž. prenesená",J157,0)</f>
        <v>0</v>
      </c>
      <c r="BI157" s="99">
        <f>IF(N157="nulová",J157,0)</f>
        <v>0</v>
      </c>
      <c r="BJ157" s="14" t="s">
        <v>94</v>
      </c>
      <c r="BK157" s="99">
        <f>ROUND(I157*H157,2)</f>
        <v>0</v>
      </c>
      <c r="BL157" s="14" t="s">
        <v>226</v>
      </c>
      <c r="BM157" s="168" t="s">
        <v>2713</v>
      </c>
    </row>
    <row r="158" spans="1:65" s="2" customFormat="1" ht="24.2" customHeight="1">
      <c r="A158" s="32"/>
      <c r="B158" s="131"/>
      <c r="C158" s="156" t="s">
        <v>222</v>
      </c>
      <c r="D158" s="156" t="s">
        <v>167</v>
      </c>
      <c r="E158" s="157" t="s">
        <v>2714</v>
      </c>
      <c r="F158" s="158" t="s">
        <v>2715</v>
      </c>
      <c r="G158" s="159" t="s">
        <v>170</v>
      </c>
      <c r="H158" s="160">
        <v>40.15</v>
      </c>
      <c r="I158" s="161"/>
      <c r="J158" s="162"/>
      <c r="K158" s="163"/>
      <c r="L158" s="33"/>
      <c r="M158" s="164" t="s">
        <v>1</v>
      </c>
      <c r="N158" s="165" t="s">
        <v>49</v>
      </c>
      <c r="O158" s="58"/>
      <c r="P158" s="166">
        <f>O158*H158</f>
        <v>0</v>
      </c>
      <c r="Q158" s="166">
        <v>9.5000000000000005E-5</v>
      </c>
      <c r="R158" s="166">
        <f>Q158*H158</f>
        <v>3.8142499999999999E-3</v>
      </c>
      <c r="S158" s="166">
        <v>0</v>
      </c>
      <c r="T158" s="167">
        <f>S158*H158</f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226</v>
      </c>
      <c r="AT158" s="168" t="s">
        <v>167</v>
      </c>
      <c r="AU158" s="168" t="s">
        <v>94</v>
      </c>
      <c r="AY158" s="14" t="s">
        <v>165</v>
      </c>
      <c r="BE158" s="99">
        <f>IF(N158="základná",J158,0)</f>
        <v>0</v>
      </c>
      <c r="BF158" s="99">
        <f>IF(N158="znížená",J158,0)</f>
        <v>0</v>
      </c>
      <c r="BG158" s="99">
        <f>IF(N158="zákl. prenesená",J158,0)</f>
        <v>0</v>
      </c>
      <c r="BH158" s="99">
        <f>IF(N158="zníž. prenesená",J158,0)</f>
        <v>0</v>
      </c>
      <c r="BI158" s="99">
        <f>IF(N158="nulová",J158,0)</f>
        <v>0</v>
      </c>
      <c r="BJ158" s="14" t="s">
        <v>94</v>
      </c>
      <c r="BK158" s="99">
        <f>ROUND(I158*H158,2)</f>
        <v>0</v>
      </c>
      <c r="BL158" s="14" t="s">
        <v>226</v>
      </c>
      <c r="BM158" s="168" t="s">
        <v>2716</v>
      </c>
    </row>
    <row r="159" spans="1:65" s="2" customFormat="1" ht="49.15" customHeight="1">
      <c r="A159" s="32"/>
      <c r="B159" s="131"/>
      <c r="C159" s="169" t="s">
        <v>226</v>
      </c>
      <c r="D159" s="169" t="s">
        <v>373</v>
      </c>
      <c r="E159" s="170" t="s">
        <v>2717</v>
      </c>
      <c r="F159" s="171" t="s">
        <v>2718</v>
      </c>
      <c r="G159" s="172" t="s">
        <v>170</v>
      </c>
      <c r="H159" s="173">
        <v>48.18</v>
      </c>
      <c r="I159" s="174"/>
      <c r="J159" s="175"/>
      <c r="K159" s="176"/>
      <c r="L159" s="177"/>
      <c r="M159" s="178" t="s">
        <v>1</v>
      </c>
      <c r="N159" s="179" t="s">
        <v>49</v>
      </c>
      <c r="O159" s="58"/>
      <c r="P159" s="166">
        <f>O159*H159</f>
        <v>0</v>
      </c>
      <c r="Q159" s="166">
        <v>4.4999999999999997E-3</v>
      </c>
      <c r="R159" s="166">
        <f>Q159*H159</f>
        <v>0.21680999999999997</v>
      </c>
      <c r="S159" s="166">
        <v>0</v>
      </c>
      <c r="T159" s="167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291</v>
      </c>
      <c r="AT159" s="168" t="s">
        <v>373</v>
      </c>
      <c r="AU159" s="168" t="s">
        <v>94</v>
      </c>
      <c r="AY159" s="14" t="s">
        <v>165</v>
      </c>
      <c r="BE159" s="99">
        <f>IF(N159="základná",J159,0)</f>
        <v>0</v>
      </c>
      <c r="BF159" s="99">
        <f>IF(N159="znížená",J159,0)</f>
        <v>0</v>
      </c>
      <c r="BG159" s="99">
        <f>IF(N159="zákl. prenesená",J159,0)</f>
        <v>0</v>
      </c>
      <c r="BH159" s="99">
        <f>IF(N159="zníž. prenesená",J159,0)</f>
        <v>0</v>
      </c>
      <c r="BI159" s="99">
        <f>IF(N159="nulová",J159,0)</f>
        <v>0</v>
      </c>
      <c r="BJ159" s="14" t="s">
        <v>94</v>
      </c>
      <c r="BK159" s="99">
        <f>ROUND(I159*H159,2)</f>
        <v>0</v>
      </c>
      <c r="BL159" s="14" t="s">
        <v>226</v>
      </c>
      <c r="BM159" s="168" t="s">
        <v>2719</v>
      </c>
    </row>
    <row r="160" spans="1:65" s="2" customFormat="1" ht="24.2" customHeight="1">
      <c r="A160" s="32"/>
      <c r="B160" s="131"/>
      <c r="C160" s="156" t="s">
        <v>230</v>
      </c>
      <c r="D160" s="156" t="s">
        <v>167</v>
      </c>
      <c r="E160" s="157" t="s">
        <v>378</v>
      </c>
      <c r="F160" s="158" t="s">
        <v>379</v>
      </c>
      <c r="G160" s="159" t="s">
        <v>332</v>
      </c>
      <c r="H160" s="160">
        <v>0.221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f>O160*H160</f>
        <v>0</v>
      </c>
      <c r="Q160" s="166">
        <v>0</v>
      </c>
      <c r="R160" s="166">
        <f>Q160*H160</f>
        <v>0</v>
      </c>
      <c r="S160" s="166">
        <v>0</v>
      </c>
      <c r="T160" s="167">
        <f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226</v>
      </c>
      <c r="AT160" s="168" t="s">
        <v>167</v>
      </c>
      <c r="AU160" s="168" t="s">
        <v>94</v>
      </c>
      <c r="AY160" s="14" t="s">
        <v>165</v>
      </c>
      <c r="BE160" s="99">
        <f>IF(N160="základná",J160,0)</f>
        <v>0</v>
      </c>
      <c r="BF160" s="99">
        <f>IF(N160="znížená",J160,0)</f>
        <v>0</v>
      </c>
      <c r="BG160" s="99">
        <f>IF(N160="zákl. prenesená",J160,0)</f>
        <v>0</v>
      </c>
      <c r="BH160" s="99">
        <f>IF(N160="zníž. prenesená",J160,0)</f>
        <v>0</v>
      </c>
      <c r="BI160" s="99">
        <f>IF(N160="nulová",J160,0)</f>
        <v>0</v>
      </c>
      <c r="BJ160" s="14" t="s">
        <v>94</v>
      </c>
      <c r="BK160" s="99">
        <f>ROUND(I160*H160,2)</f>
        <v>0</v>
      </c>
      <c r="BL160" s="14" t="s">
        <v>226</v>
      </c>
      <c r="BM160" s="168" t="s">
        <v>2720</v>
      </c>
    </row>
    <row r="161" spans="1:65" s="12" customFormat="1" ht="22.9" customHeight="1">
      <c r="B161" s="143"/>
      <c r="D161" s="144" t="s">
        <v>82</v>
      </c>
      <c r="E161" s="154" t="s">
        <v>2721</v>
      </c>
      <c r="F161" s="154" t="s">
        <v>2722</v>
      </c>
      <c r="I161" s="146"/>
      <c r="J161" s="155"/>
      <c r="L161" s="143"/>
      <c r="M161" s="148"/>
      <c r="N161" s="149"/>
      <c r="O161" s="149"/>
      <c r="P161" s="150">
        <f>SUM(P162:P174)</f>
        <v>0</v>
      </c>
      <c r="Q161" s="149"/>
      <c r="R161" s="150">
        <f>SUM(R162:R174)</f>
        <v>0.45217254666309598</v>
      </c>
      <c r="S161" s="149"/>
      <c r="T161" s="151">
        <f>SUM(T162:T174)</f>
        <v>7.1999999999999998E-3</v>
      </c>
      <c r="AR161" s="144" t="s">
        <v>94</v>
      </c>
      <c r="AT161" s="152" t="s">
        <v>82</v>
      </c>
      <c r="AU161" s="152" t="s">
        <v>89</v>
      </c>
      <c r="AY161" s="144" t="s">
        <v>165</v>
      </c>
      <c r="BK161" s="153">
        <f>SUM(BK162:BK174)</f>
        <v>0</v>
      </c>
    </row>
    <row r="162" spans="1:65" s="2" customFormat="1" ht="24.2" customHeight="1">
      <c r="A162" s="32"/>
      <c r="B162" s="131"/>
      <c r="C162" s="156" t="s">
        <v>234</v>
      </c>
      <c r="D162" s="156" t="s">
        <v>167</v>
      </c>
      <c r="E162" s="157" t="s">
        <v>2723</v>
      </c>
      <c r="F162" s="158" t="s">
        <v>2724</v>
      </c>
      <c r="G162" s="159" t="s">
        <v>394</v>
      </c>
      <c r="H162" s="160">
        <v>4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f t="shared" ref="P162:P174" si="9">O162*H162</f>
        <v>0</v>
      </c>
      <c r="Q162" s="166">
        <v>8.0999999999999996E-4</v>
      </c>
      <c r="R162" s="166">
        <f t="shared" ref="R162:R174" si="10">Q162*H162</f>
        <v>3.2399999999999998E-3</v>
      </c>
      <c r="S162" s="166">
        <v>8.0999999999999996E-4</v>
      </c>
      <c r="T162" s="167">
        <f t="shared" ref="T162:T174" si="11">S162*H162</f>
        <v>3.2399999999999998E-3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226</v>
      </c>
      <c r="AT162" s="168" t="s">
        <v>167</v>
      </c>
      <c r="AU162" s="168" t="s">
        <v>94</v>
      </c>
      <c r="AY162" s="14" t="s">
        <v>165</v>
      </c>
      <c r="BE162" s="99">
        <f t="shared" ref="BE162:BE174" si="12">IF(N162="základná",J162,0)</f>
        <v>0</v>
      </c>
      <c r="BF162" s="99">
        <f t="shared" ref="BF162:BF174" si="13">IF(N162="znížená",J162,0)</f>
        <v>0</v>
      </c>
      <c r="BG162" s="99">
        <f t="shared" ref="BG162:BG174" si="14">IF(N162="zákl. prenesená",J162,0)</f>
        <v>0</v>
      </c>
      <c r="BH162" s="99">
        <f t="shared" ref="BH162:BH174" si="15">IF(N162="zníž. prenesená",J162,0)</f>
        <v>0</v>
      </c>
      <c r="BI162" s="99">
        <f t="shared" ref="BI162:BI174" si="16">IF(N162="nulová",J162,0)</f>
        <v>0</v>
      </c>
      <c r="BJ162" s="14" t="s">
        <v>94</v>
      </c>
      <c r="BK162" s="99">
        <f t="shared" ref="BK162:BK174" si="17">ROUND(I162*H162,2)</f>
        <v>0</v>
      </c>
      <c r="BL162" s="14" t="s">
        <v>226</v>
      </c>
      <c r="BM162" s="168" t="s">
        <v>2725</v>
      </c>
    </row>
    <row r="163" spans="1:65" s="2" customFormat="1" ht="24.2" customHeight="1">
      <c r="A163" s="32"/>
      <c r="B163" s="131"/>
      <c r="C163" s="156" t="s">
        <v>238</v>
      </c>
      <c r="D163" s="156" t="s">
        <v>167</v>
      </c>
      <c r="E163" s="157" t="s">
        <v>2726</v>
      </c>
      <c r="F163" s="158" t="s">
        <v>2727</v>
      </c>
      <c r="G163" s="159" t="s">
        <v>394</v>
      </c>
      <c r="H163" s="160">
        <v>4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9"/>
        <v>0</v>
      </c>
      <c r="Q163" s="166">
        <v>8.0999999999999996E-4</v>
      </c>
      <c r="R163" s="166">
        <f t="shared" si="10"/>
        <v>3.2399999999999998E-3</v>
      </c>
      <c r="S163" s="166">
        <v>0</v>
      </c>
      <c r="T163" s="167">
        <f t="shared" si="11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226</v>
      </c>
      <c r="AT163" s="168" t="s">
        <v>167</v>
      </c>
      <c r="AU163" s="168" t="s">
        <v>94</v>
      </c>
      <c r="AY163" s="14" t="s">
        <v>165</v>
      </c>
      <c r="BE163" s="99">
        <f t="shared" si="12"/>
        <v>0</v>
      </c>
      <c r="BF163" s="99">
        <f t="shared" si="13"/>
        <v>0</v>
      </c>
      <c r="BG163" s="99">
        <f t="shared" si="14"/>
        <v>0</v>
      </c>
      <c r="BH163" s="99">
        <f t="shared" si="15"/>
        <v>0</v>
      </c>
      <c r="BI163" s="99">
        <f t="shared" si="16"/>
        <v>0</v>
      </c>
      <c r="BJ163" s="14" t="s">
        <v>94</v>
      </c>
      <c r="BK163" s="99">
        <f t="shared" si="17"/>
        <v>0</v>
      </c>
      <c r="BL163" s="14" t="s">
        <v>226</v>
      </c>
      <c r="BM163" s="168" t="s">
        <v>2728</v>
      </c>
    </row>
    <row r="164" spans="1:65" s="2" customFormat="1" ht="24.2" customHeight="1">
      <c r="A164" s="32"/>
      <c r="B164" s="131"/>
      <c r="C164" s="156" t="s">
        <v>7</v>
      </c>
      <c r="D164" s="156" t="s">
        <v>167</v>
      </c>
      <c r="E164" s="157" t="s">
        <v>2729</v>
      </c>
      <c r="F164" s="158" t="s">
        <v>2730</v>
      </c>
      <c r="G164" s="159" t="s">
        <v>277</v>
      </c>
      <c r="H164" s="160">
        <v>6.3</v>
      </c>
      <c r="I164" s="161"/>
      <c r="J164" s="162"/>
      <c r="K164" s="163"/>
      <c r="L164" s="33"/>
      <c r="M164" s="164" t="s">
        <v>1</v>
      </c>
      <c r="N164" s="165" t="s">
        <v>49</v>
      </c>
      <c r="O164" s="58"/>
      <c r="P164" s="166">
        <f t="shared" si="9"/>
        <v>0</v>
      </c>
      <c r="Q164" s="166">
        <v>3.5E-4</v>
      </c>
      <c r="R164" s="166">
        <f t="shared" si="10"/>
        <v>2.2049999999999999E-3</v>
      </c>
      <c r="S164" s="166">
        <v>0</v>
      </c>
      <c r="T164" s="167">
        <f t="shared" si="11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226</v>
      </c>
      <c r="AT164" s="168" t="s">
        <v>167</v>
      </c>
      <c r="AU164" s="168" t="s">
        <v>94</v>
      </c>
      <c r="AY164" s="14" t="s">
        <v>165</v>
      </c>
      <c r="BE164" s="99">
        <f t="shared" si="12"/>
        <v>0</v>
      </c>
      <c r="BF164" s="99">
        <f t="shared" si="13"/>
        <v>0</v>
      </c>
      <c r="BG164" s="99">
        <f t="shared" si="14"/>
        <v>0</v>
      </c>
      <c r="BH164" s="99">
        <f t="shared" si="15"/>
        <v>0</v>
      </c>
      <c r="BI164" s="99">
        <f t="shared" si="16"/>
        <v>0</v>
      </c>
      <c r="BJ164" s="14" t="s">
        <v>94</v>
      </c>
      <c r="BK164" s="99">
        <f t="shared" si="17"/>
        <v>0</v>
      </c>
      <c r="BL164" s="14" t="s">
        <v>226</v>
      </c>
      <c r="BM164" s="168" t="s">
        <v>2731</v>
      </c>
    </row>
    <row r="165" spans="1:65" s="2" customFormat="1" ht="14.45" customHeight="1">
      <c r="A165" s="32"/>
      <c r="B165" s="131"/>
      <c r="C165" s="156" t="s">
        <v>245</v>
      </c>
      <c r="D165" s="156" t="s">
        <v>167</v>
      </c>
      <c r="E165" s="157" t="s">
        <v>2732</v>
      </c>
      <c r="F165" s="158" t="s">
        <v>2733</v>
      </c>
      <c r="G165" s="159" t="s">
        <v>394</v>
      </c>
      <c r="H165" s="160">
        <v>4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f t="shared" si="9"/>
        <v>0</v>
      </c>
      <c r="Q165" s="166">
        <v>0</v>
      </c>
      <c r="R165" s="166">
        <f t="shared" si="10"/>
        <v>0</v>
      </c>
      <c r="S165" s="166">
        <v>0</v>
      </c>
      <c r="T165" s="167">
        <f t="shared" si="11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226</v>
      </c>
      <c r="AT165" s="168" t="s">
        <v>167</v>
      </c>
      <c r="AU165" s="168" t="s">
        <v>94</v>
      </c>
      <c r="AY165" s="14" t="s">
        <v>165</v>
      </c>
      <c r="BE165" s="99">
        <f t="shared" si="12"/>
        <v>0</v>
      </c>
      <c r="BF165" s="99">
        <f t="shared" si="13"/>
        <v>0</v>
      </c>
      <c r="BG165" s="99">
        <f t="shared" si="14"/>
        <v>0</v>
      </c>
      <c r="BH165" s="99">
        <f t="shared" si="15"/>
        <v>0</v>
      </c>
      <c r="BI165" s="99">
        <f t="shared" si="16"/>
        <v>0</v>
      </c>
      <c r="BJ165" s="14" t="s">
        <v>94</v>
      </c>
      <c r="BK165" s="99">
        <f t="shared" si="17"/>
        <v>0</v>
      </c>
      <c r="BL165" s="14" t="s">
        <v>226</v>
      </c>
      <c r="BM165" s="168" t="s">
        <v>2734</v>
      </c>
    </row>
    <row r="166" spans="1:65" s="2" customFormat="1" ht="14.45" customHeight="1">
      <c r="A166" s="32"/>
      <c r="B166" s="131"/>
      <c r="C166" s="156" t="s">
        <v>249</v>
      </c>
      <c r="D166" s="156" t="s">
        <v>167</v>
      </c>
      <c r="E166" s="157" t="s">
        <v>2735</v>
      </c>
      <c r="F166" s="158" t="s">
        <v>2736</v>
      </c>
      <c r="G166" s="159" t="s">
        <v>394</v>
      </c>
      <c r="H166" s="160">
        <v>4</v>
      </c>
      <c r="I166" s="161"/>
      <c r="J166" s="162"/>
      <c r="K166" s="163"/>
      <c r="L166" s="33"/>
      <c r="M166" s="164" t="s">
        <v>1</v>
      </c>
      <c r="N166" s="165" t="s">
        <v>49</v>
      </c>
      <c r="O166" s="58"/>
      <c r="P166" s="166">
        <f t="shared" si="9"/>
        <v>0</v>
      </c>
      <c r="Q166" s="166">
        <v>1.3799999999999999E-3</v>
      </c>
      <c r="R166" s="166">
        <f t="shared" si="10"/>
        <v>5.5199999999999997E-3</v>
      </c>
      <c r="S166" s="166">
        <v>9.8999999999999999E-4</v>
      </c>
      <c r="T166" s="167">
        <f t="shared" si="11"/>
        <v>3.96E-3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226</v>
      </c>
      <c r="AT166" s="168" t="s">
        <v>167</v>
      </c>
      <c r="AU166" s="168" t="s">
        <v>94</v>
      </c>
      <c r="AY166" s="14" t="s">
        <v>165</v>
      </c>
      <c r="BE166" s="99">
        <f t="shared" si="12"/>
        <v>0</v>
      </c>
      <c r="BF166" s="99">
        <f t="shared" si="13"/>
        <v>0</v>
      </c>
      <c r="BG166" s="99">
        <f t="shared" si="14"/>
        <v>0</v>
      </c>
      <c r="BH166" s="99">
        <f t="shared" si="15"/>
        <v>0</v>
      </c>
      <c r="BI166" s="99">
        <f t="shared" si="16"/>
        <v>0</v>
      </c>
      <c r="BJ166" s="14" t="s">
        <v>94</v>
      </c>
      <c r="BK166" s="99">
        <f t="shared" si="17"/>
        <v>0</v>
      </c>
      <c r="BL166" s="14" t="s">
        <v>226</v>
      </c>
      <c r="BM166" s="168" t="s">
        <v>2737</v>
      </c>
    </row>
    <row r="167" spans="1:65" s="2" customFormat="1" ht="24.2" customHeight="1">
      <c r="A167" s="32"/>
      <c r="B167" s="131"/>
      <c r="C167" s="156" t="s">
        <v>254</v>
      </c>
      <c r="D167" s="156" t="s">
        <v>167</v>
      </c>
      <c r="E167" s="157" t="s">
        <v>2738</v>
      </c>
      <c r="F167" s="158" t="s">
        <v>2739</v>
      </c>
      <c r="G167" s="159" t="s">
        <v>394</v>
      </c>
      <c r="H167" s="160">
        <v>4</v>
      </c>
      <c r="I167" s="161"/>
      <c r="J167" s="162"/>
      <c r="K167" s="163"/>
      <c r="L167" s="33"/>
      <c r="M167" s="164" t="s">
        <v>1</v>
      </c>
      <c r="N167" s="165" t="s">
        <v>49</v>
      </c>
      <c r="O167" s="58"/>
      <c r="P167" s="166">
        <f t="shared" si="9"/>
        <v>0</v>
      </c>
      <c r="Q167" s="166">
        <v>5.0000000000000002E-5</v>
      </c>
      <c r="R167" s="166">
        <f t="shared" si="10"/>
        <v>2.0000000000000001E-4</v>
      </c>
      <c r="S167" s="166">
        <v>0</v>
      </c>
      <c r="T167" s="167">
        <f t="shared" si="11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226</v>
      </c>
      <c r="AT167" s="168" t="s">
        <v>167</v>
      </c>
      <c r="AU167" s="168" t="s">
        <v>94</v>
      </c>
      <c r="AY167" s="14" t="s">
        <v>165</v>
      </c>
      <c r="BE167" s="99">
        <f t="shared" si="12"/>
        <v>0</v>
      </c>
      <c r="BF167" s="99">
        <f t="shared" si="13"/>
        <v>0</v>
      </c>
      <c r="BG167" s="99">
        <f t="shared" si="14"/>
        <v>0</v>
      </c>
      <c r="BH167" s="99">
        <f t="shared" si="15"/>
        <v>0</v>
      </c>
      <c r="BI167" s="99">
        <f t="shared" si="16"/>
        <v>0</v>
      </c>
      <c r="BJ167" s="14" t="s">
        <v>94</v>
      </c>
      <c r="BK167" s="99">
        <f t="shared" si="17"/>
        <v>0</v>
      </c>
      <c r="BL167" s="14" t="s">
        <v>226</v>
      </c>
      <c r="BM167" s="168" t="s">
        <v>2740</v>
      </c>
    </row>
    <row r="168" spans="1:65" s="2" customFormat="1" ht="24.2" customHeight="1">
      <c r="A168" s="32"/>
      <c r="B168" s="131"/>
      <c r="C168" s="169" t="s">
        <v>258</v>
      </c>
      <c r="D168" s="169" t="s">
        <v>373</v>
      </c>
      <c r="E168" s="170" t="s">
        <v>2741</v>
      </c>
      <c r="F168" s="171" t="s">
        <v>2742</v>
      </c>
      <c r="G168" s="172" t="s">
        <v>394</v>
      </c>
      <c r="H168" s="173">
        <v>4</v>
      </c>
      <c r="I168" s="174"/>
      <c r="J168" s="175"/>
      <c r="K168" s="176"/>
      <c r="L168" s="177"/>
      <c r="M168" s="178" t="s">
        <v>1</v>
      </c>
      <c r="N168" s="179" t="s">
        <v>49</v>
      </c>
      <c r="O168" s="58"/>
      <c r="P168" s="166">
        <f t="shared" si="9"/>
        <v>0</v>
      </c>
      <c r="Q168" s="166">
        <v>8.0000000000000007E-5</v>
      </c>
      <c r="R168" s="166">
        <f t="shared" si="10"/>
        <v>3.2000000000000003E-4</v>
      </c>
      <c r="S168" s="166">
        <v>0</v>
      </c>
      <c r="T168" s="167">
        <f t="shared" si="11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291</v>
      </c>
      <c r="AT168" s="168" t="s">
        <v>373</v>
      </c>
      <c r="AU168" s="168" t="s">
        <v>94</v>
      </c>
      <c r="AY168" s="14" t="s">
        <v>165</v>
      </c>
      <c r="BE168" s="99">
        <f t="shared" si="12"/>
        <v>0</v>
      </c>
      <c r="BF168" s="99">
        <f t="shared" si="13"/>
        <v>0</v>
      </c>
      <c r="BG168" s="99">
        <f t="shared" si="14"/>
        <v>0</v>
      </c>
      <c r="BH168" s="99">
        <f t="shared" si="15"/>
        <v>0</v>
      </c>
      <c r="BI168" s="99">
        <f t="shared" si="16"/>
        <v>0</v>
      </c>
      <c r="BJ168" s="14" t="s">
        <v>94</v>
      </c>
      <c r="BK168" s="99">
        <f t="shared" si="17"/>
        <v>0</v>
      </c>
      <c r="BL168" s="14" t="s">
        <v>226</v>
      </c>
      <c r="BM168" s="168" t="s">
        <v>2743</v>
      </c>
    </row>
    <row r="169" spans="1:65" s="2" customFormat="1" ht="24.2" customHeight="1">
      <c r="A169" s="32"/>
      <c r="B169" s="131"/>
      <c r="C169" s="156" t="s">
        <v>262</v>
      </c>
      <c r="D169" s="156" t="s">
        <v>167</v>
      </c>
      <c r="E169" s="157" t="s">
        <v>2744</v>
      </c>
      <c r="F169" s="158" t="s">
        <v>2745</v>
      </c>
      <c r="G169" s="159" t="s">
        <v>394</v>
      </c>
      <c r="H169" s="160">
        <v>2</v>
      </c>
      <c r="I169" s="161"/>
      <c r="J169" s="162"/>
      <c r="K169" s="163"/>
      <c r="L169" s="33"/>
      <c r="M169" s="164" t="s">
        <v>1</v>
      </c>
      <c r="N169" s="165" t="s">
        <v>49</v>
      </c>
      <c r="O169" s="58"/>
      <c r="P169" s="166">
        <f t="shared" si="9"/>
        <v>0</v>
      </c>
      <c r="Q169" s="166">
        <v>2.0000000000000002E-5</v>
      </c>
      <c r="R169" s="166">
        <f t="shared" si="10"/>
        <v>4.0000000000000003E-5</v>
      </c>
      <c r="S169" s="166">
        <v>0</v>
      </c>
      <c r="T169" s="167">
        <f t="shared" si="11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226</v>
      </c>
      <c r="AT169" s="168" t="s">
        <v>167</v>
      </c>
      <c r="AU169" s="168" t="s">
        <v>94</v>
      </c>
      <c r="AY169" s="14" t="s">
        <v>165</v>
      </c>
      <c r="BE169" s="99">
        <f t="shared" si="12"/>
        <v>0</v>
      </c>
      <c r="BF169" s="99">
        <f t="shared" si="13"/>
        <v>0</v>
      </c>
      <c r="BG169" s="99">
        <f t="shared" si="14"/>
        <v>0</v>
      </c>
      <c r="BH169" s="99">
        <f t="shared" si="15"/>
        <v>0</v>
      </c>
      <c r="BI169" s="99">
        <f t="shared" si="16"/>
        <v>0</v>
      </c>
      <c r="BJ169" s="14" t="s">
        <v>94</v>
      </c>
      <c r="BK169" s="99">
        <f t="shared" si="17"/>
        <v>0</v>
      </c>
      <c r="BL169" s="14" t="s">
        <v>226</v>
      </c>
      <c r="BM169" s="168" t="s">
        <v>2746</v>
      </c>
    </row>
    <row r="170" spans="1:65" s="2" customFormat="1" ht="24.2" customHeight="1">
      <c r="A170" s="32"/>
      <c r="B170" s="131"/>
      <c r="C170" s="169" t="s">
        <v>266</v>
      </c>
      <c r="D170" s="169" t="s">
        <v>373</v>
      </c>
      <c r="E170" s="170" t="s">
        <v>2747</v>
      </c>
      <c r="F170" s="171" t="s">
        <v>2748</v>
      </c>
      <c r="G170" s="172" t="s">
        <v>394</v>
      </c>
      <c r="H170" s="173">
        <v>2</v>
      </c>
      <c r="I170" s="174"/>
      <c r="J170" s="175"/>
      <c r="K170" s="176"/>
      <c r="L170" s="177"/>
      <c r="M170" s="178" t="s">
        <v>1</v>
      </c>
      <c r="N170" s="179" t="s">
        <v>49</v>
      </c>
      <c r="O170" s="58"/>
      <c r="P170" s="166">
        <f t="shared" si="9"/>
        <v>0</v>
      </c>
      <c r="Q170" s="166">
        <v>4.4000000000000002E-4</v>
      </c>
      <c r="R170" s="166">
        <f t="shared" si="10"/>
        <v>8.8000000000000003E-4</v>
      </c>
      <c r="S170" s="166">
        <v>0</v>
      </c>
      <c r="T170" s="167">
        <f t="shared" si="11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291</v>
      </c>
      <c r="AT170" s="168" t="s">
        <v>373</v>
      </c>
      <c r="AU170" s="168" t="s">
        <v>94</v>
      </c>
      <c r="AY170" s="14" t="s">
        <v>165</v>
      </c>
      <c r="BE170" s="99">
        <f t="shared" si="12"/>
        <v>0</v>
      </c>
      <c r="BF170" s="99">
        <f t="shared" si="13"/>
        <v>0</v>
      </c>
      <c r="BG170" s="99">
        <f t="shared" si="14"/>
        <v>0</v>
      </c>
      <c r="BH170" s="99">
        <f t="shared" si="15"/>
        <v>0</v>
      </c>
      <c r="BI170" s="99">
        <f t="shared" si="16"/>
        <v>0</v>
      </c>
      <c r="BJ170" s="14" t="s">
        <v>94</v>
      </c>
      <c r="BK170" s="99">
        <f t="shared" si="17"/>
        <v>0</v>
      </c>
      <c r="BL170" s="14" t="s">
        <v>226</v>
      </c>
      <c r="BM170" s="168" t="s">
        <v>2749</v>
      </c>
    </row>
    <row r="171" spans="1:65" s="2" customFormat="1" ht="14.45" customHeight="1">
      <c r="A171" s="32"/>
      <c r="B171" s="131"/>
      <c r="C171" s="156" t="s">
        <v>270</v>
      </c>
      <c r="D171" s="156" t="s">
        <v>167</v>
      </c>
      <c r="E171" s="157" t="s">
        <v>2750</v>
      </c>
      <c r="F171" s="158" t="s">
        <v>2751</v>
      </c>
      <c r="G171" s="159" t="s">
        <v>277</v>
      </c>
      <c r="H171" s="160">
        <v>9.4499999999999993</v>
      </c>
      <c r="I171" s="161"/>
      <c r="J171" s="162"/>
      <c r="K171" s="163"/>
      <c r="L171" s="33"/>
      <c r="M171" s="164" t="s">
        <v>1</v>
      </c>
      <c r="N171" s="165" t="s">
        <v>49</v>
      </c>
      <c r="O171" s="58"/>
      <c r="P171" s="166">
        <f t="shared" si="9"/>
        <v>0</v>
      </c>
      <c r="Q171" s="166">
        <v>1.018339118128E-2</v>
      </c>
      <c r="R171" s="166">
        <f t="shared" si="10"/>
        <v>9.6233046663095984E-2</v>
      </c>
      <c r="S171" s="166">
        <v>0</v>
      </c>
      <c r="T171" s="167">
        <f t="shared" si="11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226</v>
      </c>
      <c r="AT171" s="168" t="s">
        <v>167</v>
      </c>
      <c r="AU171" s="168" t="s">
        <v>94</v>
      </c>
      <c r="AY171" s="14" t="s">
        <v>165</v>
      </c>
      <c r="BE171" s="99">
        <f t="shared" si="12"/>
        <v>0</v>
      </c>
      <c r="BF171" s="99">
        <f t="shared" si="13"/>
        <v>0</v>
      </c>
      <c r="BG171" s="99">
        <f t="shared" si="14"/>
        <v>0</v>
      </c>
      <c r="BH171" s="99">
        <f t="shared" si="15"/>
        <v>0</v>
      </c>
      <c r="BI171" s="99">
        <f t="shared" si="16"/>
        <v>0</v>
      </c>
      <c r="BJ171" s="14" t="s">
        <v>94</v>
      </c>
      <c r="BK171" s="99">
        <f t="shared" si="17"/>
        <v>0</v>
      </c>
      <c r="BL171" s="14" t="s">
        <v>226</v>
      </c>
      <c r="BM171" s="168" t="s">
        <v>2752</v>
      </c>
    </row>
    <row r="172" spans="1:65" s="2" customFormat="1" ht="24.2" customHeight="1">
      <c r="A172" s="32"/>
      <c r="B172" s="131"/>
      <c r="C172" s="156" t="s">
        <v>274</v>
      </c>
      <c r="D172" s="156" t="s">
        <v>167</v>
      </c>
      <c r="E172" s="157" t="s">
        <v>2753</v>
      </c>
      <c r="F172" s="158" t="s">
        <v>2754</v>
      </c>
      <c r="G172" s="159" t="s">
        <v>277</v>
      </c>
      <c r="H172" s="160">
        <v>9.4499999999999993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f t="shared" si="9"/>
        <v>0</v>
      </c>
      <c r="Q172" s="166">
        <v>3.601E-2</v>
      </c>
      <c r="R172" s="166">
        <f t="shared" si="10"/>
        <v>0.3402945</v>
      </c>
      <c r="S172" s="166">
        <v>0</v>
      </c>
      <c r="T172" s="167">
        <f t="shared" si="11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226</v>
      </c>
      <c r="AT172" s="168" t="s">
        <v>167</v>
      </c>
      <c r="AU172" s="168" t="s">
        <v>94</v>
      </c>
      <c r="AY172" s="14" t="s">
        <v>165</v>
      </c>
      <c r="BE172" s="99">
        <f t="shared" si="12"/>
        <v>0</v>
      </c>
      <c r="BF172" s="99">
        <f t="shared" si="13"/>
        <v>0</v>
      </c>
      <c r="BG172" s="99">
        <f t="shared" si="14"/>
        <v>0</v>
      </c>
      <c r="BH172" s="99">
        <f t="shared" si="15"/>
        <v>0</v>
      </c>
      <c r="BI172" s="99">
        <f t="shared" si="16"/>
        <v>0</v>
      </c>
      <c r="BJ172" s="14" t="s">
        <v>94</v>
      </c>
      <c r="BK172" s="99">
        <f t="shared" si="17"/>
        <v>0</v>
      </c>
      <c r="BL172" s="14" t="s">
        <v>226</v>
      </c>
      <c r="BM172" s="168" t="s">
        <v>2755</v>
      </c>
    </row>
    <row r="173" spans="1:65" s="2" customFormat="1" ht="24.2" customHeight="1">
      <c r="A173" s="32"/>
      <c r="B173" s="131"/>
      <c r="C173" s="156" t="s">
        <v>279</v>
      </c>
      <c r="D173" s="156" t="s">
        <v>167</v>
      </c>
      <c r="E173" s="157" t="s">
        <v>2756</v>
      </c>
      <c r="F173" s="158" t="s">
        <v>2757</v>
      </c>
      <c r="G173" s="159" t="s">
        <v>332</v>
      </c>
      <c r="H173" s="160">
        <v>7.0000000000000001E-3</v>
      </c>
      <c r="I173" s="161"/>
      <c r="J173" s="162"/>
      <c r="K173" s="163"/>
      <c r="L173" s="33"/>
      <c r="M173" s="164" t="s">
        <v>1</v>
      </c>
      <c r="N173" s="165" t="s">
        <v>49</v>
      </c>
      <c r="O173" s="58"/>
      <c r="P173" s="166">
        <f t="shared" si="9"/>
        <v>0</v>
      </c>
      <c r="Q173" s="166">
        <v>0</v>
      </c>
      <c r="R173" s="166">
        <f t="shared" si="10"/>
        <v>0</v>
      </c>
      <c r="S173" s="166">
        <v>0</v>
      </c>
      <c r="T173" s="167">
        <f t="shared" si="11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226</v>
      </c>
      <c r="AT173" s="168" t="s">
        <v>167</v>
      </c>
      <c r="AU173" s="168" t="s">
        <v>94</v>
      </c>
      <c r="AY173" s="14" t="s">
        <v>165</v>
      </c>
      <c r="BE173" s="99">
        <f t="shared" si="12"/>
        <v>0</v>
      </c>
      <c r="BF173" s="99">
        <f t="shared" si="13"/>
        <v>0</v>
      </c>
      <c r="BG173" s="99">
        <f t="shared" si="14"/>
        <v>0</v>
      </c>
      <c r="BH173" s="99">
        <f t="shared" si="15"/>
        <v>0</v>
      </c>
      <c r="BI173" s="99">
        <f t="shared" si="16"/>
        <v>0</v>
      </c>
      <c r="BJ173" s="14" t="s">
        <v>94</v>
      </c>
      <c r="BK173" s="99">
        <f t="shared" si="17"/>
        <v>0</v>
      </c>
      <c r="BL173" s="14" t="s">
        <v>226</v>
      </c>
      <c r="BM173" s="168" t="s">
        <v>2758</v>
      </c>
    </row>
    <row r="174" spans="1:65" s="2" customFormat="1" ht="24.2" customHeight="1">
      <c r="A174" s="32"/>
      <c r="B174" s="131"/>
      <c r="C174" s="156" t="s">
        <v>283</v>
      </c>
      <c r="D174" s="156" t="s">
        <v>167</v>
      </c>
      <c r="E174" s="157" t="s">
        <v>2759</v>
      </c>
      <c r="F174" s="158" t="s">
        <v>2760</v>
      </c>
      <c r="G174" s="159" t="s">
        <v>332</v>
      </c>
      <c r="H174" s="160">
        <v>0.45200000000000001</v>
      </c>
      <c r="I174" s="161"/>
      <c r="J174" s="162"/>
      <c r="K174" s="163"/>
      <c r="L174" s="33"/>
      <c r="M174" s="164" t="s">
        <v>1</v>
      </c>
      <c r="N174" s="165" t="s">
        <v>49</v>
      </c>
      <c r="O174" s="58"/>
      <c r="P174" s="166">
        <f t="shared" si="9"/>
        <v>0</v>
      </c>
      <c r="Q174" s="166">
        <v>0</v>
      </c>
      <c r="R174" s="166">
        <f t="shared" si="10"/>
        <v>0</v>
      </c>
      <c r="S174" s="166">
        <v>0</v>
      </c>
      <c r="T174" s="167">
        <f t="shared" si="11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226</v>
      </c>
      <c r="AT174" s="168" t="s">
        <v>167</v>
      </c>
      <c r="AU174" s="168" t="s">
        <v>94</v>
      </c>
      <c r="AY174" s="14" t="s">
        <v>165</v>
      </c>
      <c r="BE174" s="99">
        <f t="shared" si="12"/>
        <v>0</v>
      </c>
      <c r="BF174" s="99">
        <f t="shared" si="13"/>
        <v>0</v>
      </c>
      <c r="BG174" s="99">
        <f t="shared" si="14"/>
        <v>0</v>
      </c>
      <c r="BH174" s="99">
        <f t="shared" si="15"/>
        <v>0</v>
      </c>
      <c r="BI174" s="99">
        <f t="shared" si="16"/>
        <v>0</v>
      </c>
      <c r="BJ174" s="14" t="s">
        <v>94</v>
      </c>
      <c r="BK174" s="99">
        <f t="shared" si="17"/>
        <v>0</v>
      </c>
      <c r="BL174" s="14" t="s">
        <v>226</v>
      </c>
      <c r="BM174" s="168" t="s">
        <v>2761</v>
      </c>
    </row>
    <row r="175" spans="1:65" s="12" customFormat="1" ht="22.9" customHeight="1">
      <c r="B175" s="143"/>
      <c r="D175" s="144" t="s">
        <v>82</v>
      </c>
      <c r="E175" s="154" t="s">
        <v>2762</v>
      </c>
      <c r="F175" s="154" t="s">
        <v>2763</v>
      </c>
      <c r="I175" s="146"/>
      <c r="J175" s="155"/>
      <c r="L175" s="143"/>
      <c r="M175" s="148"/>
      <c r="N175" s="149"/>
      <c r="O175" s="149"/>
      <c r="P175" s="150">
        <f>SUM(P176:P178)</f>
        <v>0</v>
      </c>
      <c r="Q175" s="149"/>
      <c r="R175" s="150">
        <f>SUM(R176:R178)</f>
        <v>0</v>
      </c>
      <c r="S175" s="149"/>
      <c r="T175" s="151">
        <f>SUM(T176:T178)</f>
        <v>0</v>
      </c>
      <c r="AR175" s="144" t="s">
        <v>94</v>
      </c>
      <c r="AT175" s="152" t="s">
        <v>82</v>
      </c>
      <c r="AU175" s="152" t="s">
        <v>89</v>
      </c>
      <c r="AY175" s="144" t="s">
        <v>165</v>
      </c>
      <c r="BK175" s="153">
        <f>SUM(BK176:BK178)</f>
        <v>0</v>
      </c>
    </row>
    <row r="176" spans="1:65" s="2" customFormat="1" ht="24.2" customHeight="1">
      <c r="A176" s="32"/>
      <c r="B176" s="131"/>
      <c r="C176" s="156" t="s">
        <v>287</v>
      </c>
      <c r="D176" s="156" t="s">
        <v>167</v>
      </c>
      <c r="E176" s="157" t="s">
        <v>2764</v>
      </c>
      <c r="F176" s="158" t="s">
        <v>2765</v>
      </c>
      <c r="G176" s="159" t="s">
        <v>394</v>
      </c>
      <c r="H176" s="160">
        <v>1</v>
      </c>
      <c r="I176" s="161"/>
      <c r="J176" s="162"/>
      <c r="K176" s="163"/>
      <c r="L176" s="33"/>
      <c r="M176" s="164" t="s">
        <v>1</v>
      </c>
      <c r="N176" s="165" t="s">
        <v>49</v>
      </c>
      <c r="O176" s="58"/>
      <c r="P176" s="166">
        <f>O176*H176</f>
        <v>0</v>
      </c>
      <c r="Q176" s="166">
        <v>0</v>
      </c>
      <c r="R176" s="166">
        <f>Q176*H176</f>
        <v>0</v>
      </c>
      <c r="S176" s="166">
        <v>0</v>
      </c>
      <c r="T176" s="16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226</v>
      </c>
      <c r="AT176" s="168" t="s">
        <v>167</v>
      </c>
      <c r="AU176" s="168" t="s">
        <v>94</v>
      </c>
      <c r="AY176" s="14" t="s">
        <v>165</v>
      </c>
      <c r="BE176" s="99">
        <f>IF(N176="základná",J176,0)</f>
        <v>0</v>
      </c>
      <c r="BF176" s="99">
        <f>IF(N176="znížená",J176,0)</f>
        <v>0</v>
      </c>
      <c r="BG176" s="99">
        <f>IF(N176="zákl. prenesená",J176,0)</f>
        <v>0</v>
      </c>
      <c r="BH176" s="99">
        <f>IF(N176="zníž. prenesená",J176,0)</f>
        <v>0</v>
      </c>
      <c r="BI176" s="99">
        <f>IF(N176="nulová",J176,0)</f>
        <v>0</v>
      </c>
      <c r="BJ176" s="14" t="s">
        <v>94</v>
      </c>
      <c r="BK176" s="99">
        <f>ROUND(I176*H176,2)</f>
        <v>0</v>
      </c>
      <c r="BL176" s="14" t="s">
        <v>226</v>
      </c>
      <c r="BM176" s="168" t="s">
        <v>2766</v>
      </c>
    </row>
    <row r="177" spans="1:65" s="2" customFormat="1" ht="24.2" customHeight="1">
      <c r="A177" s="32"/>
      <c r="B177" s="131"/>
      <c r="C177" s="156" t="s">
        <v>291</v>
      </c>
      <c r="D177" s="156" t="s">
        <v>167</v>
      </c>
      <c r="E177" s="157" t="s">
        <v>2767</v>
      </c>
      <c r="F177" s="158" t="s">
        <v>2768</v>
      </c>
      <c r="G177" s="159" t="s">
        <v>277</v>
      </c>
      <c r="H177" s="160">
        <v>1.5</v>
      </c>
      <c r="I177" s="161"/>
      <c r="J177" s="162"/>
      <c r="K177" s="163"/>
      <c r="L177" s="33"/>
      <c r="M177" s="164" t="s">
        <v>1</v>
      </c>
      <c r="N177" s="165" t="s">
        <v>49</v>
      </c>
      <c r="O177" s="58"/>
      <c r="P177" s="166">
        <f>O177*H177</f>
        <v>0</v>
      </c>
      <c r="Q177" s="166">
        <v>0</v>
      </c>
      <c r="R177" s="166">
        <f>Q177*H177</f>
        <v>0</v>
      </c>
      <c r="S177" s="166">
        <v>0</v>
      </c>
      <c r="T177" s="167">
        <f>S177*H177</f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226</v>
      </c>
      <c r="AT177" s="168" t="s">
        <v>167</v>
      </c>
      <c r="AU177" s="168" t="s">
        <v>94</v>
      </c>
      <c r="AY177" s="14" t="s">
        <v>165</v>
      </c>
      <c r="BE177" s="99">
        <f>IF(N177="základná",J177,0)</f>
        <v>0</v>
      </c>
      <c r="BF177" s="99">
        <f>IF(N177="znížená",J177,0)</f>
        <v>0</v>
      </c>
      <c r="BG177" s="99">
        <f>IF(N177="zákl. prenesená",J177,0)</f>
        <v>0</v>
      </c>
      <c r="BH177" s="99">
        <f>IF(N177="zníž. prenesená",J177,0)</f>
        <v>0</v>
      </c>
      <c r="BI177" s="99">
        <f>IF(N177="nulová",J177,0)</f>
        <v>0</v>
      </c>
      <c r="BJ177" s="14" t="s">
        <v>94</v>
      </c>
      <c r="BK177" s="99">
        <f>ROUND(I177*H177,2)</f>
        <v>0</v>
      </c>
      <c r="BL177" s="14" t="s">
        <v>226</v>
      </c>
      <c r="BM177" s="168" t="s">
        <v>2769</v>
      </c>
    </row>
    <row r="178" spans="1:65" s="2" customFormat="1" ht="24.2" customHeight="1">
      <c r="A178" s="32"/>
      <c r="B178" s="131"/>
      <c r="C178" s="156" t="s">
        <v>295</v>
      </c>
      <c r="D178" s="156" t="s">
        <v>167</v>
      </c>
      <c r="E178" s="157" t="s">
        <v>2770</v>
      </c>
      <c r="F178" s="158" t="s">
        <v>2771</v>
      </c>
      <c r="G178" s="159" t="s">
        <v>394</v>
      </c>
      <c r="H178" s="160">
        <v>1</v>
      </c>
      <c r="I178" s="161"/>
      <c r="J178" s="162"/>
      <c r="K178" s="163"/>
      <c r="L178" s="33"/>
      <c r="M178" s="164" t="s">
        <v>1</v>
      </c>
      <c r="N178" s="165" t="s">
        <v>49</v>
      </c>
      <c r="O178" s="58"/>
      <c r="P178" s="166">
        <f>O178*H178</f>
        <v>0</v>
      </c>
      <c r="Q178" s="166">
        <v>0</v>
      </c>
      <c r="R178" s="166">
        <f>Q178*H178</f>
        <v>0</v>
      </c>
      <c r="S178" s="166">
        <v>0</v>
      </c>
      <c r="T178" s="167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226</v>
      </c>
      <c r="AT178" s="168" t="s">
        <v>167</v>
      </c>
      <c r="AU178" s="168" t="s">
        <v>94</v>
      </c>
      <c r="AY178" s="14" t="s">
        <v>165</v>
      </c>
      <c r="BE178" s="99">
        <f>IF(N178="základná",J178,0)</f>
        <v>0</v>
      </c>
      <c r="BF178" s="99">
        <f>IF(N178="znížená",J178,0)</f>
        <v>0</v>
      </c>
      <c r="BG178" s="99">
        <f>IF(N178="zákl. prenesená",J178,0)</f>
        <v>0</v>
      </c>
      <c r="BH178" s="99">
        <f>IF(N178="zníž. prenesená",J178,0)</f>
        <v>0</v>
      </c>
      <c r="BI178" s="99">
        <f>IF(N178="nulová",J178,0)</f>
        <v>0</v>
      </c>
      <c r="BJ178" s="14" t="s">
        <v>94</v>
      </c>
      <c r="BK178" s="99">
        <f>ROUND(I178*H178,2)</f>
        <v>0</v>
      </c>
      <c r="BL178" s="14" t="s">
        <v>226</v>
      </c>
      <c r="BM178" s="168" t="s">
        <v>2772</v>
      </c>
    </row>
    <row r="179" spans="1:65" s="12" customFormat="1" ht="22.9" customHeight="1">
      <c r="B179" s="143"/>
      <c r="D179" s="144" t="s">
        <v>82</v>
      </c>
      <c r="E179" s="154" t="s">
        <v>2773</v>
      </c>
      <c r="F179" s="154" t="s">
        <v>2774</v>
      </c>
      <c r="I179" s="146"/>
      <c r="J179" s="155"/>
      <c r="L179" s="143"/>
      <c r="M179" s="148"/>
      <c r="N179" s="149"/>
      <c r="O179" s="149"/>
      <c r="P179" s="150">
        <f>SUM(P180:P184)</f>
        <v>0</v>
      </c>
      <c r="Q179" s="149"/>
      <c r="R179" s="150">
        <f>SUM(R180:R184)</f>
        <v>5.7360000000000001E-2</v>
      </c>
      <c r="S179" s="149"/>
      <c r="T179" s="151">
        <f>SUM(T180:T184)</f>
        <v>0.46499999999999997</v>
      </c>
      <c r="AR179" s="144" t="s">
        <v>94</v>
      </c>
      <c r="AT179" s="152" t="s">
        <v>82</v>
      </c>
      <c r="AU179" s="152" t="s">
        <v>89</v>
      </c>
      <c r="AY179" s="144" t="s">
        <v>165</v>
      </c>
      <c r="BK179" s="153">
        <f>SUM(BK180:BK184)</f>
        <v>0</v>
      </c>
    </row>
    <row r="180" spans="1:65" s="2" customFormat="1" ht="24.2" customHeight="1">
      <c r="A180" s="32"/>
      <c r="B180" s="131"/>
      <c r="C180" s="156" t="s">
        <v>297</v>
      </c>
      <c r="D180" s="156" t="s">
        <v>167</v>
      </c>
      <c r="E180" s="157" t="s">
        <v>2775</v>
      </c>
      <c r="F180" s="158" t="s">
        <v>2776</v>
      </c>
      <c r="G180" s="159" t="s">
        <v>1130</v>
      </c>
      <c r="H180" s="160">
        <v>3</v>
      </c>
      <c r="I180" s="161"/>
      <c r="J180" s="162"/>
      <c r="K180" s="163"/>
      <c r="L180" s="33"/>
      <c r="M180" s="164" t="s">
        <v>1</v>
      </c>
      <c r="N180" s="165" t="s">
        <v>49</v>
      </c>
      <c r="O180" s="58"/>
      <c r="P180" s="166">
        <f>O180*H180</f>
        <v>0</v>
      </c>
      <c r="Q180" s="166">
        <v>0</v>
      </c>
      <c r="R180" s="166">
        <f>Q180*H180</f>
        <v>0</v>
      </c>
      <c r="S180" s="166">
        <v>0.155</v>
      </c>
      <c r="T180" s="167">
        <f>S180*H180</f>
        <v>0.46499999999999997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226</v>
      </c>
      <c r="AT180" s="168" t="s">
        <v>167</v>
      </c>
      <c r="AU180" s="168" t="s">
        <v>94</v>
      </c>
      <c r="AY180" s="14" t="s">
        <v>165</v>
      </c>
      <c r="BE180" s="99">
        <f>IF(N180="základná",J180,0)</f>
        <v>0</v>
      </c>
      <c r="BF180" s="99">
        <f>IF(N180="znížená",J180,0)</f>
        <v>0</v>
      </c>
      <c r="BG180" s="99">
        <f>IF(N180="zákl. prenesená",J180,0)</f>
        <v>0</v>
      </c>
      <c r="BH180" s="99">
        <f>IF(N180="zníž. prenesená",J180,0)</f>
        <v>0</v>
      </c>
      <c r="BI180" s="99">
        <f>IF(N180="nulová",J180,0)</f>
        <v>0</v>
      </c>
      <c r="BJ180" s="14" t="s">
        <v>94</v>
      </c>
      <c r="BK180" s="99">
        <f>ROUND(I180*H180,2)</f>
        <v>0</v>
      </c>
      <c r="BL180" s="14" t="s">
        <v>226</v>
      </c>
      <c r="BM180" s="168" t="s">
        <v>2777</v>
      </c>
    </row>
    <row r="181" spans="1:65" s="2" customFormat="1" ht="24.2" customHeight="1">
      <c r="A181" s="32"/>
      <c r="B181" s="131"/>
      <c r="C181" s="156" t="s">
        <v>301</v>
      </c>
      <c r="D181" s="156" t="s">
        <v>167</v>
      </c>
      <c r="E181" s="157" t="s">
        <v>2778</v>
      </c>
      <c r="F181" s="158" t="s">
        <v>2779</v>
      </c>
      <c r="G181" s="159" t="s">
        <v>1130</v>
      </c>
      <c r="H181" s="160">
        <v>1</v>
      </c>
      <c r="I181" s="161"/>
      <c r="J181" s="162"/>
      <c r="K181" s="163"/>
      <c r="L181" s="33"/>
      <c r="M181" s="164" t="s">
        <v>1</v>
      </c>
      <c r="N181" s="165" t="s">
        <v>49</v>
      </c>
      <c r="O181" s="58"/>
      <c r="P181" s="166">
        <f>O181*H181</f>
        <v>0</v>
      </c>
      <c r="Q181" s="166">
        <v>1.06E-3</v>
      </c>
      <c r="R181" s="166">
        <f>Q181*H181</f>
        <v>1.06E-3</v>
      </c>
      <c r="S181" s="166">
        <v>0</v>
      </c>
      <c r="T181" s="16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226</v>
      </c>
      <c r="AT181" s="168" t="s">
        <v>167</v>
      </c>
      <c r="AU181" s="168" t="s">
        <v>94</v>
      </c>
      <c r="AY181" s="14" t="s">
        <v>165</v>
      </c>
      <c r="BE181" s="99">
        <f>IF(N181="základná",J181,0)</f>
        <v>0</v>
      </c>
      <c r="BF181" s="99">
        <f>IF(N181="znížená",J181,0)</f>
        <v>0</v>
      </c>
      <c r="BG181" s="99">
        <f>IF(N181="zákl. prenesená",J181,0)</f>
        <v>0</v>
      </c>
      <c r="BH181" s="99">
        <f>IF(N181="zníž. prenesená",J181,0)</f>
        <v>0</v>
      </c>
      <c r="BI181" s="99">
        <f>IF(N181="nulová",J181,0)</f>
        <v>0</v>
      </c>
      <c r="BJ181" s="14" t="s">
        <v>94</v>
      </c>
      <c r="BK181" s="99">
        <f>ROUND(I181*H181,2)</f>
        <v>0</v>
      </c>
      <c r="BL181" s="14" t="s">
        <v>226</v>
      </c>
      <c r="BM181" s="168" t="s">
        <v>2780</v>
      </c>
    </row>
    <row r="182" spans="1:65" s="2" customFormat="1" ht="37.9" customHeight="1">
      <c r="A182" s="32"/>
      <c r="B182" s="131"/>
      <c r="C182" s="169" t="s">
        <v>305</v>
      </c>
      <c r="D182" s="169" t="s">
        <v>373</v>
      </c>
      <c r="E182" s="170" t="s">
        <v>2781</v>
      </c>
      <c r="F182" s="171" t="s">
        <v>2782</v>
      </c>
      <c r="G182" s="172" t="s">
        <v>394</v>
      </c>
      <c r="H182" s="173">
        <v>1</v>
      </c>
      <c r="I182" s="174"/>
      <c r="J182" s="175"/>
      <c r="K182" s="176"/>
      <c r="L182" s="177"/>
      <c r="M182" s="178" t="s">
        <v>1</v>
      </c>
      <c r="N182" s="179" t="s">
        <v>49</v>
      </c>
      <c r="O182" s="58"/>
      <c r="P182" s="166">
        <f>O182*H182</f>
        <v>0</v>
      </c>
      <c r="Q182" s="166">
        <v>5.6300000000000003E-2</v>
      </c>
      <c r="R182" s="166">
        <f>Q182*H182</f>
        <v>5.6300000000000003E-2</v>
      </c>
      <c r="S182" s="166">
        <v>0</v>
      </c>
      <c r="T182" s="16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291</v>
      </c>
      <c r="AT182" s="168" t="s">
        <v>373</v>
      </c>
      <c r="AU182" s="168" t="s">
        <v>94</v>
      </c>
      <c r="AY182" s="14" t="s">
        <v>165</v>
      </c>
      <c r="BE182" s="99">
        <f>IF(N182="základná",J182,0)</f>
        <v>0</v>
      </c>
      <c r="BF182" s="99">
        <f>IF(N182="znížená",J182,0)</f>
        <v>0</v>
      </c>
      <c r="BG182" s="99">
        <f>IF(N182="zákl. prenesená",J182,0)</f>
        <v>0</v>
      </c>
      <c r="BH182" s="99">
        <f>IF(N182="zníž. prenesená",J182,0)</f>
        <v>0</v>
      </c>
      <c r="BI182" s="99">
        <f>IF(N182="nulová",J182,0)</f>
        <v>0</v>
      </c>
      <c r="BJ182" s="14" t="s">
        <v>94</v>
      </c>
      <c r="BK182" s="99">
        <f>ROUND(I182*H182,2)</f>
        <v>0</v>
      </c>
      <c r="BL182" s="14" t="s">
        <v>226</v>
      </c>
      <c r="BM182" s="168" t="s">
        <v>2783</v>
      </c>
    </row>
    <row r="183" spans="1:65" s="2" customFormat="1" ht="24.2" customHeight="1">
      <c r="A183" s="32"/>
      <c r="B183" s="131"/>
      <c r="C183" s="156" t="s">
        <v>309</v>
      </c>
      <c r="D183" s="156" t="s">
        <v>167</v>
      </c>
      <c r="E183" s="157" t="s">
        <v>2784</v>
      </c>
      <c r="F183" s="158" t="s">
        <v>2785</v>
      </c>
      <c r="G183" s="159" t="s">
        <v>332</v>
      </c>
      <c r="H183" s="160">
        <v>0.46500000000000002</v>
      </c>
      <c r="I183" s="161"/>
      <c r="J183" s="162"/>
      <c r="K183" s="163"/>
      <c r="L183" s="33"/>
      <c r="M183" s="164" t="s">
        <v>1</v>
      </c>
      <c r="N183" s="165" t="s">
        <v>49</v>
      </c>
      <c r="O183" s="58"/>
      <c r="P183" s="166">
        <f>O183*H183</f>
        <v>0</v>
      </c>
      <c r="Q183" s="166">
        <v>0</v>
      </c>
      <c r="R183" s="166">
        <f>Q183*H183</f>
        <v>0</v>
      </c>
      <c r="S183" s="166">
        <v>0</v>
      </c>
      <c r="T183" s="167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226</v>
      </c>
      <c r="AT183" s="168" t="s">
        <v>167</v>
      </c>
      <c r="AU183" s="168" t="s">
        <v>94</v>
      </c>
      <c r="AY183" s="14" t="s">
        <v>165</v>
      </c>
      <c r="BE183" s="99">
        <f>IF(N183="základná",J183,0)</f>
        <v>0</v>
      </c>
      <c r="BF183" s="99">
        <f>IF(N183="znížená",J183,0)</f>
        <v>0</v>
      </c>
      <c r="BG183" s="99">
        <f>IF(N183="zákl. prenesená",J183,0)</f>
        <v>0</v>
      </c>
      <c r="BH183" s="99">
        <f>IF(N183="zníž. prenesená",J183,0)</f>
        <v>0</v>
      </c>
      <c r="BI183" s="99">
        <f>IF(N183="nulová",J183,0)</f>
        <v>0</v>
      </c>
      <c r="BJ183" s="14" t="s">
        <v>94</v>
      </c>
      <c r="BK183" s="99">
        <f>ROUND(I183*H183,2)</f>
        <v>0</v>
      </c>
      <c r="BL183" s="14" t="s">
        <v>226</v>
      </c>
      <c r="BM183" s="168" t="s">
        <v>2786</v>
      </c>
    </row>
    <row r="184" spans="1:65" s="2" customFormat="1" ht="24.2" customHeight="1">
      <c r="A184" s="32"/>
      <c r="B184" s="131"/>
      <c r="C184" s="156" t="s">
        <v>313</v>
      </c>
      <c r="D184" s="156" t="s">
        <v>167</v>
      </c>
      <c r="E184" s="157" t="s">
        <v>2787</v>
      </c>
      <c r="F184" s="158" t="s">
        <v>2788</v>
      </c>
      <c r="G184" s="159" t="s">
        <v>332</v>
      </c>
      <c r="H184" s="160">
        <v>5.7000000000000002E-2</v>
      </c>
      <c r="I184" s="161"/>
      <c r="J184" s="162"/>
      <c r="K184" s="163"/>
      <c r="L184" s="33"/>
      <c r="M184" s="164" t="s">
        <v>1</v>
      </c>
      <c r="N184" s="165" t="s">
        <v>49</v>
      </c>
      <c r="O184" s="58"/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226</v>
      </c>
      <c r="AT184" s="168" t="s">
        <v>167</v>
      </c>
      <c r="AU184" s="168" t="s">
        <v>94</v>
      </c>
      <c r="AY184" s="14" t="s">
        <v>165</v>
      </c>
      <c r="BE184" s="99">
        <f>IF(N184="základná",J184,0)</f>
        <v>0</v>
      </c>
      <c r="BF184" s="99">
        <f>IF(N184="znížená",J184,0)</f>
        <v>0</v>
      </c>
      <c r="BG184" s="99">
        <f>IF(N184="zákl. prenesená",J184,0)</f>
        <v>0</v>
      </c>
      <c r="BH184" s="99">
        <f>IF(N184="zníž. prenesená",J184,0)</f>
        <v>0</v>
      </c>
      <c r="BI184" s="99">
        <f>IF(N184="nulová",J184,0)</f>
        <v>0</v>
      </c>
      <c r="BJ184" s="14" t="s">
        <v>94</v>
      </c>
      <c r="BK184" s="99">
        <f>ROUND(I184*H184,2)</f>
        <v>0</v>
      </c>
      <c r="BL184" s="14" t="s">
        <v>226</v>
      </c>
      <c r="BM184" s="168" t="s">
        <v>2789</v>
      </c>
    </row>
    <row r="185" spans="1:65" s="12" customFormat="1" ht="22.9" customHeight="1">
      <c r="B185" s="143"/>
      <c r="D185" s="144" t="s">
        <v>82</v>
      </c>
      <c r="E185" s="154" t="s">
        <v>2215</v>
      </c>
      <c r="F185" s="154" t="s">
        <v>2790</v>
      </c>
      <c r="I185" s="146"/>
      <c r="J185" s="155"/>
      <c r="L185" s="143"/>
      <c r="M185" s="148"/>
      <c r="N185" s="149"/>
      <c r="O185" s="149"/>
      <c r="P185" s="150">
        <f>SUM(P186:P195)</f>
        <v>0</v>
      </c>
      <c r="Q185" s="149"/>
      <c r="R185" s="150">
        <f>SUM(R186:R195)</f>
        <v>0.1235</v>
      </c>
      <c r="S185" s="149"/>
      <c r="T185" s="151">
        <f>SUM(T186:T195)</f>
        <v>0.51195999999999997</v>
      </c>
      <c r="AR185" s="144" t="s">
        <v>94</v>
      </c>
      <c r="AT185" s="152" t="s">
        <v>82</v>
      </c>
      <c r="AU185" s="152" t="s">
        <v>89</v>
      </c>
      <c r="AY185" s="144" t="s">
        <v>165</v>
      </c>
      <c r="BK185" s="153">
        <f>SUM(BK186:BK195)</f>
        <v>0</v>
      </c>
    </row>
    <row r="186" spans="1:65" s="2" customFormat="1" ht="24.2" customHeight="1">
      <c r="A186" s="32"/>
      <c r="B186" s="131"/>
      <c r="C186" s="156" t="s">
        <v>317</v>
      </c>
      <c r="D186" s="156" t="s">
        <v>167</v>
      </c>
      <c r="E186" s="157" t="s">
        <v>2791</v>
      </c>
      <c r="F186" s="158" t="s">
        <v>2792</v>
      </c>
      <c r="G186" s="159" t="s">
        <v>394</v>
      </c>
      <c r="H186" s="160">
        <v>1</v>
      </c>
      <c r="I186" s="161"/>
      <c r="J186" s="162"/>
      <c r="K186" s="163"/>
      <c r="L186" s="33"/>
      <c r="M186" s="164" t="s">
        <v>1</v>
      </c>
      <c r="N186" s="165" t="s">
        <v>49</v>
      </c>
      <c r="O186" s="58"/>
      <c r="P186" s="166">
        <f t="shared" ref="P186:P195" si="18">O186*H186</f>
        <v>0</v>
      </c>
      <c r="Q186" s="166">
        <v>0</v>
      </c>
      <c r="R186" s="166">
        <f t="shared" ref="R186:R195" si="19">Q186*H186</f>
        <v>0</v>
      </c>
      <c r="S186" s="166">
        <v>0.51195999999999997</v>
      </c>
      <c r="T186" s="167">
        <f t="shared" ref="T186:T195" si="20">S186*H186</f>
        <v>0.51195999999999997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226</v>
      </c>
      <c r="AT186" s="168" t="s">
        <v>167</v>
      </c>
      <c r="AU186" s="168" t="s">
        <v>94</v>
      </c>
      <c r="AY186" s="14" t="s">
        <v>165</v>
      </c>
      <c r="BE186" s="99">
        <f t="shared" ref="BE186:BE195" si="21">IF(N186="základná",J186,0)</f>
        <v>0</v>
      </c>
      <c r="BF186" s="99">
        <f t="shared" ref="BF186:BF195" si="22">IF(N186="znížená",J186,0)</f>
        <v>0</v>
      </c>
      <c r="BG186" s="99">
        <f t="shared" ref="BG186:BG195" si="23">IF(N186="zákl. prenesená",J186,0)</f>
        <v>0</v>
      </c>
      <c r="BH186" s="99">
        <f t="shared" ref="BH186:BH195" si="24">IF(N186="zníž. prenesená",J186,0)</f>
        <v>0</v>
      </c>
      <c r="BI186" s="99">
        <f t="shared" ref="BI186:BI195" si="25">IF(N186="nulová",J186,0)</f>
        <v>0</v>
      </c>
      <c r="BJ186" s="14" t="s">
        <v>94</v>
      </c>
      <c r="BK186" s="99">
        <f t="shared" ref="BK186:BK195" si="26">ROUND(I186*H186,2)</f>
        <v>0</v>
      </c>
      <c r="BL186" s="14" t="s">
        <v>226</v>
      </c>
      <c r="BM186" s="168" t="s">
        <v>2793</v>
      </c>
    </row>
    <row r="187" spans="1:65" s="2" customFormat="1" ht="24.2" customHeight="1">
      <c r="A187" s="32"/>
      <c r="B187" s="131"/>
      <c r="C187" s="156" t="s">
        <v>321</v>
      </c>
      <c r="D187" s="156" t="s">
        <v>167</v>
      </c>
      <c r="E187" s="157" t="s">
        <v>2794</v>
      </c>
      <c r="F187" s="158" t="s">
        <v>2795</v>
      </c>
      <c r="G187" s="159" t="s">
        <v>394</v>
      </c>
      <c r="H187" s="160">
        <v>1</v>
      </c>
      <c r="I187" s="161"/>
      <c r="J187" s="162"/>
      <c r="K187" s="163"/>
      <c r="L187" s="33"/>
      <c r="M187" s="164" t="s">
        <v>1</v>
      </c>
      <c r="N187" s="165" t="s">
        <v>49</v>
      </c>
      <c r="O187" s="58"/>
      <c r="P187" s="166">
        <f t="shared" si="18"/>
        <v>0</v>
      </c>
      <c r="Q187" s="166">
        <v>0</v>
      </c>
      <c r="R187" s="166">
        <f t="shared" si="19"/>
        <v>0</v>
      </c>
      <c r="S187" s="166">
        <v>0</v>
      </c>
      <c r="T187" s="167">
        <f t="shared" si="20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226</v>
      </c>
      <c r="AT187" s="168" t="s">
        <v>167</v>
      </c>
      <c r="AU187" s="168" t="s">
        <v>94</v>
      </c>
      <c r="AY187" s="14" t="s">
        <v>165</v>
      </c>
      <c r="BE187" s="99">
        <f t="shared" si="21"/>
        <v>0</v>
      </c>
      <c r="BF187" s="99">
        <f t="shared" si="22"/>
        <v>0</v>
      </c>
      <c r="BG187" s="99">
        <f t="shared" si="23"/>
        <v>0</v>
      </c>
      <c r="BH187" s="99">
        <f t="shared" si="24"/>
        <v>0</v>
      </c>
      <c r="BI187" s="99">
        <f t="shared" si="25"/>
        <v>0</v>
      </c>
      <c r="BJ187" s="14" t="s">
        <v>94</v>
      </c>
      <c r="BK187" s="99">
        <f t="shared" si="26"/>
        <v>0</v>
      </c>
      <c r="BL187" s="14" t="s">
        <v>226</v>
      </c>
      <c r="BM187" s="168" t="s">
        <v>2796</v>
      </c>
    </row>
    <row r="188" spans="1:65" s="2" customFormat="1" ht="24.2" customHeight="1">
      <c r="A188" s="32"/>
      <c r="B188" s="131"/>
      <c r="C188" s="156" t="s">
        <v>325</v>
      </c>
      <c r="D188" s="156" t="s">
        <v>167</v>
      </c>
      <c r="E188" s="157" t="s">
        <v>2247</v>
      </c>
      <c r="F188" s="158" t="s">
        <v>2248</v>
      </c>
      <c r="G188" s="159" t="s">
        <v>394</v>
      </c>
      <c r="H188" s="160">
        <v>1</v>
      </c>
      <c r="I188" s="161"/>
      <c r="J188" s="162"/>
      <c r="K188" s="163"/>
      <c r="L188" s="33"/>
      <c r="M188" s="164" t="s">
        <v>1</v>
      </c>
      <c r="N188" s="165" t="s">
        <v>49</v>
      </c>
      <c r="O188" s="58"/>
      <c r="P188" s="166">
        <f t="shared" si="18"/>
        <v>0</v>
      </c>
      <c r="Q188" s="166">
        <v>0</v>
      </c>
      <c r="R188" s="166">
        <f t="shared" si="19"/>
        <v>0</v>
      </c>
      <c r="S188" s="166">
        <v>0</v>
      </c>
      <c r="T188" s="167">
        <f t="shared" si="20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226</v>
      </c>
      <c r="AT188" s="168" t="s">
        <v>167</v>
      </c>
      <c r="AU188" s="168" t="s">
        <v>94</v>
      </c>
      <c r="AY188" s="14" t="s">
        <v>165</v>
      </c>
      <c r="BE188" s="99">
        <f t="shared" si="21"/>
        <v>0</v>
      </c>
      <c r="BF188" s="99">
        <f t="shared" si="22"/>
        <v>0</v>
      </c>
      <c r="BG188" s="99">
        <f t="shared" si="23"/>
        <v>0</v>
      </c>
      <c r="BH188" s="99">
        <f t="shared" si="24"/>
        <v>0</v>
      </c>
      <c r="BI188" s="99">
        <f t="shared" si="25"/>
        <v>0</v>
      </c>
      <c r="BJ188" s="14" t="s">
        <v>94</v>
      </c>
      <c r="BK188" s="99">
        <f t="shared" si="26"/>
        <v>0</v>
      </c>
      <c r="BL188" s="14" t="s">
        <v>226</v>
      </c>
      <c r="BM188" s="168" t="s">
        <v>2797</v>
      </c>
    </row>
    <row r="189" spans="1:65" s="2" customFormat="1" ht="24.2" customHeight="1">
      <c r="A189" s="32"/>
      <c r="B189" s="131"/>
      <c r="C189" s="169" t="s">
        <v>329</v>
      </c>
      <c r="D189" s="169" t="s">
        <v>373</v>
      </c>
      <c r="E189" s="170" t="s">
        <v>2798</v>
      </c>
      <c r="F189" s="171" t="s">
        <v>2799</v>
      </c>
      <c r="G189" s="172" t="s">
        <v>394</v>
      </c>
      <c r="H189" s="173">
        <v>1</v>
      </c>
      <c r="I189" s="174"/>
      <c r="J189" s="175"/>
      <c r="K189" s="176"/>
      <c r="L189" s="177"/>
      <c r="M189" s="178" t="s">
        <v>1</v>
      </c>
      <c r="N189" s="179" t="s">
        <v>49</v>
      </c>
      <c r="O189" s="58"/>
      <c r="P189" s="166">
        <f t="shared" si="18"/>
        <v>0</v>
      </c>
      <c r="Q189" s="166">
        <v>0.111</v>
      </c>
      <c r="R189" s="166">
        <f t="shared" si="19"/>
        <v>0.111</v>
      </c>
      <c r="S189" s="166">
        <v>0</v>
      </c>
      <c r="T189" s="167">
        <f t="shared" si="20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291</v>
      </c>
      <c r="AT189" s="168" t="s">
        <v>373</v>
      </c>
      <c r="AU189" s="168" t="s">
        <v>94</v>
      </c>
      <c r="AY189" s="14" t="s">
        <v>165</v>
      </c>
      <c r="BE189" s="99">
        <f t="shared" si="21"/>
        <v>0</v>
      </c>
      <c r="BF189" s="99">
        <f t="shared" si="22"/>
        <v>0</v>
      </c>
      <c r="BG189" s="99">
        <f t="shared" si="23"/>
        <v>0</v>
      </c>
      <c r="BH189" s="99">
        <f t="shared" si="24"/>
        <v>0</v>
      </c>
      <c r="BI189" s="99">
        <f t="shared" si="25"/>
        <v>0</v>
      </c>
      <c r="BJ189" s="14" t="s">
        <v>94</v>
      </c>
      <c r="BK189" s="99">
        <f t="shared" si="26"/>
        <v>0</v>
      </c>
      <c r="BL189" s="14" t="s">
        <v>226</v>
      </c>
      <c r="BM189" s="168" t="s">
        <v>2800</v>
      </c>
    </row>
    <row r="190" spans="1:65" s="2" customFormat="1" ht="24.2" customHeight="1">
      <c r="A190" s="32"/>
      <c r="B190" s="131"/>
      <c r="C190" s="156" t="s">
        <v>334</v>
      </c>
      <c r="D190" s="156" t="s">
        <v>167</v>
      </c>
      <c r="E190" s="157" t="s">
        <v>2801</v>
      </c>
      <c r="F190" s="158" t="s">
        <v>2802</v>
      </c>
      <c r="G190" s="159" t="s">
        <v>394</v>
      </c>
      <c r="H190" s="160">
        <v>1</v>
      </c>
      <c r="I190" s="161"/>
      <c r="J190" s="162"/>
      <c r="K190" s="163"/>
      <c r="L190" s="33"/>
      <c r="M190" s="164" t="s">
        <v>1</v>
      </c>
      <c r="N190" s="165" t="s">
        <v>49</v>
      </c>
      <c r="O190" s="58"/>
      <c r="P190" s="166">
        <f t="shared" si="18"/>
        <v>0</v>
      </c>
      <c r="Q190" s="166">
        <v>0</v>
      </c>
      <c r="R190" s="166">
        <f t="shared" si="19"/>
        <v>0</v>
      </c>
      <c r="S190" s="166">
        <v>0</v>
      </c>
      <c r="T190" s="167">
        <f t="shared" si="20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226</v>
      </c>
      <c r="AT190" s="168" t="s">
        <v>167</v>
      </c>
      <c r="AU190" s="168" t="s">
        <v>94</v>
      </c>
      <c r="AY190" s="14" t="s">
        <v>165</v>
      </c>
      <c r="BE190" s="99">
        <f t="shared" si="21"/>
        <v>0</v>
      </c>
      <c r="BF190" s="99">
        <f t="shared" si="22"/>
        <v>0</v>
      </c>
      <c r="BG190" s="99">
        <f t="shared" si="23"/>
        <v>0</v>
      </c>
      <c r="BH190" s="99">
        <f t="shared" si="24"/>
        <v>0</v>
      </c>
      <c r="BI190" s="99">
        <f t="shared" si="25"/>
        <v>0</v>
      </c>
      <c r="BJ190" s="14" t="s">
        <v>94</v>
      </c>
      <c r="BK190" s="99">
        <f t="shared" si="26"/>
        <v>0</v>
      </c>
      <c r="BL190" s="14" t="s">
        <v>226</v>
      </c>
      <c r="BM190" s="168" t="s">
        <v>2803</v>
      </c>
    </row>
    <row r="191" spans="1:65" s="2" customFormat="1" ht="37.9" customHeight="1">
      <c r="A191" s="32"/>
      <c r="B191" s="131"/>
      <c r="C191" s="169" t="s">
        <v>338</v>
      </c>
      <c r="D191" s="169" t="s">
        <v>373</v>
      </c>
      <c r="E191" s="170" t="s">
        <v>2804</v>
      </c>
      <c r="F191" s="171" t="s">
        <v>2805</v>
      </c>
      <c r="G191" s="172" t="s">
        <v>394</v>
      </c>
      <c r="H191" s="173">
        <v>1</v>
      </c>
      <c r="I191" s="174"/>
      <c r="J191" s="175"/>
      <c r="K191" s="176"/>
      <c r="L191" s="177"/>
      <c r="M191" s="178" t="s">
        <v>1</v>
      </c>
      <c r="N191" s="179" t="s">
        <v>49</v>
      </c>
      <c r="O191" s="58"/>
      <c r="P191" s="166">
        <f t="shared" si="18"/>
        <v>0</v>
      </c>
      <c r="Q191" s="166">
        <v>2.8999999999999998E-3</v>
      </c>
      <c r="R191" s="166">
        <f t="shared" si="19"/>
        <v>2.8999999999999998E-3</v>
      </c>
      <c r="S191" s="166">
        <v>0</v>
      </c>
      <c r="T191" s="167">
        <f t="shared" si="20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291</v>
      </c>
      <c r="AT191" s="168" t="s">
        <v>373</v>
      </c>
      <c r="AU191" s="168" t="s">
        <v>94</v>
      </c>
      <c r="AY191" s="14" t="s">
        <v>165</v>
      </c>
      <c r="BE191" s="99">
        <f t="shared" si="21"/>
        <v>0</v>
      </c>
      <c r="BF191" s="99">
        <f t="shared" si="22"/>
        <v>0</v>
      </c>
      <c r="BG191" s="99">
        <f t="shared" si="23"/>
        <v>0</v>
      </c>
      <c r="BH191" s="99">
        <f t="shared" si="24"/>
        <v>0</v>
      </c>
      <c r="BI191" s="99">
        <f t="shared" si="25"/>
        <v>0</v>
      </c>
      <c r="BJ191" s="14" t="s">
        <v>94</v>
      </c>
      <c r="BK191" s="99">
        <f t="shared" si="26"/>
        <v>0</v>
      </c>
      <c r="BL191" s="14" t="s">
        <v>226</v>
      </c>
      <c r="BM191" s="168" t="s">
        <v>2806</v>
      </c>
    </row>
    <row r="192" spans="1:65" s="2" customFormat="1" ht="24.2" customHeight="1">
      <c r="A192" s="32"/>
      <c r="B192" s="131"/>
      <c r="C192" s="156" t="s">
        <v>342</v>
      </c>
      <c r="D192" s="156" t="s">
        <v>167</v>
      </c>
      <c r="E192" s="157" t="s">
        <v>2807</v>
      </c>
      <c r="F192" s="158" t="s">
        <v>2808</v>
      </c>
      <c r="G192" s="159" t="s">
        <v>394</v>
      </c>
      <c r="H192" s="160">
        <v>1</v>
      </c>
      <c r="I192" s="161"/>
      <c r="J192" s="162"/>
      <c r="K192" s="163"/>
      <c r="L192" s="33"/>
      <c r="M192" s="164" t="s">
        <v>1</v>
      </c>
      <c r="N192" s="165" t="s">
        <v>49</v>
      </c>
      <c r="O192" s="58"/>
      <c r="P192" s="166">
        <f t="shared" si="18"/>
        <v>0</v>
      </c>
      <c r="Q192" s="166">
        <v>0</v>
      </c>
      <c r="R192" s="166">
        <f t="shared" si="19"/>
        <v>0</v>
      </c>
      <c r="S192" s="166">
        <v>0</v>
      </c>
      <c r="T192" s="167">
        <f t="shared" si="20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226</v>
      </c>
      <c r="AT192" s="168" t="s">
        <v>167</v>
      </c>
      <c r="AU192" s="168" t="s">
        <v>94</v>
      </c>
      <c r="AY192" s="14" t="s">
        <v>165</v>
      </c>
      <c r="BE192" s="99">
        <f t="shared" si="21"/>
        <v>0</v>
      </c>
      <c r="BF192" s="99">
        <f t="shared" si="22"/>
        <v>0</v>
      </c>
      <c r="BG192" s="99">
        <f t="shared" si="23"/>
        <v>0</v>
      </c>
      <c r="BH192" s="99">
        <f t="shared" si="24"/>
        <v>0</v>
      </c>
      <c r="BI192" s="99">
        <f t="shared" si="25"/>
        <v>0</v>
      </c>
      <c r="BJ192" s="14" t="s">
        <v>94</v>
      </c>
      <c r="BK192" s="99">
        <f t="shared" si="26"/>
        <v>0</v>
      </c>
      <c r="BL192" s="14" t="s">
        <v>226</v>
      </c>
      <c r="BM192" s="168" t="s">
        <v>2809</v>
      </c>
    </row>
    <row r="193" spans="1:65" s="2" customFormat="1" ht="37.9" customHeight="1">
      <c r="A193" s="32"/>
      <c r="B193" s="131"/>
      <c r="C193" s="169" t="s">
        <v>346</v>
      </c>
      <c r="D193" s="169" t="s">
        <v>373</v>
      </c>
      <c r="E193" s="170" t="s">
        <v>2810</v>
      </c>
      <c r="F193" s="171" t="s">
        <v>2811</v>
      </c>
      <c r="G193" s="172" t="s">
        <v>394</v>
      </c>
      <c r="H193" s="173">
        <v>1</v>
      </c>
      <c r="I193" s="174"/>
      <c r="J193" s="175"/>
      <c r="K193" s="176"/>
      <c r="L193" s="177"/>
      <c r="M193" s="178" t="s">
        <v>1</v>
      </c>
      <c r="N193" s="179" t="s">
        <v>49</v>
      </c>
      <c r="O193" s="58"/>
      <c r="P193" s="166">
        <f t="shared" si="18"/>
        <v>0</v>
      </c>
      <c r="Q193" s="166">
        <v>9.5999999999999992E-3</v>
      </c>
      <c r="R193" s="166">
        <f t="shared" si="19"/>
        <v>9.5999999999999992E-3</v>
      </c>
      <c r="S193" s="166">
        <v>0</v>
      </c>
      <c r="T193" s="167">
        <f t="shared" si="20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291</v>
      </c>
      <c r="AT193" s="168" t="s">
        <v>373</v>
      </c>
      <c r="AU193" s="168" t="s">
        <v>94</v>
      </c>
      <c r="AY193" s="14" t="s">
        <v>165</v>
      </c>
      <c r="BE193" s="99">
        <f t="shared" si="21"/>
        <v>0</v>
      </c>
      <c r="BF193" s="99">
        <f t="shared" si="22"/>
        <v>0</v>
      </c>
      <c r="BG193" s="99">
        <f t="shared" si="23"/>
        <v>0</v>
      </c>
      <c r="BH193" s="99">
        <f t="shared" si="24"/>
        <v>0</v>
      </c>
      <c r="BI193" s="99">
        <f t="shared" si="25"/>
        <v>0</v>
      </c>
      <c r="BJ193" s="14" t="s">
        <v>94</v>
      </c>
      <c r="BK193" s="99">
        <f t="shared" si="26"/>
        <v>0</v>
      </c>
      <c r="BL193" s="14" t="s">
        <v>226</v>
      </c>
      <c r="BM193" s="168" t="s">
        <v>2812</v>
      </c>
    </row>
    <row r="194" spans="1:65" s="2" customFormat="1" ht="24.2" customHeight="1">
      <c r="A194" s="32"/>
      <c r="B194" s="131"/>
      <c r="C194" s="156" t="s">
        <v>350</v>
      </c>
      <c r="D194" s="156" t="s">
        <v>167</v>
      </c>
      <c r="E194" s="157" t="s">
        <v>2813</v>
      </c>
      <c r="F194" s="158" t="s">
        <v>2814</v>
      </c>
      <c r="G194" s="159" t="s">
        <v>332</v>
      </c>
      <c r="H194" s="160">
        <v>0.51200000000000001</v>
      </c>
      <c r="I194" s="161"/>
      <c r="J194" s="162"/>
      <c r="K194" s="163"/>
      <c r="L194" s="33"/>
      <c r="M194" s="164" t="s">
        <v>1</v>
      </c>
      <c r="N194" s="165" t="s">
        <v>49</v>
      </c>
      <c r="O194" s="58"/>
      <c r="P194" s="166">
        <f t="shared" si="18"/>
        <v>0</v>
      </c>
      <c r="Q194" s="166">
        <v>0</v>
      </c>
      <c r="R194" s="166">
        <f t="shared" si="19"/>
        <v>0</v>
      </c>
      <c r="S194" s="166">
        <v>0</v>
      </c>
      <c r="T194" s="167">
        <f t="shared" si="20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226</v>
      </c>
      <c r="AT194" s="168" t="s">
        <v>167</v>
      </c>
      <c r="AU194" s="168" t="s">
        <v>94</v>
      </c>
      <c r="AY194" s="14" t="s">
        <v>165</v>
      </c>
      <c r="BE194" s="99">
        <f t="shared" si="21"/>
        <v>0</v>
      </c>
      <c r="BF194" s="99">
        <f t="shared" si="22"/>
        <v>0</v>
      </c>
      <c r="BG194" s="99">
        <f t="shared" si="23"/>
        <v>0</v>
      </c>
      <c r="BH194" s="99">
        <f t="shared" si="24"/>
        <v>0</v>
      </c>
      <c r="BI194" s="99">
        <f t="shared" si="25"/>
        <v>0</v>
      </c>
      <c r="BJ194" s="14" t="s">
        <v>94</v>
      </c>
      <c r="BK194" s="99">
        <f t="shared" si="26"/>
        <v>0</v>
      </c>
      <c r="BL194" s="14" t="s">
        <v>226</v>
      </c>
      <c r="BM194" s="168" t="s">
        <v>2815</v>
      </c>
    </row>
    <row r="195" spans="1:65" s="2" customFormat="1" ht="24.2" customHeight="1">
      <c r="A195" s="32"/>
      <c r="B195" s="131"/>
      <c r="C195" s="156" t="s">
        <v>354</v>
      </c>
      <c r="D195" s="156" t="s">
        <v>167</v>
      </c>
      <c r="E195" s="157" t="s">
        <v>2816</v>
      </c>
      <c r="F195" s="158" t="s">
        <v>2263</v>
      </c>
      <c r="G195" s="159" t="s">
        <v>332</v>
      </c>
      <c r="H195" s="160">
        <v>0.124</v>
      </c>
      <c r="I195" s="161"/>
      <c r="J195" s="162"/>
      <c r="K195" s="163"/>
      <c r="L195" s="33"/>
      <c r="M195" s="180" t="s">
        <v>1</v>
      </c>
      <c r="N195" s="181" t="s">
        <v>49</v>
      </c>
      <c r="O195" s="182"/>
      <c r="P195" s="183">
        <f t="shared" si="18"/>
        <v>0</v>
      </c>
      <c r="Q195" s="183">
        <v>0</v>
      </c>
      <c r="R195" s="183">
        <f t="shared" si="19"/>
        <v>0</v>
      </c>
      <c r="S195" s="183">
        <v>0</v>
      </c>
      <c r="T195" s="184">
        <f t="shared" si="20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226</v>
      </c>
      <c r="AT195" s="168" t="s">
        <v>167</v>
      </c>
      <c r="AU195" s="168" t="s">
        <v>94</v>
      </c>
      <c r="AY195" s="14" t="s">
        <v>165</v>
      </c>
      <c r="BE195" s="99">
        <f t="shared" si="21"/>
        <v>0</v>
      </c>
      <c r="BF195" s="99">
        <f t="shared" si="22"/>
        <v>0</v>
      </c>
      <c r="BG195" s="99">
        <f t="shared" si="23"/>
        <v>0</v>
      </c>
      <c r="BH195" s="99">
        <f t="shared" si="24"/>
        <v>0</v>
      </c>
      <c r="BI195" s="99">
        <f t="shared" si="25"/>
        <v>0</v>
      </c>
      <c r="BJ195" s="14" t="s">
        <v>94</v>
      </c>
      <c r="BK195" s="99">
        <f t="shared" si="26"/>
        <v>0</v>
      </c>
      <c r="BL195" s="14" t="s">
        <v>226</v>
      </c>
      <c r="BM195" s="168" t="s">
        <v>2817</v>
      </c>
    </row>
    <row r="196" spans="1:65" s="2" customFormat="1" ht="6.95" customHeight="1">
      <c r="A196" s="32"/>
      <c r="B196" s="47"/>
      <c r="C196" s="48"/>
      <c r="D196" s="48"/>
      <c r="E196" s="48"/>
      <c r="F196" s="48"/>
      <c r="G196" s="48"/>
      <c r="H196" s="48"/>
      <c r="I196" s="48"/>
      <c r="J196" s="48"/>
      <c r="K196" s="48"/>
      <c r="L196" s="33"/>
      <c r="M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</row>
  </sheetData>
  <autoFilter ref="C136:K195"/>
  <mergeCells count="15">
    <mergeCell ref="E22:H22"/>
    <mergeCell ref="E123:H123"/>
    <mergeCell ref="E127:H127"/>
    <mergeCell ref="E125:H125"/>
    <mergeCell ref="E129:H129"/>
    <mergeCell ref="L2:V2"/>
    <mergeCell ref="E31:H31"/>
    <mergeCell ref="E84:H84"/>
    <mergeCell ref="E88:H88"/>
    <mergeCell ref="E86:H86"/>
    <mergeCell ref="E90:H90"/>
    <mergeCell ref="E7:H7"/>
    <mergeCell ref="E11:H11"/>
    <mergeCell ref="E9:H9"/>
    <mergeCell ref="E13:H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5"/>
  <sheetViews>
    <sheetView showGridLines="0" topLeftCell="A108" workbookViewId="0">
      <selection activeCell="H124" sqref="H12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124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s="1" customFormat="1" ht="12" customHeight="1">
      <c r="B8" s="17"/>
      <c r="D8" s="24" t="s">
        <v>132</v>
      </c>
      <c r="L8" s="17"/>
    </row>
    <row r="9" spans="1:46" s="2" customFormat="1" ht="16.5" customHeight="1">
      <c r="A9" s="32"/>
      <c r="B9" s="33"/>
      <c r="C9" s="32"/>
      <c r="D9" s="32"/>
      <c r="E9" s="235" t="s">
        <v>122</v>
      </c>
      <c r="F9" s="236"/>
      <c r="G9" s="236"/>
      <c r="H9" s="236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4" t="s">
        <v>134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194" t="s">
        <v>3328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4" t="s">
        <v>15</v>
      </c>
      <c r="E13" s="32"/>
      <c r="F13" s="22" t="s">
        <v>16</v>
      </c>
      <c r="G13" s="32"/>
      <c r="H13" s="32"/>
      <c r="I13" s="24" t="s">
        <v>17</v>
      </c>
      <c r="J13" s="22" t="s">
        <v>18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4" t="s">
        <v>19</v>
      </c>
      <c r="E14" s="32"/>
      <c r="F14" s="22" t="s">
        <v>20</v>
      </c>
      <c r="G14" s="32"/>
      <c r="H14" s="32"/>
      <c r="I14" s="24" t="s">
        <v>21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21.75" customHeight="1">
      <c r="A15" s="32"/>
      <c r="B15" s="33"/>
      <c r="C15" s="32"/>
      <c r="D15" s="21" t="s">
        <v>22</v>
      </c>
      <c r="E15" s="32"/>
      <c r="F15" s="26"/>
      <c r="G15" s="32"/>
      <c r="H15" s="32"/>
      <c r="I15" s="21" t="s">
        <v>23</v>
      </c>
      <c r="J15" s="26" t="s">
        <v>24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25</v>
      </c>
      <c r="E16" s="32"/>
      <c r="F16" s="32"/>
      <c r="G16" s="32"/>
      <c r="H16" s="32"/>
      <c r="I16" s="24" t="s">
        <v>26</v>
      </c>
      <c r="J16" s="22" t="s">
        <v>27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2" t="s">
        <v>28</v>
      </c>
      <c r="F17" s="32"/>
      <c r="G17" s="32"/>
      <c r="H17" s="32"/>
      <c r="I17" s="24" t="s">
        <v>29</v>
      </c>
      <c r="J17" s="2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4" t="s">
        <v>30</v>
      </c>
      <c r="E19" s="32"/>
      <c r="F19" s="32"/>
      <c r="G19" s="32"/>
      <c r="H19" s="32"/>
      <c r="I19" s="24" t="s">
        <v>26</v>
      </c>
      <c r="J19" s="25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37"/>
      <c r="F20" s="226"/>
      <c r="G20" s="226"/>
      <c r="H20" s="226"/>
      <c r="I20" s="24" t="s">
        <v>29</v>
      </c>
      <c r="J20" s="25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4" t="s">
        <v>32</v>
      </c>
      <c r="E22" s="32"/>
      <c r="F22" s="32"/>
      <c r="G22" s="32"/>
      <c r="H22" s="32"/>
      <c r="I22" s="24" t="s">
        <v>26</v>
      </c>
      <c r="J22" s="22" t="s">
        <v>33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2" t="s">
        <v>34</v>
      </c>
      <c r="F23" s="32"/>
      <c r="G23" s="32"/>
      <c r="H23" s="32"/>
      <c r="I23" s="24" t="s">
        <v>29</v>
      </c>
      <c r="J23" s="22" t="s">
        <v>35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4" t="s">
        <v>37</v>
      </c>
      <c r="E25" s="32"/>
      <c r="F25" s="32"/>
      <c r="G25" s="32"/>
      <c r="H25" s="32"/>
      <c r="I25" s="24" t="s">
        <v>26</v>
      </c>
      <c r="J25" s="22" t="s">
        <v>38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2" t="s">
        <v>39</v>
      </c>
      <c r="F26" s="32"/>
      <c r="G26" s="32"/>
      <c r="H26" s="32"/>
      <c r="I26" s="24" t="s">
        <v>29</v>
      </c>
      <c r="J26" s="22" t="s">
        <v>38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4" t="s">
        <v>40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4"/>
      <c r="B29" s="105"/>
      <c r="C29" s="104"/>
      <c r="D29" s="104"/>
      <c r="E29" s="230" t="s">
        <v>1</v>
      </c>
      <c r="F29" s="230"/>
      <c r="G29" s="230"/>
      <c r="H29" s="230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22" t="s">
        <v>135</v>
      </c>
      <c r="E32" s="32"/>
      <c r="F32" s="32"/>
      <c r="G32" s="32"/>
      <c r="H32" s="32"/>
      <c r="I32" s="32"/>
      <c r="J32" s="31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30" t="s">
        <v>129</v>
      </c>
      <c r="E33" s="32"/>
      <c r="F33" s="32"/>
      <c r="G33" s="32"/>
      <c r="H33" s="32"/>
      <c r="I33" s="32"/>
      <c r="J33" s="31"/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7" t="s">
        <v>43</v>
      </c>
      <c r="E34" s="32"/>
      <c r="F34" s="32"/>
      <c r="G34" s="32"/>
      <c r="H34" s="32"/>
      <c r="I34" s="32"/>
      <c r="J34" s="7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45</v>
      </c>
      <c r="G36" s="32"/>
      <c r="H36" s="32"/>
      <c r="I36" s="36" t="s">
        <v>44</v>
      </c>
      <c r="J36" s="36" t="s">
        <v>46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8" t="s">
        <v>47</v>
      </c>
      <c r="E37" s="24" t="s">
        <v>48</v>
      </c>
      <c r="F37" s="109"/>
      <c r="G37" s="32"/>
      <c r="H37" s="32"/>
      <c r="I37" s="110">
        <v>0.2</v>
      </c>
      <c r="J37" s="109"/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4" t="s">
        <v>49</v>
      </c>
      <c r="F38" s="109"/>
      <c r="G38" s="32"/>
      <c r="H38" s="32"/>
      <c r="I38" s="110">
        <v>0.2</v>
      </c>
      <c r="J38" s="109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4" t="s">
        <v>50</v>
      </c>
      <c r="F39" s="109">
        <f>ROUND((SUM(BG114:BG115) + SUM(BG137:BG254)),  2)</f>
        <v>0</v>
      </c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4" t="s">
        <v>51</v>
      </c>
      <c r="F40" s="109">
        <f>ROUND((SUM(BH114:BH115) + SUM(BH137:BH254)),  2)</f>
        <v>0</v>
      </c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52</v>
      </c>
      <c r="F41" s="109">
        <f>ROUND((SUM(BI114:BI115) + SUM(BI137:BI254)),  2)</f>
        <v>0</v>
      </c>
      <c r="G41" s="32"/>
      <c r="H41" s="32"/>
      <c r="I41" s="110">
        <v>0</v>
      </c>
      <c r="J41" s="109"/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1"/>
      <c r="D43" s="111" t="s">
        <v>53</v>
      </c>
      <c r="E43" s="60"/>
      <c r="F43" s="60"/>
      <c r="G43" s="112" t="s">
        <v>54</v>
      </c>
      <c r="H43" s="113" t="s">
        <v>55</v>
      </c>
      <c r="I43" s="60"/>
      <c r="J43" s="114"/>
      <c r="K43" s="115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2" customFormat="1" ht="16.5" customHeight="1">
      <c r="A86" s="32"/>
      <c r="B86" s="33"/>
      <c r="C86" s="32"/>
      <c r="D86" s="32"/>
      <c r="E86" s="235" t="s">
        <v>122</v>
      </c>
      <c r="F86" s="236"/>
      <c r="G86" s="236"/>
      <c r="H86" s="236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s="2" customFormat="1" ht="12" customHeight="1">
      <c r="A87" s="32"/>
      <c r="B87" s="33"/>
      <c r="C87" s="24" t="s">
        <v>134</v>
      </c>
      <c r="D87" s="32"/>
      <c r="E87" s="32"/>
      <c r="F87" s="32"/>
      <c r="G87" s="32"/>
      <c r="H87" s="3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6.5" customHeight="1">
      <c r="A88" s="32"/>
      <c r="B88" s="33"/>
      <c r="C88" s="32"/>
      <c r="D88" s="32"/>
      <c r="E88" s="194" t="str">
        <f>E11</f>
        <v>2.1 - Stavebné práce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6.95" customHeight="1">
      <c r="A89" s="32"/>
      <c r="B89" s="33"/>
      <c r="C89" s="32"/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4" t="s">
        <v>19</v>
      </c>
      <c r="D90" s="32"/>
      <c r="E90" s="32"/>
      <c r="F90" s="22" t="str">
        <f>F14</f>
        <v>Revúca</v>
      </c>
      <c r="G90" s="32"/>
      <c r="H90" s="32"/>
      <c r="I90" s="24" t="s">
        <v>21</v>
      </c>
      <c r="J90" s="55" t="str">
        <f>IF(J14="","",J14)</f>
        <v/>
      </c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5.2" customHeight="1">
      <c r="A92" s="32"/>
      <c r="B92" s="33"/>
      <c r="C92" s="24" t="s">
        <v>25</v>
      </c>
      <c r="D92" s="32"/>
      <c r="E92" s="32"/>
      <c r="F92" s="22" t="str">
        <f>E17</f>
        <v>Ministerstvo vnútra Slovenskej republiky</v>
      </c>
      <c r="G92" s="32"/>
      <c r="H92" s="32"/>
      <c r="I92" s="24" t="s">
        <v>32</v>
      </c>
      <c r="J92" s="28" t="str">
        <f>E23</f>
        <v>PROMOST s.r.o.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4" t="s">
        <v>30</v>
      </c>
      <c r="D93" s="32"/>
      <c r="E93" s="32"/>
      <c r="F93" s="22" t="str">
        <f>IF(E20="","",E20)</f>
        <v/>
      </c>
      <c r="G93" s="32"/>
      <c r="H93" s="32"/>
      <c r="I93" s="24" t="s">
        <v>37</v>
      </c>
      <c r="J93" s="28" t="str">
        <f>E26</f>
        <v>Ing. Michal Slobodník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0.3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9.25" customHeight="1">
      <c r="A95" s="32"/>
      <c r="B95" s="33"/>
      <c r="C95" s="118" t="s">
        <v>137</v>
      </c>
      <c r="D95" s="101"/>
      <c r="E95" s="101"/>
      <c r="F95" s="101"/>
      <c r="G95" s="101"/>
      <c r="H95" s="101"/>
      <c r="I95" s="101"/>
      <c r="J95" s="119" t="s">
        <v>138</v>
      </c>
      <c r="K95" s="101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2.9" customHeight="1">
      <c r="A97" s="32"/>
      <c r="B97" s="33"/>
      <c r="C97" s="120" t="s">
        <v>139</v>
      </c>
      <c r="D97" s="32"/>
      <c r="E97" s="32"/>
      <c r="F97" s="32"/>
      <c r="G97" s="32"/>
      <c r="H97" s="32"/>
      <c r="I97" s="32"/>
      <c r="J97" s="71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U97" s="14" t="s">
        <v>140</v>
      </c>
    </row>
    <row r="98" spans="1:47" s="9" customFormat="1" ht="24.95" customHeight="1">
      <c r="B98" s="121"/>
      <c r="D98" s="122" t="s">
        <v>141</v>
      </c>
      <c r="E98" s="123"/>
      <c r="F98" s="123"/>
      <c r="G98" s="123"/>
      <c r="H98" s="123"/>
      <c r="I98" s="123"/>
      <c r="J98" s="124"/>
      <c r="L98" s="121"/>
    </row>
    <row r="99" spans="1:47" s="10" customFormat="1" ht="19.899999999999999" customHeight="1">
      <c r="B99" s="125"/>
      <c r="D99" s="126" t="s">
        <v>142</v>
      </c>
      <c r="E99" s="127"/>
      <c r="F99" s="127"/>
      <c r="G99" s="127"/>
      <c r="H99" s="127"/>
      <c r="I99" s="127"/>
      <c r="J99" s="128"/>
      <c r="L99" s="125"/>
    </row>
    <row r="100" spans="1:47" s="10" customFormat="1" ht="19.899999999999999" customHeight="1">
      <c r="B100" s="125"/>
      <c r="D100" s="126" t="s">
        <v>143</v>
      </c>
      <c r="E100" s="127"/>
      <c r="F100" s="127"/>
      <c r="G100" s="127"/>
      <c r="H100" s="127"/>
      <c r="I100" s="127"/>
      <c r="J100" s="128"/>
      <c r="L100" s="125"/>
    </row>
    <row r="101" spans="1:47" s="10" customFormat="1" ht="19.899999999999999" customHeight="1">
      <c r="B101" s="125"/>
      <c r="D101" s="126" t="s">
        <v>144</v>
      </c>
      <c r="E101" s="127"/>
      <c r="F101" s="127"/>
      <c r="G101" s="127"/>
      <c r="H101" s="127"/>
      <c r="I101" s="127"/>
      <c r="J101" s="128"/>
      <c r="L101" s="125"/>
    </row>
    <row r="102" spans="1:47" s="10" customFormat="1" ht="19.899999999999999" customHeight="1">
      <c r="B102" s="125"/>
      <c r="D102" s="126" t="s">
        <v>145</v>
      </c>
      <c r="E102" s="127"/>
      <c r="F102" s="127"/>
      <c r="G102" s="127"/>
      <c r="H102" s="127"/>
      <c r="I102" s="127"/>
      <c r="J102" s="128"/>
      <c r="L102" s="125"/>
    </row>
    <row r="103" spans="1:47" s="9" customFormat="1" ht="24.95" customHeight="1">
      <c r="B103" s="121"/>
      <c r="D103" s="122" t="s">
        <v>146</v>
      </c>
      <c r="E103" s="123"/>
      <c r="F103" s="123"/>
      <c r="G103" s="123"/>
      <c r="H103" s="123"/>
      <c r="I103" s="123"/>
      <c r="J103" s="124"/>
      <c r="L103" s="121"/>
    </row>
    <row r="104" spans="1:47" s="10" customFormat="1" ht="19.899999999999999" customHeight="1">
      <c r="B104" s="125"/>
      <c r="D104" s="126" t="s">
        <v>767</v>
      </c>
      <c r="E104" s="127"/>
      <c r="F104" s="127"/>
      <c r="G104" s="127"/>
      <c r="H104" s="127"/>
      <c r="I104" s="127"/>
      <c r="J104" s="128"/>
      <c r="L104" s="125"/>
    </row>
    <row r="105" spans="1:47" s="10" customFormat="1" ht="19.899999999999999" customHeight="1">
      <c r="B105" s="125"/>
      <c r="D105" s="126" t="s">
        <v>419</v>
      </c>
      <c r="E105" s="127"/>
      <c r="F105" s="127"/>
      <c r="G105" s="127"/>
      <c r="H105" s="127"/>
      <c r="I105" s="127"/>
      <c r="J105" s="128"/>
      <c r="L105" s="125"/>
    </row>
    <row r="106" spans="1:47" s="10" customFormat="1" ht="19.899999999999999" customHeight="1">
      <c r="B106" s="125"/>
      <c r="D106" s="126" t="s">
        <v>1057</v>
      </c>
      <c r="E106" s="127"/>
      <c r="F106" s="127"/>
      <c r="G106" s="127"/>
      <c r="H106" s="127"/>
      <c r="I106" s="127"/>
      <c r="J106" s="128"/>
      <c r="L106" s="125"/>
    </row>
    <row r="107" spans="1:47" s="10" customFormat="1" ht="19.899999999999999" customHeight="1">
      <c r="B107" s="125"/>
      <c r="D107" s="126" t="s">
        <v>420</v>
      </c>
      <c r="E107" s="127"/>
      <c r="F107" s="127"/>
      <c r="G107" s="127"/>
      <c r="H107" s="127"/>
      <c r="I107" s="127"/>
      <c r="J107" s="128"/>
      <c r="L107" s="125"/>
    </row>
    <row r="108" spans="1:47" s="10" customFormat="1" ht="19.899999999999999" customHeight="1">
      <c r="B108" s="125"/>
      <c r="D108" s="126" t="s">
        <v>2818</v>
      </c>
      <c r="E108" s="127"/>
      <c r="F108" s="127"/>
      <c r="G108" s="127"/>
      <c r="H108" s="127"/>
      <c r="I108" s="127"/>
      <c r="J108" s="128"/>
      <c r="L108" s="125"/>
    </row>
    <row r="109" spans="1:47" s="10" customFormat="1" ht="19.899999999999999" customHeight="1">
      <c r="B109" s="125"/>
      <c r="D109" s="126" t="s">
        <v>2819</v>
      </c>
      <c r="E109" s="127"/>
      <c r="F109" s="127"/>
      <c r="G109" s="127"/>
      <c r="H109" s="127"/>
      <c r="I109" s="127"/>
      <c r="J109" s="128"/>
      <c r="L109" s="125"/>
    </row>
    <row r="110" spans="1:47" s="10" customFormat="1" ht="19.899999999999999" customHeight="1">
      <c r="B110" s="125"/>
      <c r="D110" s="126" t="s">
        <v>768</v>
      </c>
      <c r="E110" s="127"/>
      <c r="F110" s="127"/>
      <c r="G110" s="127"/>
      <c r="H110" s="127"/>
      <c r="I110" s="127"/>
      <c r="J110" s="128"/>
      <c r="L110" s="125"/>
    </row>
    <row r="111" spans="1:47" s="10" customFormat="1" ht="19.899999999999999" customHeight="1">
      <c r="B111" s="125"/>
      <c r="D111" s="126" t="s">
        <v>769</v>
      </c>
      <c r="E111" s="127"/>
      <c r="F111" s="127"/>
      <c r="G111" s="127"/>
      <c r="H111" s="127"/>
      <c r="I111" s="127"/>
      <c r="J111" s="128"/>
      <c r="L111" s="125"/>
    </row>
    <row r="112" spans="1:47" s="2" customFormat="1" ht="21.7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9.25" customHeight="1">
      <c r="A114" s="32"/>
      <c r="B114" s="33"/>
      <c r="C114" s="120" t="s">
        <v>149</v>
      </c>
      <c r="D114" s="32"/>
      <c r="E114" s="32"/>
      <c r="F114" s="32"/>
      <c r="G114" s="32"/>
      <c r="H114" s="32"/>
      <c r="I114" s="32"/>
      <c r="J114" s="129"/>
      <c r="K114" s="32"/>
      <c r="L114" s="42"/>
      <c r="N114" s="130" t="s">
        <v>47</v>
      </c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9.25" customHeight="1">
      <c r="A116" s="32"/>
      <c r="B116" s="33"/>
      <c r="C116" s="100" t="s">
        <v>130</v>
      </c>
      <c r="D116" s="101"/>
      <c r="E116" s="101"/>
      <c r="F116" s="101"/>
      <c r="G116" s="101"/>
      <c r="H116" s="101"/>
      <c r="I116" s="101"/>
      <c r="J116" s="102"/>
      <c r="K116" s="101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21" spans="1:31" s="2" customFormat="1" ht="6.95" customHeight="1">
      <c r="A121" s="32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24.95" customHeight="1">
      <c r="A122" s="32"/>
      <c r="B122" s="33"/>
      <c r="C122" s="18" t="s">
        <v>151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4" t="s">
        <v>13</v>
      </c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6.5" customHeight="1">
      <c r="A125" s="32"/>
      <c r="B125" s="33"/>
      <c r="C125" s="32"/>
      <c r="D125" s="32"/>
      <c r="E125" s="235" t="str">
        <f>E7</f>
        <v>Revúca OR PZ, rekonštrukcia a modernizácia objektu</v>
      </c>
      <c r="F125" s="238"/>
      <c r="G125" s="238"/>
      <c r="H125" s="238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1" customFormat="1" ht="12" customHeight="1">
      <c r="B126" s="17"/>
      <c r="C126" s="24" t="s">
        <v>132</v>
      </c>
      <c r="L126" s="17"/>
    </row>
    <row r="127" spans="1:31" s="2" customFormat="1" ht="16.5" customHeight="1">
      <c r="A127" s="32"/>
      <c r="B127" s="33"/>
      <c r="C127" s="32"/>
      <c r="D127" s="32"/>
      <c r="E127" s="235" t="s">
        <v>122</v>
      </c>
      <c r="F127" s="236"/>
      <c r="G127" s="236"/>
      <c r="H127" s="236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4" t="s">
        <v>134</v>
      </c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6.5" customHeight="1">
      <c r="A129" s="32"/>
      <c r="B129" s="33"/>
      <c r="C129" s="32"/>
      <c r="D129" s="32"/>
      <c r="E129" s="194" t="str">
        <f>E11</f>
        <v>2.1 - Stavebné práce</v>
      </c>
      <c r="F129" s="236"/>
      <c r="G129" s="236"/>
      <c r="H129" s="236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2" customHeight="1">
      <c r="A131" s="32"/>
      <c r="B131" s="33"/>
      <c r="C131" s="24" t="s">
        <v>19</v>
      </c>
      <c r="D131" s="32"/>
      <c r="E131" s="32"/>
      <c r="F131" s="22" t="str">
        <f>F14</f>
        <v>Revúca</v>
      </c>
      <c r="G131" s="32"/>
      <c r="H131" s="32"/>
      <c r="I131" s="24" t="s">
        <v>21</v>
      </c>
      <c r="J131" s="55" t="str">
        <f>IF(J14="","",J14)</f>
        <v/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5.2" customHeight="1">
      <c r="A133" s="32"/>
      <c r="B133" s="33"/>
      <c r="C133" s="24" t="s">
        <v>25</v>
      </c>
      <c r="D133" s="32"/>
      <c r="E133" s="32"/>
      <c r="F133" s="22" t="str">
        <f>E17</f>
        <v>Ministerstvo vnútra Slovenskej republiky</v>
      </c>
      <c r="G133" s="32"/>
      <c r="H133" s="32"/>
      <c r="I133" s="24" t="s">
        <v>32</v>
      </c>
      <c r="J133" s="28" t="str">
        <f>E23</f>
        <v>PROMOST s.r.o.</v>
      </c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25.7" customHeight="1">
      <c r="A134" s="32"/>
      <c r="B134" s="33"/>
      <c r="C134" s="24" t="s">
        <v>30</v>
      </c>
      <c r="D134" s="32"/>
      <c r="E134" s="32"/>
      <c r="F134" s="22" t="str">
        <f>IF(E20="","",E20)</f>
        <v/>
      </c>
      <c r="G134" s="32"/>
      <c r="H134" s="32"/>
      <c r="I134" s="24" t="s">
        <v>37</v>
      </c>
      <c r="J134" s="28" t="str">
        <f>E26</f>
        <v>Ing. Michal Slobodník</v>
      </c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0.35" customHeight="1">
      <c r="A135" s="32"/>
      <c r="B135" s="33"/>
      <c r="C135" s="32"/>
      <c r="D135" s="32"/>
      <c r="E135" s="32"/>
      <c r="F135" s="32"/>
      <c r="G135" s="32"/>
      <c r="H135" s="32"/>
      <c r="I135" s="32"/>
      <c r="J135" s="32"/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11" customFormat="1" ht="29.25" customHeight="1">
      <c r="A136" s="132"/>
      <c r="B136" s="133"/>
      <c r="C136" s="134" t="s">
        <v>152</v>
      </c>
      <c r="D136" s="135" t="s">
        <v>68</v>
      </c>
      <c r="E136" s="135" t="s">
        <v>64</v>
      </c>
      <c r="F136" s="135" t="s">
        <v>65</v>
      </c>
      <c r="G136" s="135" t="s">
        <v>153</v>
      </c>
      <c r="H136" s="135" t="s">
        <v>154</v>
      </c>
      <c r="I136" s="135" t="s">
        <v>155</v>
      </c>
      <c r="J136" s="136" t="s">
        <v>138</v>
      </c>
      <c r="K136" s="137" t="s">
        <v>156</v>
      </c>
      <c r="L136" s="138"/>
      <c r="M136" s="62" t="s">
        <v>1</v>
      </c>
      <c r="N136" s="63" t="s">
        <v>47</v>
      </c>
      <c r="O136" s="63" t="s">
        <v>157</v>
      </c>
      <c r="P136" s="63" t="s">
        <v>158</v>
      </c>
      <c r="Q136" s="63" t="s">
        <v>159</v>
      </c>
      <c r="R136" s="63" t="s">
        <v>160</v>
      </c>
      <c r="S136" s="63" t="s">
        <v>161</v>
      </c>
      <c r="T136" s="64" t="s">
        <v>162</v>
      </c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</row>
    <row r="137" spans="1:65" s="2" customFormat="1" ht="22.9" customHeight="1">
      <c r="A137" s="32"/>
      <c r="B137" s="33"/>
      <c r="C137" s="69" t="s">
        <v>135</v>
      </c>
      <c r="D137" s="32"/>
      <c r="E137" s="32"/>
      <c r="F137" s="32"/>
      <c r="G137" s="32"/>
      <c r="H137" s="32"/>
      <c r="I137" s="32"/>
      <c r="J137" s="139"/>
      <c r="K137" s="32"/>
      <c r="L137" s="33"/>
      <c r="M137" s="65"/>
      <c r="N137" s="56"/>
      <c r="O137" s="66"/>
      <c r="P137" s="140">
        <f>P138+P183</f>
        <v>0</v>
      </c>
      <c r="Q137" s="66"/>
      <c r="R137" s="140">
        <f>R138+R183</f>
        <v>8.8542203599999993</v>
      </c>
      <c r="S137" s="66"/>
      <c r="T137" s="141">
        <f>T138+T183</f>
        <v>4.0295839999999998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4" t="s">
        <v>82</v>
      </c>
      <c r="AU137" s="14" t="s">
        <v>140</v>
      </c>
      <c r="BK137" s="142">
        <f>BK138+BK183</f>
        <v>0</v>
      </c>
    </row>
    <row r="138" spans="1:65" s="12" customFormat="1" ht="25.9" customHeight="1">
      <c r="B138" s="143"/>
      <c r="D138" s="144" t="s">
        <v>82</v>
      </c>
      <c r="E138" s="145" t="s">
        <v>163</v>
      </c>
      <c r="F138" s="145" t="s">
        <v>164</v>
      </c>
      <c r="I138" s="146"/>
      <c r="J138" s="147"/>
      <c r="L138" s="143"/>
      <c r="M138" s="148"/>
      <c r="N138" s="149"/>
      <c r="O138" s="149"/>
      <c r="P138" s="150">
        <f>P139+P147+P168+P181</f>
        <v>0</v>
      </c>
      <c r="Q138" s="149"/>
      <c r="R138" s="150">
        <f>R139+R147+R168+R181</f>
        <v>4.6744631099999996</v>
      </c>
      <c r="S138" s="149"/>
      <c r="T138" s="151">
        <f>T139+T147+T168+T181</f>
        <v>3.5220640000000003</v>
      </c>
      <c r="AR138" s="144" t="s">
        <v>89</v>
      </c>
      <c r="AT138" s="152" t="s">
        <v>82</v>
      </c>
      <c r="AU138" s="152" t="s">
        <v>83</v>
      </c>
      <c r="AY138" s="144" t="s">
        <v>165</v>
      </c>
      <c r="BK138" s="153">
        <f>BK139+BK147+BK168+BK181</f>
        <v>0</v>
      </c>
    </row>
    <row r="139" spans="1:65" s="12" customFormat="1" ht="22.9" customHeight="1">
      <c r="B139" s="143"/>
      <c r="D139" s="144" t="s">
        <v>82</v>
      </c>
      <c r="E139" s="154" t="s">
        <v>103</v>
      </c>
      <c r="F139" s="154" t="s">
        <v>166</v>
      </c>
      <c r="I139" s="146"/>
      <c r="J139" s="155"/>
      <c r="L139" s="143"/>
      <c r="M139" s="148"/>
      <c r="N139" s="149"/>
      <c r="O139" s="149"/>
      <c r="P139" s="150">
        <f>SUM(P140:P146)</f>
        <v>0</v>
      </c>
      <c r="Q139" s="149"/>
      <c r="R139" s="150">
        <f>SUM(R140:R146)</f>
        <v>0.81900319999999993</v>
      </c>
      <c r="S139" s="149"/>
      <c r="T139" s="151">
        <f>SUM(T140:T146)</f>
        <v>0</v>
      </c>
      <c r="AR139" s="144" t="s">
        <v>89</v>
      </c>
      <c r="AT139" s="152" t="s">
        <v>82</v>
      </c>
      <c r="AU139" s="152" t="s">
        <v>89</v>
      </c>
      <c r="AY139" s="144" t="s">
        <v>165</v>
      </c>
      <c r="BK139" s="153">
        <f>SUM(BK140:BK146)</f>
        <v>0</v>
      </c>
    </row>
    <row r="140" spans="1:65" s="2" customFormat="1" ht="24.2" customHeight="1">
      <c r="A140" s="32"/>
      <c r="B140" s="131"/>
      <c r="C140" s="156" t="s">
        <v>89</v>
      </c>
      <c r="D140" s="156" t="s">
        <v>167</v>
      </c>
      <c r="E140" s="157" t="s">
        <v>2820</v>
      </c>
      <c r="F140" s="158" t="s">
        <v>2821</v>
      </c>
      <c r="G140" s="159" t="s">
        <v>394</v>
      </c>
      <c r="H140" s="160">
        <v>1</v>
      </c>
      <c r="I140" s="161"/>
      <c r="J140" s="162"/>
      <c r="K140" s="163"/>
      <c r="L140" s="33"/>
      <c r="M140" s="164" t="s">
        <v>1</v>
      </c>
      <c r="N140" s="165" t="s">
        <v>49</v>
      </c>
      <c r="O140" s="58"/>
      <c r="P140" s="166">
        <f t="shared" ref="P140:P146" si="0">O140*H140</f>
        <v>0</v>
      </c>
      <c r="Q140" s="166">
        <v>2.7279999999999999E-2</v>
      </c>
      <c r="R140" s="166">
        <f t="shared" ref="R140:R146" si="1">Q140*H140</f>
        <v>2.7279999999999999E-2</v>
      </c>
      <c r="S140" s="166">
        <v>0</v>
      </c>
      <c r="T140" s="167">
        <f t="shared" ref="T140:T146" si="2"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106</v>
      </c>
      <c r="AT140" s="168" t="s">
        <v>167</v>
      </c>
      <c r="AU140" s="168" t="s">
        <v>94</v>
      </c>
      <c r="AY140" s="14" t="s">
        <v>165</v>
      </c>
      <c r="BE140" s="99">
        <f t="shared" ref="BE140:BE146" si="3">IF(N140="základná",J140,0)</f>
        <v>0</v>
      </c>
      <c r="BF140" s="99">
        <f t="shared" ref="BF140:BF146" si="4">IF(N140="znížená",J140,0)</f>
        <v>0</v>
      </c>
      <c r="BG140" s="99">
        <f t="shared" ref="BG140:BG146" si="5">IF(N140="zákl. prenesená",J140,0)</f>
        <v>0</v>
      </c>
      <c r="BH140" s="99">
        <f t="shared" ref="BH140:BH146" si="6">IF(N140="zníž. prenesená",J140,0)</f>
        <v>0</v>
      </c>
      <c r="BI140" s="99">
        <f t="shared" ref="BI140:BI146" si="7">IF(N140="nulová",J140,0)</f>
        <v>0</v>
      </c>
      <c r="BJ140" s="14" t="s">
        <v>94</v>
      </c>
      <c r="BK140" s="99">
        <f t="shared" ref="BK140:BK146" si="8">ROUND(I140*H140,2)</f>
        <v>0</v>
      </c>
      <c r="BL140" s="14" t="s">
        <v>106</v>
      </c>
      <c r="BM140" s="168" t="s">
        <v>2822</v>
      </c>
    </row>
    <row r="141" spans="1:65" s="2" customFormat="1" ht="24.2" customHeight="1">
      <c r="A141" s="32"/>
      <c r="B141" s="131"/>
      <c r="C141" s="169" t="s">
        <v>94</v>
      </c>
      <c r="D141" s="169" t="s">
        <v>373</v>
      </c>
      <c r="E141" s="170" t="s">
        <v>2823</v>
      </c>
      <c r="F141" s="171" t="s">
        <v>2824</v>
      </c>
      <c r="G141" s="172" t="s">
        <v>394</v>
      </c>
      <c r="H141" s="173">
        <v>1</v>
      </c>
      <c r="I141" s="174"/>
      <c r="J141" s="175"/>
      <c r="K141" s="176"/>
      <c r="L141" s="177"/>
      <c r="M141" s="178" t="s">
        <v>1</v>
      </c>
      <c r="N141" s="179" t="s">
        <v>49</v>
      </c>
      <c r="O141" s="58"/>
      <c r="P141" s="166">
        <f t="shared" si="0"/>
        <v>0</v>
      </c>
      <c r="Q141" s="166">
        <v>5.0619999999999998E-2</v>
      </c>
      <c r="R141" s="166">
        <f t="shared" si="1"/>
        <v>5.0619999999999998E-2</v>
      </c>
      <c r="S141" s="166">
        <v>0</v>
      </c>
      <c r="T141" s="167">
        <f t="shared" si="2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194</v>
      </c>
      <c r="AT141" s="168" t="s">
        <v>373</v>
      </c>
      <c r="AU141" s="168" t="s">
        <v>94</v>
      </c>
      <c r="AY141" s="14" t="s">
        <v>165</v>
      </c>
      <c r="BE141" s="99">
        <f t="shared" si="3"/>
        <v>0</v>
      </c>
      <c r="BF141" s="99">
        <f t="shared" si="4"/>
        <v>0</v>
      </c>
      <c r="BG141" s="99">
        <f t="shared" si="5"/>
        <v>0</v>
      </c>
      <c r="BH141" s="99">
        <f t="shared" si="6"/>
        <v>0</v>
      </c>
      <c r="BI141" s="99">
        <f t="shared" si="7"/>
        <v>0</v>
      </c>
      <c r="BJ141" s="14" t="s">
        <v>94</v>
      </c>
      <c r="BK141" s="99">
        <f t="shared" si="8"/>
        <v>0</v>
      </c>
      <c r="BL141" s="14" t="s">
        <v>106</v>
      </c>
      <c r="BM141" s="168" t="s">
        <v>2825</v>
      </c>
    </row>
    <row r="142" spans="1:65" s="2" customFormat="1" ht="24.2" customHeight="1">
      <c r="A142" s="32"/>
      <c r="B142" s="131"/>
      <c r="C142" s="156" t="s">
        <v>103</v>
      </c>
      <c r="D142" s="156" t="s">
        <v>167</v>
      </c>
      <c r="E142" s="157" t="s">
        <v>2826</v>
      </c>
      <c r="F142" s="158" t="s">
        <v>2827</v>
      </c>
      <c r="G142" s="159" t="s">
        <v>394</v>
      </c>
      <c r="H142" s="160">
        <v>1</v>
      </c>
      <c r="I142" s="161"/>
      <c r="J142" s="162"/>
      <c r="K142" s="163"/>
      <c r="L142" s="33"/>
      <c r="M142" s="164" t="s">
        <v>1</v>
      </c>
      <c r="N142" s="165" t="s">
        <v>49</v>
      </c>
      <c r="O142" s="58"/>
      <c r="P142" s="166">
        <f t="shared" si="0"/>
        <v>0</v>
      </c>
      <c r="Q142" s="166">
        <v>2.2749999999999999E-2</v>
      </c>
      <c r="R142" s="166">
        <f t="shared" si="1"/>
        <v>2.2749999999999999E-2</v>
      </c>
      <c r="S142" s="166">
        <v>0</v>
      </c>
      <c r="T142" s="167">
        <f t="shared" si="2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106</v>
      </c>
      <c r="AT142" s="168" t="s">
        <v>167</v>
      </c>
      <c r="AU142" s="168" t="s">
        <v>94</v>
      </c>
      <c r="AY142" s="14" t="s">
        <v>165</v>
      </c>
      <c r="BE142" s="99">
        <f t="shared" si="3"/>
        <v>0</v>
      </c>
      <c r="BF142" s="99">
        <f t="shared" si="4"/>
        <v>0</v>
      </c>
      <c r="BG142" s="99">
        <f t="shared" si="5"/>
        <v>0</v>
      </c>
      <c r="BH142" s="99">
        <f t="shared" si="6"/>
        <v>0</v>
      </c>
      <c r="BI142" s="99">
        <f t="shared" si="7"/>
        <v>0</v>
      </c>
      <c r="BJ142" s="14" t="s">
        <v>94</v>
      </c>
      <c r="BK142" s="99">
        <f t="shared" si="8"/>
        <v>0</v>
      </c>
      <c r="BL142" s="14" t="s">
        <v>106</v>
      </c>
      <c r="BM142" s="168" t="s">
        <v>2828</v>
      </c>
    </row>
    <row r="143" spans="1:65" s="2" customFormat="1" ht="37.9" customHeight="1">
      <c r="A143" s="32"/>
      <c r="B143" s="131"/>
      <c r="C143" s="156" t="s">
        <v>106</v>
      </c>
      <c r="D143" s="156" t="s">
        <v>167</v>
      </c>
      <c r="E143" s="157" t="s">
        <v>2829</v>
      </c>
      <c r="F143" s="158" t="s">
        <v>2830</v>
      </c>
      <c r="G143" s="159" t="s">
        <v>170</v>
      </c>
      <c r="H143" s="160">
        <v>1.4139999999999999</v>
      </c>
      <c r="I143" s="161"/>
      <c r="J143" s="162"/>
      <c r="K143" s="163"/>
      <c r="L143" s="33"/>
      <c r="M143" s="164" t="s">
        <v>1</v>
      </c>
      <c r="N143" s="165" t="s">
        <v>49</v>
      </c>
      <c r="O143" s="58"/>
      <c r="P143" s="166">
        <f t="shared" si="0"/>
        <v>0</v>
      </c>
      <c r="Q143" s="166">
        <v>0.10249999999999999</v>
      </c>
      <c r="R143" s="166">
        <f t="shared" si="1"/>
        <v>0.14493499999999998</v>
      </c>
      <c r="S143" s="166">
        <v>0</v>
      </c>
      <c r="T143" s="167">
        <f t="shared" si="2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106</v>
      </c>
      <c r="AT143" s="168" t="s">
        <v>167</v>
      </c>
      <c r="AU143" s="168" t="s">
        <v>94</v>
      </c>
      <c r="AY143" s="14" t="s">
        <v>165</v>
      </c>
      <c r="BE143" s="99">
        <f t="shared" si="3"/>
        <v>0</v>
      </c>
      <c r="BF143" s="99">
        <f t="shared" si="4"/>
        <v>0</v>
      </c>
      <c r="BG143" s="99">
        <f t="shared" si="5"/>
        <v>0</v>
      </c>
      <c r="BH143" s="99">
        <f t="shared" si="6"/>
        <v>0</v>
      </c>
      <c r="BI143" s="99">
        <f t="shared" si="7"/>
        <v>0</v>
      </c>
      <c r="BJ143" s="14" t="s">
        <v>94</v>
      </c>
      <c r="BK143" s="99">
        <f t="shared" si="8"/>
        <v>0</v>
      </c>
      <c r="BL143" s="14" t="s">
        <v>106</v>
      </c>
      <c r="BM143" s="168" t="s">
        <v>2831</v>
      </c>
    </row>
    <row r="144" spans="1:65" s="2" customFormat="1" ht="37.9" customHeight="1">
      <c r="A144" s="32"/>
      <c r="B144" s="131"/>
      <c r="C144" s="156" t="s">
        <v>183</v>
      </c>
      <c r="D144" s="156" t="s">
        <v>167</v>
      </c>
      <c r="E144" s="157" t="s">
        <v>2832</v>
      </c>
      <c r="F144" s="158" t="s">
        <v>2833</v>
      </c>
      <c r="G144" s="159" t="s">
        <v>170</v>
      </c>
      <c r="H144" s="160">
        <v>5.41</v>
      </c>
      <c r="I144" s="161"/>
      <c r="J144" s="162"/>
      <c r="K144" s="163"/>
      <c r="L144" s="33"/>
      <c r="M144" s="164" t="s">
        <v>1</v>
      </c>
      <c r="N144" s="165" t="s">
        <v>49</v>
      </c>
      <c r="O144" s="58"/>
      <c r="P144" s="166">
        <f t="shared" si="0"/>
        <v>0</v>
      </c>
      <c r="Q144" s="166">
        <v>0.10557999999999999</v>
      </c>
      <c r="R144" s="166">
        <f t="shared" si="1"/>
        <v>0.57118780000000002</v>
      </c>
      <c r="S144" s="166">
        <v>0</v>
      </c>
      <c r="T144" s="167">
        <f t="shared" si="2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106</v>
      </c>
      <c r="AT144" s="168" t="s">
        <v>167</v>
      </c>
      <c r="AU144" s="168" t="s">
        <v>94</v>
      </c>
      <c r="AY144" s="14" t="s">
        <v>165</v>
      </c>
      <c r="BE144" s="99">
        <f t="shared" si="3"/>
        <v>0</v>
      </c>
      <c r="BF144" s="99">
        <f t="shared" si="4"/>
        <v>0</v>
      </c>
      <c r="BG144" s="99">
        <f t="shared" si="5"/>
        <v>0</v>
      </c>
      <c r="BH144" s="99">
        <f t="shared" si="6"/>
        <v>0</v>
      </c>
      <c r="BI144" s="99">
        <f t="shared" si="7"/>
        <v>0</v>
      </c>
      <c r="BJ144" s="14" t="s">
        <v>94</v>
      </c>
      <c r="BK144" s="99">
        <f t="shared" si="8"/>
        <v>0</v>
      </c>
      <c r="BL144" s="14" t="s">
        <v>106</v>
      </c>
      <c r="BM144" s="168" t="s">
        <v>2834</v>
      </c>
    </row>
    <row r="145" spans="1:65" s="2" customFormat="1" ht="24.2" customHeight="1">
      <c r="A145" s="32"/>
      <c r="B145" s="131"/>
      <c r="C145" s="156" t="s">
        <v>172</v>
      </c>
      <c r="D145" s="156" t="s">
        <v>167</v>
      </c>
      <c r="E145" s="157" t="s">
        <v>2835</v>
      </c>
      <c r="F145" s="158" t="s">
        <v>2836</v>
      </c>
      <c r="G145" s="159" t="s">
        <v>277</v>
      </c>
      <c r="H145" s="160">
        <v>9.24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f t="shared" si="0"/>
        <v>0</v>
      </c>
      <c r="Q145" s="166">
        <v>1.6000000000000001E-4</v>
      </c>
      <c r="R145" s="166">
        <f t="shared" si="1"/>
        <v>1.4784000000000002E-3</v>
      </c>
      <c r="S145" s="166">
        <v>0</v>
      </c>
      <c r="T145" s="167">
        <f t="shared" si="2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106</v>
      </c>
      <c r="AT145" s="168" t="s">
        <v>167</v>
      </c>
      <c r="AU145" s="168" t="s">
        <v>94</v>
      </c>
      <c r="AY145" s="14" t="s">
        <v>165</v>
      </c>
      <c r="BE145" s="99">
        <f t="shared" si="3"/>
        <v>0</v>
      </c>
      <c r="BF145" s="99">
        <f t="shared" si="4"/>
        <v>0</v>
      </c>
      <c r="BG145" s="99">
        <f t="shared" si="5"/>
        <v>0</v>
      </c>
      <c r="BH145" s="99">
        <f t="shared" si="6"/>
        <v>0</v>
      </c>
      <c r="BI145" s="99">
        <f t="shared" si="7"/>
        <v>0</v>
      </c>
      <c r="BJ145" s="14" t="s">
        <v>94</v>
      </c>
      <c r="BK145" s="99">
        <f t="shared" si="8"/>
        <v>0</v>
      </c>
      <c r="BL145" s="14" t="s">
        <v>106</v>
      </c>
      <c r="BM145" s="168" t="s">
        <v>2837</v>
      </c>
    </row>
    <row r="146" spans="1:65" s="2" customFormat="1" ht="24.2" customHeight="1">
      <c r="A146" s="32"/>
      <c r="B146" s="131"/>
      <c r="C146" s="156" t="s">
        <v>190</v>
      </c>
      <c r="D146" s="156" t="s">
        <v>167</v>
      </c>
      <c r="E146" s="157" t="s">
        <v>2838</v>
      </c>
      <c r="F146" s="158" t="s">
        <v>2839</v>
      </c>
      <c r="G146" s="159" t="s">
        <v>277</v>
      </c>
      <c r="H146" s="160">
        <v>4.7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f t="shared" si="0"/>
        <v>0</v>
      </c>
      <c r="Q146" s="166">
        <v>1.6000000000000001E-4</v>
      </c>
      <c r="R146" s="166">
        <f t="shared" si="1"/>
        <v>7.5200000000000006E-4</v>
      </c>
      <c r="S146" s="166">
        <v>0</v>
      </c>
      <c r="T146" s="167">
        <f t="shared" si="2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106</v>
      </c>
      <c r="AT146" s="168" t="s">
        <v>167</v>
      </c>
      <c r="AU146" s="168" t="s">
        <v>94</v>
      </c>
      <c r="AY146" s="14" t="s">
        <v>165</v>
      </c>
      <c r="BE146" s="99">
        <f t="shared" si="3"/>
        <v>0</v>
      </c>
      <c r="BF146" s="99">
        <f t="shared" si="4"/>
        <v>0</v>
      </c>
      <c r="BG146" s="99">
        <f t="shared" si="5"/>
        <v>0</v>
      </c>
      <c r="BH146" s="99">
        <f t="shared" si="6"/>
        <v>0</v>
      </c>
      <c r="BI146" s="99">
        <f t="shared" si="7"/>
        <v>0</v>
      </c>
      <c r="BJ146" s="14" t="s">
        <v>94</v>
      </c>
      <c r="BK146" s="99">
        <f t="shared" si="8"/>
        <v>0</v>
      </c>
      <c r="BL146" s="14" t="s">
        <v>106</v>
      </c>
      <c r="BM146" s="168" t="s">
        <v>2840</v>
      </c>
    </row>
    <row r="147" spans="1:65" s="12" customFormat="1" ht="22.9" customHeight="1">
      <c r="B147" s="143"/>
      <c r="D147" s="144" t="s">
        <v>82</v>
      </c>
      <c r="E147" s="154" t="s">
        <v>172</v>
      </c>
      <c r="F147" s="154" t="s">
        <v>173</v>
      </c>
      <c r="I147" s="146"/>
      <c r="J147" s="155"/>
      <c r="L147" s="143"/>
      <c r="M147" s="148"/>
      <c r="N147" s="149"/>
      <c r="O147" s="149"/>
      <c r="P147" s="150">
        <f>SUM(P148:P167)</f>
        <v>0</v>
      </c>
      <c r="Q147" s="149"/>
      <c r="R147" s="150">
        <f>SUM(R148:R167)</f>
        <v>3.85545991</v>
      </c>
      <c r="S147" s="149"/>
      <c r="T147" s="151">
        <f>SUM(T148:T167)</f>
        <v>0</v>
      </c>
      <c r="AR147" s="144" t="s">
        <v>89</v>
      </c>
      <c r="AT147" s="152" t="s">
        <v>82</v>
      </c>
      <c r="AU147" s="152" t="s">
        <v>89</v>
      </c>
      <c r="AY147" s="144" t="s">
        <v>165</v>
      </c>
      <c r="BK147" s="153">
        <f>SUM(BK148:BK167)</f>
        <v>0</v>
      </c>
    </row>
    <row r="148" spans="1:65" s="2" customFormat="1" ht="24.2" customHeight="1">
      <c r="A148" s="32"/>
      <c r="B148" s="131"/>
      <c r="C148" s="156" t="s">
        <v>194</v>
      </c>
      <c r="D148" s="156" t="s">
        <v>167</v>
      </c>
      <c r="E148" s="157" t="s">
        <v>788</v>
      </c>
      <c r="F148" s="158" t="s">
        <v>789</v>
      </c>
      <c r="G148" s="159" t="s">
        <v>170</v>
      </c>
      <c r="H148" s="160">
        <v>43.584000000000003</v>
      </c>
      <c r="I148" s="161"/>
      <c r="J148" s="162"/>
      <c r="K148" s="163"/>
      <c r="L148" s="33"/>
      <c r="M148" s="164" t="s">
        <v>1</v>
      </c>
      <c r="N148" s="165" t="s">
        <v>49</v>
      </c>
      <c r="O148" s="58"/>
      <c r="P148" s="166">
        <f t="shared" ref="P148:P167" si="9">O148*H148</f>
        <v>0</v>
      </c>
      <c r="Q148" s="166">
        <v>1.9000000000000001E-4</v>
      </c>
      <c r="R148" s="166">
        <f t="shared" ref="R148:R167" si="10">Q148*H148</f>
        <v>8.2809600000000004E-3</v>
      </c>
      <c r="S148" s="166">
        <v>0</v>
      </c>
      <c r="T148" s="167">
        <f t="shared" ref="T148:T167" si="11"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106</v>
      </c>
      <c r="AT148" s="168" t="s">
        <v>167</v>
      </c>
      <c r="AU148" s="168" t="s">
        <v>94</v>
      </c>
      <c r="AY148" s="14" t="s">
        <v>165</v>
      </c>
      <c r="BE148" s="99">
        <f t="shared" ref="BE148:BE167" si="12">IF(N148="základná",J148,0)</f>
        <v>0</v>
      </c>
      <c r="BF148" s="99">
        <f t="shared" ref="BF148:BF167" si="13">IF(N148="znížená",J148,0)</f>
        <v>0</v>
      </c>
      <c r="BG148" s="99">
        <f t="shared" ref="BG148:BG167" si="14">IF(N148="zákl. prenesená",J148,0)</f>
        <v>0</v>
      </c>
      <c r="BH148" s="99">
        <f t="shared" ref="BH148:BH167" si="15">IF(N148="zníž. prenesená",J148,0)</f>
        <v>0</v>
      </c>
      <c r="BI148" s="99">
        <f t="shared" ref="BI148:BI167" si="16">IF(N148="nulová",J148,0)</f>
        <v>0</v>
      </c>
      <c r="BJ148" s="14" t="s">
        <v>94</v>
      </c>
      <c r="BK148" s="99">
        <f t="shared" ref="BK148:BK167" si="17">ROUND(I148*H148,2)</f>
        <v>0</v>
      </c>
      <c r="BL148" s="14" t="s">
        <v>106</v>
      </c>
      <c r="BM148" s="168" t="s">
        <v>2841</v>
      </c>
    </row>
    <row r="149" spans="1:65" s="2" customFormat="1" ht="24.2" customHeight="1">
      <c r="A149" s="32"/>
      <c r="B149" s="131"/>
      <c r="C149" s="156" t="s">
        <v>198</v>
      </c>
      <c r="D149" s="156" t="s">
        <v>167</v>
      </c>
      <c r="E149" s="157" t="s">
        <v>2842</v>
      </c>
      <c r="F149" s="158" t="s">
        <v>2843</v>
      </c>
      <c r="G149" s="159" t="s">
        <v>394</v>
      </c>
      <c r="H149" s="160">
        <v>8</v>
      </c>
      <c r="I149" s="161"/>
      <c r="J149" s="162"/>
      <c r="K149" s="163"/>
      <c r="L149" s="33"/>
      <c r="M149" s="164" t="s">
        <v>1</v>
      </c>
      <c r="N149" s="165" t="s">
        <v>49</v>
      </c>
      <c r="O149" s="58"/>
      <c r="P149" s="166">
        <f t="shared" si="9"/>
        <v>0</v>
      </c>
      <c r="Q149" s="166">
        <v>5.5199999999999997E-3</v>
      </c>
      <c r="R149" s="166">
        <f t="shared" si="10"/>
        <v>4.4159999999999998E-2</v>
      </c>
      <c r="S149" s="166">
        <v>0</v>
      </c>
      <c r="T149" s="167">
        <f t="shared" si="11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106</v>
      </c>
      <c r="AT149" s="168" t="s">
        <v>167</v>
      </c>
      <c r="AU149" s="168" t="s">
        <v>94</v>
      </c>
      <c r="AY149" s="14" t="s">
        <v>165</v>
      </c>
      <c r="BE149" s="99">
        <f t="shared" si="12"/>
        <v>0</v>
      </c>
      <c r="BF149" s="99">
        <f t="shared" si="13"/>
        <v>0</v>
      </c>
      <c r="BG149" s="99">
        <f t="shared" si="14"/>
        <v>0</v>
      </c>
      <c r="BH149" s="99">
        <f t="shared" si="15"/>
        <v>0</v>
      </c>
      <c r="BI149" s="99">
        <f t="shared" si="16"/>
        <v>0</v>
      </c>
      <c r="BJ149" s="14" t="s">
        <v>94</v>
      </c>
      <c r="BK149" s="99">
        <f t="shared" si="17"/>
        <v>0</v>
      </c>
      <c r="BL149" s="14" t="s">
        <v>106</v>
      </c>
      <c r="BM149" s="168" t="s">
        <v>2844</v>
      </c>
    </row>
    <row r="150" spans="1:65" s="2" customFormat="1" ht="24.2" customHeight="1">
      <c r="A150" s="32"/>
      <c r="B150" s="131"/>
      <c r="C150" s="156" t="s">
        <v>202</v>
      </c>
      <c r="D150" s="156" t="s">
        <v>167</v>
      </c>
      <c r="E150" s="157" t="s">
        <v>2845</v>
      </c>
      <c r="F150" s="158" t="s">
        <v>2846</v>
      </c>
      <c r="G150" s="159" t="s">
        <v>394</v>
      </c>
      <c r="H150" s="160">
        <v>4</v>
      </c>
      <c r="I150" s="161"/>
      <c r="J150" s="162"/>
      <c r="K150" s="163"/>
      <c r="L150" s="33"/>
      <c r="M150" s="164" t="s">
        <v>1</v>
      </c>
      <c r="N150" s="165" t="s">
        <v>49</v>
      </c>
      <c r="O150" s="58"/>
      <c r="P150" s="166">
        <f t="shared" si="9"/>
        <v>0</v>
      </c>
      <c r="Q150" s="166">
        <v>1.3769999999999999E-2</v>
      </c>
      <c r="R150" s="166">
        <f t="shared" si="10"/>
        <v>5.5079999999999997E-2</v>
      </c>
      <c r="S150" s="166">
        <v>0</v>
      </c>
      <c r="T150" s="167">
        <f t="shared" si="11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106</v>
      </c>
      <c r="AT150" s="168" t="s">
        <v>167</v>
      </c>
      <c r="AU150" s="168" t="s">
        <v>94</v>
      </c>
      <c r="AY150" s="14" t="s">
        <v>165</v>
      </c>
      <c r="BE150" s="99">
        <f t="shared" si="12"/>
        <v>0</v>
      </c>
      <c r="BF150" s="99">
        <f t="shared" si="13"/>
        <v>0</v>
      </c>
      <c r="BG150" s="99">
        <f t="shared" si="14"/>
        <v>0</v>
      </c>
      <c r="BH150" s="99">
        <f t="shared" si="15"/>
        <v>0</v>
      </c>
      <c r="BI150" s="99">
        <f t="shared" si="16"/>
        <v>0</v>
      </c>
      <c r="BJ150" s="14" t="s">
        <v>94</v>
      </c>
      <c r="BK150" s="99">
        <f t="shared" si="17"/>
        <v>0</v>
      </c>
      <c r="BL150" s="14" t="s">
        <v>106</v>
      </c>
      <c r="BM150" s="168" t="s">
        <v>2847</v>
      </c>
    </row>
    <row r="151" spans="1:65" s="2" customFormat="1" ht="24.2" customHeight="1">
      <c r="A151" s="32"/>
      <c r="B151" s="131"/>
      <c r="C151" s="156" t="s">
        <v>206</v>
      </c>
      <c r="D151" s="156" t="s">
        <v>167</v>
      </c>
      <c r="E151" s="157" t="s">
        <v>2848</v>
      </c>
      <c r="F151" s="158" t="s">
        <v>2849</v>
      </c>
      <c r="G151" s="159" t="s">
        <v>394</v>
      </c>
      <c r="H151" s="160">
        <v>2</v>
      </c>
      <c r="I151" s="161"/>
      <c r="J151" s="162"/>
      <c r="K151" s="163"/>
      <c r="L151" s="33"/>
      <c r="M151" s="164" t="s">
        <v>1</v>
      </c>
      <c r="N151" s="165" t="s">
        <v>49</v>
      </c>
      <c r="O151" s="58"/>
      <c r="P151" s="166">
        <f t="shared" si="9"/>
        <v>0</v>
      </c>
      <c r="Q151" s="166">
        <v>5.4609999999999999E-2</v>
      </c>
      <c r="R151" s="166">
        <f t="shared" si="10"/>
        <v>0.10922</v>
      </c>
      <c r="S151" s="166">
        <v>0</v>
      </c>
      <c r="T151" s="167">
        <f t="shared" si="11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106</v>
      </c>
      <c r="AT151" s="168" t="s">
        <v>167</v>
      </c>
      <c r="AU151" s="168" t="s">
        <v>94</v>
      </c>
      <c r="AY151" s="14" t="s">
        <v>165</v>
      </c>
      <c r="BE151" s="99">
        <f t="shared" si="12"/>
        <v>0</v>
      </c>
      <c r="BF151" s="99">
        <f t="shared" si="13"/>
        <v>0</v>
      </c>
      <c r="BG151" s="99">
        <f t="shared" si="14"/>
        <v>0</v>
      </c>
      <c r="BH151" s="99">
        <f t="shared" si="15"/>
        <v>0</v>
      </c>
      <c r="BI151" s="99">
        <f t="shared" si="16"/>
        <v>0</v>
      </c>
      <c r="BJ151" s="14" t="s">
        <v>94</v>
      </c>
      <c r="BK151" s="99">
        <f t="shared" si="17"/>
        <v>0</v>
      </c>
      <c r="BL151" s="14" t="s">
        <v>106</v>
      </c>
      <c r="BM151" s="168" t="s">
        <v>2850</v>
      </c>
    </row>
    <row r="152" spans="1:65" s="2" customFormat="1" ht="37.9" customHeight="1">
      <c r="A152" s="32"/>
      <c r="B152" s="131"/>
      <c r="C152" s="156" t="s">
        <v>210</v>
      </c>
      <c r="D152" s="156" t="s">
        <v>167</v>
      </c>
      <c r="E152" s="157" t="s">
        <v>2851</v>
      </c>
      <c r="F152" s="158" t="s">
        <v>2852</v>
      </c>
      <c r="G152" s="159" t="s">
        <v>170</v>
      </c>
      <c r="H152" s="160">
        <v>29.49</v>
      </c>
      <c r="I152" s="161"/>
      <c r="J152" s="162"/>
      <c r="K152" s="163"/>
      <c r="L152" s="33"/>
      <c r="M152" s="164" t="s">
        <v>1</v>
      </c>
      <c r="N152" s="165" t="s">
        <v>49</v>
      </c>
      <c r="O152" s="58"/>
      <c r="P152" s="166">
        <f t="shared" si="9"/>
        <v>0</v>
      </c>
      <c r="Q152" s="166">
        <v>1.8350000000000002E-2</v>
      </c>
      <c r="R152" s="166">
        <f t="shared" si="10"/>
        <v>0.54114150000000005</v>
      </c>
      <c r="S152" s="166">
        <v>0</v>
      </c>
      <c r="T152" s="167">
        <f t="shared" si="11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106</v>
      </c>
      <c r="AT152" s="168" t="s">
        <v>167</v>
      </c>
      <c r="AU152" s="168" t="s">
        <v>94</v>
      </c>
      <c r="AY152" s="14" t="s">
        <v>165</v>
      </c>
      <c r="BE152" s="99">
        <f t="shared" si="12"/>
        <v>0</v>
      </c>
      <c r="BF152" s="99">
        <f t="shared" si="13"/>
        <v>0</v>
      </c>
      <c r="BG152" s="99">
        <f t="shared" si="14"/>
        <v>0</v>
      </c>
      <c r="BH152" s="99">
        <f t="shared" si="15"/>
        <v>0</v>
      </c>
      <c r="BI152" s="99">
        <f t="shared" si="16"/>
        <v>0</v>
      </c>
      <c r="BJ152" s="14" t="s">
        <v>94</v>
      </c>
      <c r="BK152" s="99">
        <f t="shared" si="17"/>
        <v>0</v>
      </c>
      <c r="BL152" s="14" t="s">
        <v>106</v>
      </c>
      <c r="BM152" s="168" t="s">
        <v>2853</v>
      </c>
    </row>
    <row r="153" spans="1:65" s="2" customFormat="1" ht="24.2" customHeight="1">
      <c r="A153" s="32"/>
      <c r="B153" s="131"/>
      <c r="C153" s="156" t="s">
        <v>214</v>
      </c>
      <c r="D153" s="156" t="s">
        <v>167</v>
      </c>
      <c r="E153" s="157" t="s">
        <v>2854</v>
      </c>
      <c r="F153" s="158" t="s">
        <v>2855</v>
      </c>
      <c r="G153" s="159" t="s">
        <v>394</v>
      </c>
      <c r="H153" s="160">
        <v>12</v>
      </c>
      <c r="I153" s="161"/>
      <c r="J153" s="162"/>
      <c r="K153" s="163"/>
      <c r="L153" s="33"/>
      <c r="M153" s="164" t="s">
        <v>1</v>
      </c>
      <c r="N153" s="165" t="s">
        <v>49</v>
      </c>
      <c r="O153" s="58"/>
      <c r="P153" s="166">
        <f t="shared" si="9"/>
        <v>0</v>
      </c>
      <c r="Q153" s="166">
        <v>4.45E-3</v>
      </c>
      <c r="R153" s="166">
        <f t="shared" si="10"/>
        <v>5.3400000000000003E-2</v>
      </c>
      <c r="S153" s="166">
        <v>0</v>
      </c>
      <c r="T153" s="167">
        <f t="shared" si="11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106</v>
      </c>
      <c r="AT153" s="168" t="s">
        <v>167</v>
      </c>
      <c r="AU153" s="168" t="s">
        <v>94</v>
      </c>
      <c r="AY153" s="14" t="s">
        <v>165</v>
      </c>
      <c r="BE153" s="99">
        <f t="shared" si="12"/>
        <v>0</v>
      </c>
      <c r="BF153" s="99">
        <f t="shared" si="13"/>
        <v>0</v>
      </c>
      <c r="BG153" s="99">
        <f t="shared" si="14"/>
        <v>0</v>
      </c>
      <c r="BH153" s="99">
        <f t="shared" si="15"/>
        <v>0</v>
      </c>
      <c r="BI153" s="99">
        <f t="shared" si="16"/>
        <v>0</v>
      </c>
      <c r="BJ153" s="14" t="s">
        <v>94</v>
      </c>
      <c r="BK153" s="99">
        <f t="shared" si="17"/>
        <v>0</v>
      </c>
      <c r="BL153" s="14" t="s">
        <v>106</v>
      </c>
      <c r="BM153" s="168" t="s">
        <v>2856</v>
      </c>
    </row>
    <row r="154" spans="1:65" s="2" customFormat="1" ht="24.2" customHeight="1">
      <c r="A154" s="32"/>
      <c r="B154" s="131"/>
      <c r="C154" s="156" t="s">
        <v>218</v>
      </c>
      <c r="D154" s="156" t="s">
        <v>167</v>
      </c>
      <c r="E154" s="157" t="s">
        <v>2857</v>
      </c>
      <c r="F154" s="158" t="s">
        <v>2858</v>
      </c>
      <c r="G154" s="159" t="s">
        <v>394</v>
      </c>
      <c r="H154" s="160">
        <v>6</v>
      </c>
      <c r="I154" s="161"/>
      <c r="J154" s="162"/>
      <c r="K154" s="163"/>
      <c r="L154" s="33"/>
      <c r="M154" s="164" t="s">
        <v>1</v>
      </c>
      <c r="N154" s="165" t="s">
        <v>49</v>
      </c>
      <c r="O154" s="58"/>
      <c r="P154" s="166">
        <f t="shared" si="9"/>
        <v>0</v>
      </c>
      <c r="Q154" s="166">
        <v>1.2749999999999999E-2</v>
      </c>
      <c r="R154" s="166">
        <f t="shared" si="10"/>
        <v>7.6499999999999999E-2</v>
      </c>
      <c r="S154" s="166">
        <v>0</v>
      </c>
      <c r="T154" s="167">
        <f t="shared" si="11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106</v>
      </c>
      <c r="AT154" s="168" t="s">
        <v>167</v>
      </c>
      <c r="AU154" s="168" t="s">
        <v>94</v>
      </c>
      <c r="AY154" s="14" t="s">
        <v>165</v>
      </c>
      <c r="BE154" s="99">
        <f t="shared" si="12"/>
        <v>0</v>
      </c>
      <c r="BF154" s="99">
        <f t="shared" si="13"/>
        <v>0</v>
      </c>
      <c r="BG154" s="99">
        <f t="shared" si="14"/>
        <v>0</v>
      </c>
      <c r="BH154" s="99">
        <f t="shared" si="15"/>
        <v>0</v>
      </c>
      <c r="BI154" s="99">
        <f t="shared" si="16"/>
        <v>0</v>
      </c>
      <c r="BJ154" s="14" t="s">
        <v>94</v>
      </c>
      <c r="BK154" s="99">
        <f t="shared" si="17"/>
        <v>0</v>
      </c>
      <c r="BL154" s="14" t="s">
        <v>106</v>
      </c>
      <c r="BM154" s="168" t="s">
        <v>2859</v>
      </c>
    </row>
    <row r="155" spans="1:65" s="2" customFormat="1" ht="24.2" customHeight="1">
      <c r="A155" s="32"/>
      <c r="B155" s="131"/>
      <c r="C155" s="156" t="s">
        <v>222</v>
      </c>
      <c r="D155" s="156" t="s">
        <v>167</v>
      </c>
      <c r="E155" s="157" t="s">
        <v>2860</v>
      </c>
      <c r="F155" s="158" t="s">
        <v>2861</v>
      </c>
      <c r="G155" s="159" t="s">
        <v>394</v>
      </c>
      <c r="H155" s="160">
        <v>2</v>
      </c>
      <c r="I155" s="161"/>
      <c r="J155" s="162"/>
      <c r="K155" s="163"/>
      <c r="L155" s="33"/>
      <c r="M155" s="164" t="s">
        <v>1</v>
      </c>
      <c r="N155" s="165" t="s">
        <v>49</v>
      </c>
      <c r="O155" s="58"/>
      <c r="P155" s="166">
        <f t="shared" si="9"/>
        <v>0</v>
      </c>
      <c r="Q155" s="166">
        <v>4.3900000000000002E-2</v>
      </c>
      <c r="R155" s="166">
        <f t="shared" si="10"/>
        <v>8.7800000000000003E-2</v>
      </c>
      <c r="S155" s="166">
        <v>0</v>
      </c>
      <c r="T155" s="167">
        <f t="shared" si="11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106</v>
      </c>
      <c r="AT155" s="168" t="s">
        <v>167</v>
      </c>
      <c r="AU155" s="168" t="s">
        <v>94</v>
      </c>
      <c r="AY155" s="14" t="s">
        <v>165</v>
      </c>
      <c r="BE155" s="99">
        <f t="shared" si="12"/>
        <v>0</v>
      </c>
      <c r="BF155" s="99">
        <f t="shared" si="13"/>
        <v>0</v>
      </c>
      <c r="BG155" s="99">
        <f t="shared" si="14"/>
        <v>0</v>
      </c>
      <c r="BH155" s="99">
        <f t="shared" si="15"/>
        <v>0</v>
      </c>
      <c r="BI155" s="99">
        <f t="shared" si="16"/>
        <v>0</v>
      </c>
      <c r="BJ155" s="14" t="s">
        <v>94</v>
      </c>
      <c r="BK155" s="99">
        <f t="shared" si="17"/>
        <v>0</v>
      </c>
      <c r="BL155" s="14" t="s">
        <v>106</v>
      </c>
      <c r="BM155" s="168" t="s">
        <v>2862</v>
      </c>
    </row>
    <row r="156" spans="1:65" s="2" customFormat="1" ht="24.2" customHeight="1">
      <c r="A156" s="32"/>
      <c r="B156" s="131"/>
      <c r="C156" s="156" t="s">
        <v>226</v>
      </c>
      <c r="D156" s="156" t="s">
        <v>167</v>
      </c>
      <c r="E156" s="157" t="s">
        <v>791</v>
      </c>
      <c r="F156" s="158" t="s">
        <v>792</v>
      </c>
      <c r="G156" s="159" t="s">
        <v>277</v>
      </c>
      <c r="H156" s="160">
        <v>70.641000000000005</v>
      </c>
      <c r="I156" s="161"/>
      <c r="J156" s="162"/>
      <c r="K156" s="163"/>
      <c r="L156" s="33"/>
      <c r="M156" s="164" t="s">
        <v>1</v>
      </c>
      <c r="N156" s="165" t="s">
        <v>49</v>
      </c>
      <c r="O156" s="58"/>
      <c r="P156" s="166">
        <f t="shared" si="9"/>
        <v>0</v>
      </c>
      <c r="Q156" s="166">
        <v>4.3200000000000001E-3</v>
      </c>
      <c r="R156" s="166">
        <f t="shared" si="10"/>
        <v>0.30516912000000002</v>
      </c>
      <c r="S156" s="166">
        <v>0</v>
      </c>
      <c r="T156" s="167">
        <f t="shared" si="11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106</v>
      </c>
      <c r="AT156" s="168" t="s">
        <v>167</v>
      </c>
      <c r="AU156" s="168" t="s">
        <v>94</v>
      </c>
      <c r="AY156" s="14" t="s">
        <v>165</v>
      </c>
      <c r="BE156" s="99">
        <f t="shared" si="12"/>
        <v>0</v>
      </c>
      <c r="BF156" s="99">
        <f t="shared" si="13"/>
        <v>0</v>
      </c>
      <c r="BG156" s="99">
        <f t="shared" si="14"/>
        <v>0</v>
      </c>
      <c r="BH156" s="99">
        <f t="shared" si="15"/>
        <v>0</v>
      </c>
      <c r="BI156" s="99">
        <f t="shared" si="16"/>
        <v>0</v>
      </c>
      <c r="BJ156" s="14" t="s">
        <v>94</v>
      </c>
      <c r="BK156" s="99">
        <f t="shared" si="17"/>
        <v>0</v>
      </c>
      <c r="BL156" s="14" t="s">
        <v>106</v>
      </c>
      <c r="BM156" s="168" t="s">
        <v>2863</v>
      </c>
    </row>
    <row r="157" spans="1:65" s="2" customFormat="1" ht="24.2" customHeight="1">
      <c r="A157" s="32"/>
      <c r="B157" s="131"/>
      <c r="C157" s="156" t="s">
        <v>230</v>
      </c>
      <c r="D157" s="156" t="s">
        <v>167</v>
      </c>
      <c r="E157" s="157" t="s">
        <v>2864</v>
      </c>
      <c r="F157" s="158" t="s">
        <v>2865</v>
      </c>
      <c r="G157" s="159" t="s">
        <v>170</v>
      </c>
      <c r="H157" s="160">
        <v>80.896000000000001</v>
      </c>
      <c r="I157" s="161"/>
      <c r="J157" s="162"/>
      <c r="K157" s="163"/>
      <c r="L157" s="33"/>
      <c r="M157" s="164" t="s">
        <v>1</v>
      </c>
      <c r="N157" s="165" t="s">
        <v>49</v>
      </c>
      <c r="O157" s="58"/>
      <c r="P157" s="166">
        <f t="shared" si="9"/>
        <v>0</v>
      </c>
      <c r="Q157" s="166">
        <v>1.634E-2</v>
      </c>
      <c r="R157" s="166">
        <f t="shared" si="10"/>
        <v>1.32184064</v>
      </c>
      <c r="S157" s="166">
        <v>0</v>
      </c>
      <c r="T157" s="167">
        <f t="shared" si="11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106</v>
      </c>
      <c r="AT157" s="168" t="s">
        <v>167</v>
      </c>
      <c r="AU157" s="168" t="s">
        <v>94</v>
      </c>
      <c r="AY157" s="14" t="s">
        <v>165</v>
      </c>
      <c r="BE157" s="99">
        <f t="shared" si="12"/>
        <v>0</v>
      </c>
      <c r="BF157" s="99">
        <f t="shared" si="13"/>
        <v>0</v>
      </c>
      <c r="BG157" s="99">
        <f t="shared" si="14"/>
        <v>0</v>
      </c>
      <c r="BH157" s="99">
        <f t="shared" si="15"/>
        <v>0</v>
      </c>
      <c r="BI157" s="99">
        <f t="shared" si="16"/>
        <v>0</v>
      </c>
      <c r="BJ157" s="14" t="s">
        <v>94</v>
      </c>
      <c r="BK157" s="99">
        <f t="shared" si="17"/>
        <v>0</v>
      </c>
      <c r="BL157" s="14" t="s">
        <v>106</v>
      </c>
      <c r="BM157" s="168" t="s">
        <v>2866</v>
      </c>
    </row>
    <row r="158" spans="1:65" s="2" customFormat="1" ht="24.2" customHeight="1">
      <c r="A158" s="32"/>
      <c r="B158" s="131"/>
      <c r="C158" s="156" t="s">
        <v>234</v>
      </c>
      <c r="D158" s="156" t="s">
        <v>167</v>
      </c>
      <c r="E158" s="157" t="s">
        <v>2867</v>
      </c>
      <c r="F158" s="158" t="s">
        <v>2868</v>
      </c>
      <c r="G158" s="159" t="s">
        <v>170</v>
      </c>
      <c r="H158" s="160">
        <v>36.606999999999999</v>
      </c>
      <c r="I158" s="161"/>
      <c r="J158" s="162"/>
      <c r="K158" s="163"/>
      <c r="L158" s="33"/>
      <c r="M158" s="164" t="s">
        <v>1</v>
      </c>
      <c r="N158" s="165" t="s">
        <v>49</v>
      </c>
      <c r="O158" s="58"/>
      <c r="P158" s="166">
        <f t="shared" si="9"/>
        <v>0</v>
      </c>
      <c r="Q158" s="166">
        <v>1.1509999999999999E-2</v>
      </c>
      <c r="R158" s="166">
        <f t="shared" si="10"/>
        <v>0.42134656999999998</v>
      </c>
      <c r="S158" s="166">
        <v>0</v>
      </c>
      <c r="T158" s="167">
        <f t="shared" si="11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106</v>
      </c>
      <c r="AT158" s="168" t="s">
        <v>167</v>
      </c>
      <c r="AU158" s="168" t="s">
        <v>94</v>
      </c>
      <c r="AY158" s="14" t="s">
        <v>165</v>
      </c>
      <c r="BE158" s="99">
        <f t="shared" si="12"/>
        <v>0</v>
      </c>
      <c r="BF158" s="99">
        <f t="shared" si="13"/>
        <v>0</v>
      </c>
      <c r="BG158" s="99">
        <f t="shared" si="14"/>
        <v>0</v>
      </c>
      <c r="BH158" s="99">
        <f t="shared" si="15"/>
        <v>0</v>
      </c>
      <c r="BI158" s="99">
        <f t="shared" si="16"/>
        <v>0</v>
      </c>
      <c r="BJ158" s="14" t="s">
        <v>94</v>
      </c>
      <c r="BK158" s="99">
        <f t="shared" si="17"/>
        <v>0</v>
      </c>
      <c r="BL158" s="14" t="s">
        <v>106</v>
      </c>
      <c r="BM158" s="168" t="s">
        <v>2869</v>
      </c>
    </row>
    <row r="159" spans="1:65" s="2" customFormat="1" ht="37.9" customHeight="1">
      <c r="A159" s="32"/>
      <c r="B159" s="131"/>
      <c r="C159" s="156" t="s">
        <v>238</v>
      </c>
      <c r="D159" s="156" t="s">
        <v>167</v>
      </c>
      <c r="E159" s="157" t="s">
        <v>797</v>
      </c>
      <c r="F159" s="158" t="s">
        <v>798</v>
      </c>
      <c r="G159" s="159" t="s">
        <v>170</v>
      </c>
      <c r="H159" s="160">
        <v>13.648</v>
      </c>
      <c r="I159" s="161"/>
      <c r="J159" s="162"/>
      <c r="K159" s="163"/>
      <c r="L159" s="33"/>
      <c r="M159" s="164" t="s">
        <v>1</v>
      </c>
      <c r="N159" s="165" t="s">
        <v>49</v>
      </c>
      <c r="O159" s="58"/>
      <c r="P159" s="166">
        <f t="shared" si="9"/>
        <v>0</v>
      </c>
      <c r="Q159" s="166">
        <v>4.4999999999999999E-4</v>
      </c>
      <c r="R159" s="166">
        <f t="shared" si="10"/>
        <v>6.1415999999999997E-3</v>
      </c>
      <c r="S159" s="166">
        <v>0</v>
      </c>
      <c r="T159" s="167">
        <f t="shared" si="11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106</v>
      </c>
      <c r="AT159" s="168" t="s">
        <v>167</v>
      </c>
      <c r="AU159" s="168" t="s">
        <v>94</v>
      </c>
      <c r="AY159" s="14" t="s">
        <v>165</v>
      </c>
      <c r="BE159" s="99">
        <f t="shared" si="12"/>
        <v>0</v>
      </c>
      <c r="BF159" s="99">
        <f t="shared" si="13"/>
        <v>0</v>
      </c>
      <c r="BG159" s="99">
        <f t="shared" si="14"/>
        <v>0</v>
      </c>
      <c r="BH159" s="99">
        <f t="shared" si="15"/>
        <v>0</v>
      </c>
      <c r="BI159" s="99">
        <f t="shared" si="16"/>
        <v>0</v>
      </c>
      <c r="BJ159" s="14" t="s">
        <v>94</v>
      </c>
      <c r="BK159" s="99">
        <f t="shared" si="17"/>
        <v>0</v>
      </c>
      <c r="BL159" s="14" t="s">
        <v>106</v>
      </c>
      <c r="BM159" s="168" t="s">
        <v>2870</v>
      </c>
    </row>
    <row r="160" spans="1:65" s="2" customFormat="1" ht="24.2" customHeight="1">
      <c r="A160" s="32"/>
      <c r="B160" s="131"/>
      <c r="C160" s="156" t="s">
        <v>7</v>
      </c>
      <c r="D160" s="156" t="s">
        <v>167</v>
      </c>
      <c r="E160" s="157" t="s">
        <v>800</v>
      </c>
      <c r="F160" s="158" t="s">
        <v>801</v>
      </c>
      <c r="G160" s="159" t="s">
        <v>170</v>
      </c>
      <c r="H160" s="160">
        <v>13.648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f t="shared" si="9"/>
        <v>0</v>
      </c>
      <c r="Q160" s="166">
        <v>1.3600000000000001E-3</v>
      </c>
      <c r="R160" s="166">
        <f t="shared" si="10"/>
        <v>1.8561279999999999E-2</v>
      </c>
      <c r="S160" s="166">
        <v>0</v>
      </c>
      <c r="T160" s="167">
        <f t="shared" si="11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106</v>
      </c>
      <c r="AT160" s="168" t="s">
        <v>167</v>
      </c>
      <c r="AU160" s="168" t="s">
        <v>94</v>
      </c>
      <c r="AY160" s="14" t="s">
        <v>165</v>
      </c>
      <c r="BE160" s="99">
        <f t="shared" si="12"/>
        <v>0</v>
      </c>
      <c r="BF160" s="99">
        <f t="shared" si="13"/>
        <v>0</v>
      </c>
      <c r="BG160" s="99">
        <f t="shared" si="14"/>
        <v>0</v>
      </c>
      <c r="BH160" s="99">
        <f t="shared" si="15"/>
        <v>0</v>
      </c>
      <c r="BI160" s="99">
        <f t="shared" si="16"/>
        <v>0</v>
      </c>
      <c r="BJ160" s="14" t="s">
        <v>94</v>
      </c>
      <c r="BK160" s="99">
        <f t="shared" si="17"/>
        <v>0</v>
      </c>
      <c r="BL160" s="14" t="s">
        <v>106</v>
      </c>
      <c r="BM160" s="168" t="s">
        <v>2871</v>
      </c>
    </row>
    <row r="161" spans="1:65" s="2" customFormat="1" ht="24.2" customHeight="1">
      <c r="A161" s="32"/>
      <c r="B161" s="131"/>
      <c r="C161" s="156" t="s">
        <v>245</v>
      </c>
      <c r="D161" s="156" t="s">
        <v>167</v>
      </c>
      <c r="E161" s="157" t="s">
        <v>803</v>
      </c>
      <c r="F161" s="158" t="s">
        <v>804</v>
      </c>
      <c r="G161" s="159" t="s">
        <v>170</v>
      </c>
      <c r="H161" s="160">
        <v>13.648</v>
      </c>
      <c r="I161" s="161"/>
      <c r="J161" s="162"/>
      <c r="K161" s="163"/>
      <c r="L161" s="33"/>
      <c r="M161" s="164" t="s">
        <v>1</v>
      </c>
      <c r="N161" s="165" t="s">
        <v>49</v>
      </c>
      <c r="O161" s="58"/>
      <c r="P161" s="166">
        <f t="shared" si="9"/>
        <v>0</v>
      </c>
      <c r="Q161" s="166">
        <v>6.2399999999999999E-3</v>
      </c>
      <c r="R161" s="166">
        <f t="shared" si="10"/>
        <v>8.5163519999999993E-2</v>
      </c>
      <c r="S161" s="166">
        <v>0</v>
      </c>
      <c r="T161" s="167">
        <f t="shared" si="11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106</v>
      </c>
      <c r="AT161" s="168" t="s">
        <v>167</v>
      </c>
      <c r="AU161" s="168" t="s">
        <v>94</v>
      </c>
      <c r="AY161" s="14" t="s">
        <v>165</v>
      </c>
      <c r="BE161" s="99">
        <f t="shared" si="12"/>
        <v>0</v>
      </c>
      <c r="BF161" s="99">
        <f t="shared" si="13"/>
        <v>0</v>
      </c>
      <c r="BG161" s="99">
        <f t="shared" si="14"/>
        <v>0</v>
      </c>
      <c r="BH161" s="99">
        <f t="shared" si="15"/>
        <v>0</v>
      </c>
      <c r="BI161" s="99">
        <f t="shared" si="16"/>
        <v>0</v>
      </c>
      <c r="BJ161" s="14" t="s">
        <v>94</v>
      </c>
      <c r="BK161" s="99">
        <f t="shared" si="17"/>
        <v>0</v>
      </c>
      <c r="BL161" s="14" t="s">
        <v>106</v>
      </c>
      <c r="BM161" s="168" t="s">
        <v>2872</v>
      </c>
    </row>
    <row r="162" spans="1:65" s="2" customFormat="1" ht="24.2" customHeight="1">
      <c r="A162" s="32"/>
      <c r="B162" s="131"/>
      <c r="C162" s="156" t="s">
        <v>249</v>
      </c>
      <c r="D162" s="156" t="s">
        <v>167</v>
      </c>
      <c r="E162" s="157" t="s">
        <v>806</v>
      </c>
      <c r="F162" s="158" t="s">
        <v>807</v>
      </c>
      <c r="G162" s="159" t="s">
        <v>170</v>
      </c>
      <c r="H162" s="160">
        <v>13.648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f t="shared" si="9"/>
        <v>0</v>
      </c>
      <c r="Q162" s="166">
        <v>3.7400000000000003E-2</v>
      </c>
      <c r="R162" s="166">
        <f t="shared" si="10"/>
        <v>0.51043519999999998</v>
      </c>
      <c r="S162" s="166">
        <v>0</v>
      </c>
      <c r="T162" s="167">
        <f t="shared" si="11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106</v>
      </c>
      <c r="AT162" s="168" t="s">
        <v>167</v>
      </c>
      <c r="AU162" s="168" t="s">
        <v>94</v>
      </c>
      <c r="AY162" s="14" t="s">
        <v>165</v>
      </c>
      <c r="BE162" s="99">
        <f t="shared" si="12"/>
        <v>0</v>
      </c>
      <c r="BF162" s="99">
        <f t="shared" si="13"/>
        <v>0</v>
      </c>
      <c r="BG162" s="99">
        <f t="shared" si="14"/>
        <v>0</v>
      </c>
      <c r="BH162" s="99">
        <f t="shared" si="15"/>
        <v>0</v>
      </c>
      <c r="BI162" s="99">
        <f t="shared" si="16"/>
        <v>0</v>
      </c>
      <c r="BJ162" s="14" t="s">
        <v>94</v>
      </c>
      <c r="BK162" s="99">
        <f t="shared" si="17"/>
        <v>0</v>
      </c>
      <c r="BL162" s="14" t="s">
        <v>106</v>
      </c>
      <c r="BM162" s="168" t="s">
        <v>2873</v>
      </c>
    </row>
    <row r="163" spans="1:65" s="2" customFormat="1" ht="24.2" customHeight="1">
      <c r="A163" s="32"/>
      <c r="B163" s="131"/>
      <c r="C163" s="156" t="s">
        <v>254</v>
      </c>
      <c r="D163" s="156" t="s">
        <v>167</v>
      </c>
      <c r="E163" s="157" t="s">
        <v>809</v>
      </c>
      <c r="F163" s="158" t="s">
        <v>810</v>
      </c>
      <c r="G163" s="159" t="s">
        <v>170</v>
      </c>
      <c r="H163" s="160">
        <v>11.122999999999999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9"/>
        <v>0</v>
      </c>
      <c r="Q163" s="166">
        <v>1.0240000000000001E-2</v>
      </c>
      <c r="R163" s="166">
        <f t="shared" si="10"/>
        <v>0.11389952</v>
      </c>
      <c r="S163" s="166">
        <v>0</v>
      </c>
      <c r="T163" s="167">
        <f t="shared" si="11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106</v>
      </c>
      <c r="AT163" s="168" t="s">
        <v>167</v>
      </c>
      <c r="AU163" s="168" t="s">
        <v>94</v>
      </c>
      <c r="AY163" s="14" t="s">
        <v>165</v>
      </c>
      <c r="BE163" s="99">
        <f t="shared" si="12"/>
        <v>0</v>
      </c>
      <c r="BF163" s="99">
        <f t="shared" si="13"/>
        <v>0</v>
      </c>
      <c r="BG163" s="99">
        <f t="shared" si="14"/>
        <v>0</v>
      </c>
      <c r="BH163" s="99">
        <f t="shared" si="15"/>
        <v>0</v>
      </c>
      <c r="BI163" s="99">
        <f t="shared" si="16"/>
        <v>0</v>
      </c>
      <c r="BJ163" s="14" t="s">
        <v>94</v>
      </c>
      <c r="BK163" s="99">
        <f t="shared" si="17"/>
        <v>0</v>
      </c>
      <c r="BL163" s="14" t="s">
        <v>106</v>
      </c>
      <c r="BM163" s="168" t="s">
        <v>2874</v>
      </c>
    </row>
    <row r="164" spans="1:65" s="2" customFormat="1" ht="24.2" customHeight="1">
      <c r="A164" s="32"/>
      <c r="B164" s="131"/>
      <c r="C164" s="156" t="s">
        <v>258</v>
      </c>
      <c r="D164" s="156" t="s">
        <v>167</v>
      </c>
      <c r="E164" s="157" t="s">
        <v>2875</v>
      </c>
      <c r="F164" s="158" t="s">
        <v>2876</v>
      </c>
      <c r="G164" s="159" t="s">
        <v>394</v>
      </c>
      <c r="H164" s="160">
        <v>1</v>
      </c>
      <c r="I164" s="161"/>
      <c r="J164" s="162"/>
      <c r="K164" s="163"/>
      <c r="L164" s="33"/>
      <c r="M164" s="164" t="s">
        <v>1</v>
      </c>
      <c r="N164" s="165" t="s">
        <v>49</v>
      </c>
      <c r="O164" s="58"/>
      <c r="P164" s="166">
        <f t="shared" si="9"/>
        <v>0</v>
      </c>
      <c r="Q164" s="166">
        <v>1.7500000000000002E-2</v>
      </c>
      <c r="R164" s="166">
        <f t="shared" si="10"/>
        <v>1.7500000000000002E-2</v>
      </c>
      <c r="S164" s="166">
        <v>0</v>
      </c>
      <c r="T164" s="167">
        <f t="shared" si="11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106</v>
      </c>
      <c r="AT164" s="168" t="s">
        <v>167</v>
      </c>
      <c r="AU164" s="168" t="s">
        <v>94</v>
      </c>
      <c r="AY164" s="14" t="s">
        <v>165</v>
      </c>
      <c r="BE164" s="99">
        <f t="shared" si="12"/>
        <v>0</v>
      </c>
      <c r="BF164" s="99">
        <f t="shared" si="13"/>
        <v>0</v>
      </c>
      <c r="BG164" s="99">
        <f t="shared" si="14"/>
        <v>0</v>
      </c>
      <c r="BH164" s="99">
        <f t="shared" si="15"/>
        <v>0</v>
      </c>
      <c r="BI164" s="99">
        <f t="shared" si="16"/>
        <v>0</v>
      </c>
      <c r="BJ164" s="14" t="s">
        <v>94</v>
      </c>
      <c r="BK164" s="99">
        <f t="shared" si="17"/>
        <v>0</v>
      </c>
      <c r="BL164" s="14" t="s">
        <v>106</v>
      </c>
      <c r="BM164" s="168" t="s">
        <v>2877</v>
      </c>
    </row>
    <row r="165" spans="1:65" s="2" customFormat="1" ht="24.2" customHeight="1">
      <c r="A165" s="32"/>
      <c r="B165" s="131"/>
      <c r="C165" s="169" t="s">
        <v>262</v>
      </c>
      <c r="D165" s="169" t="s">
        <v>373</v>
      </c>
      <c r="E165" s="170" t="s">
        <v>2878</v>
      </c>
      <c r="F165" s="171" t="s">
        <v>2879</v>
      </c>
      <c r="G165" s="172" t="s">
        <v>394</v>
      </c>
      <c r="H165" s="173">
        <v>1</v>
      </c>
      <c r="I165" s="174"/>
      <c r="J165" s="175"/>
      <c r="K165" s="176"/>
      <c r="L165" s="177"/>
      <c r="M165" s="178" t="s">
        <v>1</v>
      </c>
      <c r="N165" s="179" t="s">
        <v>49</v>
      </c>
      <c r="O165" s="58"/>
      <c r="P165" s="166">
        <f t="shared" si="9"/>
        <v>0</v>
      </c>
      <c r="Q165" s="166">
        <v>1.46E-2</v>
      </c>
      <c r="R165" s="166">
        <f t="shared" si="10"/>
        <v>1.46E-2</v>
      </c>
      <c r="S165" s="166">
        <v>0</v>
      </c>
      <c r="T165" s="167">
        <f t="shared" si="11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194</v>
      </c>
      <c r="AT165" s="168" t="s">
        <v>373</v>
      </c>
      <c r="AU165" s="168" t="s">
        <v>94</v>
      </c>
      <c r="AY165" s="14" t="s">
        <v>165</v>
      </c>
      <c r="BE165" s="99">
        <f t="shared" si="12"/>
        <v>0</v>
      </c>
      <c r="BF165" s="99">
        <f t="shared" si="13"/>
        <v>0</v>
      </c>
      <c r="BG165" s="99">
        <f t="shared" si="14"/>
        <v>0</v>
      </c>
      <c r="BH165" s="99">
        <f t="shared" si="15"/>
        <v>0</v>
      </c>
      <c r="BI165" s="99">
        <f t="shared" si="16"/>
        <v>0</v>
      </c>
      <c r="BJ165" s="14" t="s">
        <v>94</v>
      </c>
      <c r="BK165" s="99">
        <f t="shared" si="17"/>
        <v>0</v>
      </c>
      <c r="BL165" s="14" t="s">
        <v>106</v>
      </c>
      <c r="BM165" s="168" t="s">
        <v>2880</v>
      </c>
    </row>
    <row r="166" spans="1:65" s="2" customFormat="1" ht="24.2" customHeight="1">
      <c r="A166" s="32"/>
      <c r="B166" s="131"/>
      <c r="C166" s="156" t="s">
        <v>266</v>
      </c>
      <c r="D166" s="156" t="s">
        <v>167</v>
      </c>
      <c r="E166" s="157" t="s">
        <v>2881</v>
      </c>
      <c r="F166" s="158" t="s">
        <v>2882</v>
      </c>
      <c r="G166" s="159" t="s">
        <v>394</v>
      </c>
      <c r="H166" s="160">
        <v>1</v>
      </c>
      <c r="I166" s="161"/>
      <c r="J166" s="162"/>
      <c r="K166" s="163"/>
      <c r="L166" s="33"/>
      <c r="M166" s="164" t="s">
        <v>1</v>
      </c>
      <c r="N166" s="165" t="s">
        <v>49</v>
      </c>
      <c r="O166" s="58"/>
      <c r="P166" s="166">
        <f t="shared" si="9"/>
        <v>0</v>
      </c>
      <c r="Q166" s="166">
        <v>5.092E-2</v>
      </c>
      <c r="R166" s="166">
        <f t="shared" si="10"/>
        <v>5.092E-2</v>
      </c>
      <c r="S166" s="166">
        <v>0</v>
      </c>
      <c r="T166" s="167">
        <f t="shared" si="11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106</v>
      </c>
      <c r="AT166" s="168" t="s">
        <v>167</v>
      </c>
      <c r="AU166" s="168" t="s">
        <v>94</v>
      </c>
      <c r="AY166" s="14" t="s">
        <v>165</v>
      </c>
      <c r="BE166" s="99">
        <f t="shared" si="12"/>
        <v>0</v>
      </c>
      <c r="BF166" s="99">
        <f t="shared" si="13"/>
        <v>0</v>
      </c>
      <c r="BG166" s="99">
        <f t="shared" si="14"/>
        <v>0</v>
      </c>
      <c r="BH166" s="99">
        <f t="shared" si="15"/>
        <v>0</v>
      </c>
      <c r="BI166" s="99">
        <f t="shared" si="16"/>
        <v>0</v>
      </c>
      <c r="BJ166" s="14" t="s">
        <v>94</v>
      </c>
      <c r="BK166" s="99">
        <f t="shared" si="17"/>
        <v>0</v>
      </c>
      <c r="BL166" s="14" t="s">
        <v>106</v>
      </c>
      <c r="BM166" s="168" t="s">
        <v>2883</v>
      </c>
    </row>
    <row r="167" spans="1:65" s="2" customFormat="1" ht="24.2" customHeight="1">
      <c r="A167" s="32"/>
      <c r="B167" s="131"/>
      <c r="C167" s="169" t="s">
        <v>270</v>
      </c>
      <c r="D167" s="169" t="s">
        <v>373</v>
      </c>
      <c r="E167" s="170" t="s">
        <v>2884</v>
      </c>
      <c r="F167" s="171" t="s">
        <v>2885</v>
      </c>
      <c r="G167" s="172" t="s">
        <v>394</v>
      </c>
      <c r="H167" s="173">
        <v>1</v>
      </c>
      <c r="I167" s="174"/>
      <c r="J167" s="175"/>
      <c r="K167" s="176"/>
      <c r="L167" s="177"/>
      <c r="M167" s="178" t="s">
        <v>1</v>
      </c>
      <c r="N167" s="179" t="s">
        <v>49</v>
      </c>
      <c r="O167" s="58"/>
      <c r="P167" s="166">
        <f t="shared" si="9"/>
        <v>0</v>
      </c>
      <c r="Q167" s="166">
        <v>1.43E-2</v>
      </c>
      <c r="R167" s="166">
        <f t="shared" si="10"/>
        <v>1.43E-2</v>
      </c>
      <c r="S167" s="166">
        <v>0</v>
      </c>
      <c r="T167" s="167">
        <f t="shared" si="11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194</v>
      </c>
      <c r="AT167" s="168" t="s">
        <v>373</v>
      </c>
      <c r="AU167" s="168" t="s">
        <v>94</v>
      </c>
      <c r="AY167" s="14" t="s">
        <v>165</v>
      </c>
      <c r="BE167" s="99">
        <f t="shared" si="12"/>
        <v>0</v>
      </c>
      <c r="BF167" s="99">
        <f t="shared" si="13"/>
        <v>0</v>
      </c>
      <c r="BG167" s="99">
        <f t="shared" si="14"/>
        <v>0</v>
      </c>
      <c r="BH167" s="99">
        <f t="shared" si="15"/>
        <v>0</v>
      </c>
      <c r="BI167" s="99">
        <f t="shared" si="16"/>
        <v>0</v>
      </c>
      <c r="BJ167" s="14" t="s">
        <v>94</v>
      </c>
      <c r="BK167" s="99">
        <f t="shared" si="17"/>
        <v>0</v>
      </c>
      <c r="BL167" s="14" t="s">
        <v>106</v>
      </c>
      <c r="BM167" s="168" t="s">
        <v>2886</v>
      </c>
    </row>
    <row r="168" spans="1:65" s="12" customFormat="1" ht="22.9" customHeight="1">
      <c r="B168" s="143"/>
      <c r="D168" s="144" t="s">
        <v>82</v>
      </c>
      <c r="E168" s="154" t="s">
        <v>198</v>
      </c>
      <c r="F168" s="154" t="s">
        <v>253</v>
      </c>
      <c r="I168" s="146"/>
      <c r="J168" s="155"/>
      <c r="L168" s="143"/>
      <c r="M168" s="148"/>
      <c r="N168" s="149"/>
      <c r="O168" s="149"/>
      <c r="P168" s="150">
        <f>SUM(P169:P180)</f>
        <v>0</v>
      </c>
      <c r="Q168" s="149"/>
      <c r="R168" s="150">
        <f>SUM(R169:R180)</f>
        <v>0</v>
      </c>
      <c r="S168" s="149"/>
      <c r="T168" s="151">
        <f>SUM(T169:T180)</f>
        <v>3.5220640000000003</v>
      </c>
      <c r="AR168" s="144" t="s">
        <v>89</v>
      </c>
      <c r="AT168" s="152" t="s">
        <v>82</v>
      </c>
      <c r="AU168" s="152" t="s">
        <v>89</v>
      </c>
      <c r="AY168" s="144" t="s">
        <v>165</v>
      </c>
      <c r="BK168" s="153">
        <f>SUM(BK169:BK180)</f>
        <v>0</v>
      </c>
    </row>
    <row r="169" spans="1:65" s="2" customFormat="1" ht="24.2" customHeight="1">
      <c r="A169" s="32"/>
      <c r="B169" s="131"/>
      <c r="C169" s="156" t="s">
        <v>274</v>
      </c>
      <c r="D169" s="156" t="s">
        <v>167</v>
      </c>
      <c r="E169" s="157" t="s">
        <v>2887</v>
      </c>
      <c r="F169" s="158" t="s">
        <v>2888</v>
      </c>
      <c r="G169" s="159" t="s">
        <v>170</v>
      </c>
      <c r="H169" s="160">
        <v>4.68</v>
      </c>
      <c r="I169" s="161"/>
      <c r="J169" s="162"/>
      <c r="K169" s="163"/>
      <c r="L169" s="33"/>
      <c r="M169" s="164" t="s">
        <v>1</v>
      </c>
      <c r="N169" s="165" t="s">
        <v>49</v>
      </c>
      <c r="O169" s="58"/>
      <c r="P169" s="166">
        <f t="shared" ref="P169:P180" si="18">O169*H169</f>
        <v>0</v>
      </c>
      <c r="Q169" s="166">
        <v>0</v>
      </c>
      <c r="R169" s="166">
        <f t="shared" ref="R169:R180" si="19">Q169*H169</f>
        <v>0</v>
      </c>
      <c r="S169" s="166">
        <v>0.19600000000000001</v>
      </c>
      <c r="T169" s="167">
        <f t="shared" ref="T169:T180" si="20">S169*H169</f>
        <v>0.91727999999999998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106</v>
      </c>
      <c r="AT169" s="168" t="s">
        <v>167</v>
      </c>
      <c r="AU169" s="168" t="s">
        <v>94</v>
      </c>
      <c r="AY169" s="14" t="s">
        <v>165</v>
      </c>
      <c r="BE169" s="99">
        <f t="shared" ref="BE169:BE180" si="21">IF(N169="základná",J169,0)</f>
        <v>0</v>
      </c>
      <c r="BF169" s="99">
        <f t="shared" ref="BF169:BF180" si="22">IF(N169="znížená",J169,0)</f>
        <v>0</v>
      </c>
      <c r="BG169" s="99">
        <f t="shared" ref="BG169:BG180" si="23">IF(N169="zákl. prenesená",J169,0)</f>
        <v>0</v>
      </c>
      <c r="BH169" s="99">
        <f t="shared" ref="BH169:BH180" si="24">IF(N169="zníž. prenesená",J169,0)</f>
        <v>0</v>
      </c>
      <c r="BI169" s="99">
        <f t="shared" ref="BI169:BI180" si="25">IF(N169="nulová",J169,0)</f>
        <v>0</v>
      </c>
      <c r="BJ169" s="14" t="s">
        <v>94</v>
      </c>
      <c r="BK169" s="99">
        <f t="shared" ref="BK169:BK180" si="26">ROUND(I169*H169,2)</f>
        <v>0</v>
      </c>
      <c r="BL169" s="14" t="s">
        <v>106</v>
      </c>
      <c r="BM169" s="168" t="s">
        <v>2889</v>
      </c>
    </row>
    <row r="170" spans="1:65" s="2" customFormat="1" ht="24.2" customHeight="1">
      <c r="A170" s="32"/>
      <c r="B170" s="131"/>
      <c r="C170" s="156" t="s">
        <v>279</v>
      </c>
      <c r="D170" s="156" t="s">
        <v>167</v>
      </c>
      <c r="E170" s="157" t="s">
        <v>2890</v>
      </c>
      <c r="F170" s="158" t="s">
        <v>2891</v>
      </c>
      <c r="G170" s="159" t="s">
        <v>170</v>
      </c>
      <c r="H170" s="160">
        <v>9.7899999999999991</v>
      </c>
      <c r="I170" s="161"/>
      <c r="J170" s="162"/>
      <c r="K170" s="163"/>
      <c r="L170" s="33"/>
      <c r="M170" s="164" t="s">
        <v>1</v>
      </c>
      <c r="N170" s="165" t="s">
        <v>49</v>
      </c>
      <c r="O170" s="58"/>
      <c r="P170" s="166">
        <f t="shared" si="18"/>
        <v>0</v>
      </c>
      <c r="Q170" s="166">
        <v>0</v>
      </c>
      <c r="R170" s="166">
        <f t="shared" si="19"/>
        <v>0</v>
      </c>
      <c r="S170" s="166">
        <v>0.02</v>
      </c>
      <c r="T170" s="167">
        <f t="shared" si="20"/>
        <v>0.19579999999999997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106</v>
      </c>
      <c r="AT170" s="168" t="s">
        <v>167</v>
      </c>
      <c r="AU170" s="168" t="s">
        <v>94</v>
      </c>
      <c r="AY170" s="14" t="s">
        <v>165</v>
      </c>
      <c r="BE170" s="99">
        <f t="shared" si="21"/>
        <v>0</v>
      </c>
      <c r="BF170" s="99">
        <f t="shared" si="22"/>
        <v>0</v>
      </c>
      <c r="BG170" s="99">
        <f t="shared" si="23"/>
        <v>0</v>
      </c>
      <c r="BH170" s="99">
        <f t="shared" si="24"/>
        <v>0</v>
      </c>
      <c r="BI170" s="99">
        <f t="shared" si="25"/>
        <v>0</v>
      </c>
      <c r="BJ170" s="14" t="s">
        <v>94</v>
      </c>
      <c r="BK170" s="99">
        <f t="shared" si="26"/>
        <v>0</v>
      </c>
      <c r="BL170" s="14" t="s">
        <v>106</v>
      </c>
      <c r="BM170" s="168" t="s">
        <v>2892</v>
      </c>
    </row>
    <row r="171" spans="1:65" s="2" customFormat="1" ht="24.2" customHeight="1">
      <c r="A171" s="32"/>
      <c r="B171" s="131"/>
      <c r="C171" s="156" t="s">
        <v>283</v>
      </c>
      <c r="D171" s="156" t="s">
        <v>167</v>
      </c>
      <c r="E171" s="157" t="s">
        <v>872</v>
      </c>
      <c r="F171" s="158" t="s">
        <v>873</v>
      </c>
      <c r="G171" s="159" t="s">
        <v>394</v>
      </c>
      <c r="H171" s="160">
        <v>2</v>
      </c>
      <c r="I171" s="161"/>
      <c r="J171" s="162"/>
      <c r="K171" s="163"/>
      <c r="L171" s="33"/>
      <c r="M171" s="164" t="s">
        <v>1</v>
      </c>
      <c r="N171" s="165" t="s">
        <v>49</v>
      </c>
      <c r="O171" s="58"/>
      <c r="P171" s="166">
        <f t="shared" si="18"/>
        <v>0</v>
      </c>
      <c r="Q171" s="166">
        <v>0</v>
      </c>
      <c r="R171" s="166">
        <f t="shared" si="19"/>
        <v>0</v>
      </c>
      <c r="S171" s="166">
        <v>2.4E-2</v>
      </c>
      <c r="T171" s="167">
        <f t="shared" si="20"/>
        <v>4.8000000000000001E-2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106</v>
      </c>
      <c r="AT171" s="168" t="s">
        <v>167</v>
      </c>
      <c r="AU171" s="168" t="s">
        <v>94</v>
      </c>
      <c r="AY171" s="14" t="s">
        <v>165</v>
      </c>
      <c r="BE171" s="99">
        <f t="shared" si="21"/>
        <v>0</v>
      </c>
      <c r="BF171" s="99">
        <f t="shared" si="22"/>
        <v>0</v>
      </c>
      <c r="BG171" s="99">
        <f t="shared" si="23"/>
        <v>0</v>
      </c>
      <c r="BH171" s="99">
        <f t="shared" si="24"/>
        <v>0</v>
      </c>
      <c r="BI171" s="99">
        <f t="shared" si="25"/>
        <v>0</v>
      </c>
      <c r="BJ171" s="14" t="s">
        <v>94</v>
      </c>
      <c r="BK171" s="99">
        <f t="shared" si="26"/>
        <v>0</v>
      </c>
      <c r="BL171" s="14" t="s">
        <v>106</v>
      </c>
      <c r="BM171" s="168" t="s">
        <v>2893</v>
      </c>
    </row>
    <row r="172" spans="1:65" s="2" customFormat="1" ht="14.45" customHeight="1">
      <c r="A172" s="32"/>
      <c r="B172" s="131"/>
      <c r="C172" s="156" t="s">
        <v>287</v>
      </c>
      <c r="D172" s="156" t="s">
        <v>167</v>
      </c>
      <c r="E172" s="157" t="s">
        <v>2894</v>
      </c>
      <c r="F172" s="158" t="s">
        <v>2895</v>
      </c>
      <c r="G172" s="159" t="s">
        <v>394</v>
      </c>
      <c r="H172" s="160">
        <v>2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f t="shared" si="18"/>
        <v>0</v>
      </c>
      <c r="Q172" s="166">
        <v>0</v>
      </c>
      <c r="R172" s="166">
        <f t="shared" si="19"/>
        <v>0</v>
      </c>
      <c r="S172" s="166">
        <v>4.0000000000000001E-3</v>
      </c>
      <c r="T172" s="167">
        <f t="shared" si="20"/>
        <v>8.0000000000000002E-3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106</v>
      </c>
      <c r="AT172" s="168" t="s">
        <v>167</v>
      </c>
      <c r="AU172" s="168" t="s">
        <v>94</v>
      </c>
      <c r="AY172" s="14" t="s">
        <v>165</v>
      </c>
      <c r="BE172" s="99">
        <f t="shared" si="21"/>
        <v>0</v>
      </c>
      <c r="BF172" s="99">
        <f t="shared" si="22"/>
        <v>0</v>
      </c>
      <c r="BG172" s="99">
        <f t="shared" si="23"/>
        <v>0</v>
      </c>
      <c r="BH172" s="99">
        <f t="shared" si="24"/>
        <v>0</v>
      </c>
      <c r="BI172" s="99">
        <f t="shared" si="25"/>
        <v>0</v>
      </c>
      <c r="BJ172" s="14" t="s">
        <v>94</v>
      </c>
      <c r="BK172" s="99">
        <f t="shared" si="26"/>
        <v>0</v>
      </c>
      <c r="BL172" s="14" t="s">
        <v>106</v>
      </c>
      <c r="BM172" s="168" t="s">
        <v>2896</v>
      </c>
    </row>
    <row r="173" spans="1:65" s="2" customFormat="1" ht="24.2" customHeight="1">
      <c r="A173" s="32"/>
      <c r="B173" s="131"/>
      <c r="C173" s="156" t="s">
        <v>291</v>
      </c>
      <c r="D173" s="156" t="s">
        <v>167</v>
      </c>
      <c r="E173" s="157" t="s">
        <v>2897</v>
      </c>
      <c r="F173" s="158" t="s">
        <v>2898</v>
      </c>
      <c r="G173" s="159" t="s">
        <v>170</v>
      </c>
      <c r="H173" s="160">
        <v>2.8279999999999998</v>
      </c>
      <c r="I173" s="161"/>
      <c r="J173" s="162"/>
      <c r="K173" s="163"/>
      <c r="L173" s="33"/>
      <c r="M173" s="164" t="s">
        <v>1</v>
      </c>
      <c r="N173" s="165" t="s">
        <v>49</v>
      </c>
      <c r="O173" s="58"/>
      <c r="P173" s="166">
        <f t="shared" si="18"/>
        <v>0</v>
      </c>
      <c r="Q173" s="166">
        <v>0</v>
      </c>
      <c r="R173" s="166">
        <f t="shared" si="19"/>
        <v>0</v>
      </c>
      <c r="S173" s="166">
        <v>7.5999999999999998E-2</v>
      </c>
      <c r="T173" s="167">
        <f t="shared" si="20"/>
        <v>0.21492799999999998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106</v>
      </c>
      <c r="AT173" s="168" t="s">
        <v>167</v>
      </c>
      <c r="AU173" s="168" t="s">
        <v>94</v>
      </c>
      <c r="AY173" s="14" t="s">
        <v>165</v>
      </c>
      <c r="BE173" s="99">
        <f t="shared" si="21"/>
        <v>0</v>
      </c>
      <c r="BF173" s="99">
        <f t="shared" si="22"/>
        <v>0</v>
      </c>
      <c r="BG173" s="99">
        <f t="shared" si="23"/>
        <v>0</v>
      </c>
      <c r="BH173" s="99">
        <f t="shared" si="24"/>
        <v>0</v>
      </c>
      <c r="BI173" s="99">
        <f t="shared" si="25"/>
        <v>0</v>
      </c>
      <c r="BJ173" s="14" t="s">
        <v>94</v>
      </c>
      <c r="BK173" s="99">
        <f t="shared" si="26"/>
        <v>0</v>
      </c>
      <c r="BL173" s="14" t="s">
        <v>106</v>
      </c>
      <c r="BM173" s="168" t="s">
        <v>2899</v>
      </c>
    </row>
    <row r="174" spans="1:65" s="2" customFormat="1" ht="24.2" customHeight="1">
      <c r="A174" s="32"/>
      <c r="B174" s="131"/>
      <c r="C174" s="156" t="s">
        <v>295</v>
      </c>
      <c r="D174" s="156" t="s">
        <v>167</v>
      </c>
      <c r="E174" s="157" t="s">
        <v>2900</v>
      </c>
      <c r="F174" s="158" t="s">
        <v>2901</v>
      </c>
      <c r="G174" s="159" t="s">
        <v>170</v>
      </c>
      <c r="H174" s="160">
        <v>31.442</v>
      </c>
      <c r="I174" s="161"/>
      <c r="J174" s="162"/>
      <c r="K174" s="163"/>
      <c r="L174" s="33"/>
      <c r="M174" s="164" t="s">
        <v>1</v>
      </c>
      <c r="N174" s="165" t="s">
        <v>49</v>
      </c>
      <c r="O174" s="58"/>
      <c r="P174" s="166">
        <f t="shared" si="18"/>
        <v>0</v>
      </c>
      <c r="Q174" s="166">
        <v>0</v>
      </c>
      <c r="R174" s="166">
        <f t="shared" si="19"/>
        <v>0</v>
      </c>
      <c r="S174" s="166">
        <v>6.8000000000000005E-2</v>
      </c>
      <c r="T174" s="167">
        <f t="shared" si="20"/>
        <v>2.1380560000000002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106</v>
      </c>
      <c r="AT174" s="168" t="s">
        <v>167</v>
      </c>
      <c r="AU174" s="168" t="s">
        <v>94</v>
      </c>
      <c r="AY174" s="14" t="s">
        <v>165</v>
      </c>
      <c r="BE174" s="99">
        <f t="shared" si="21"/>
        <v>0</v>
      </c>
      <c r="BF174" s="99">
        <f t="shared" si="22"/>
        <v>0</v>
      </c>
      <c r="BG174" s="99">
        <f t="shared" si="23"/>
        <v>0</v>
      </c>
      <c r="BH174" s="99">
        <f t="shared" si="24"/>
        <v>0</v>
      </c>
      <c r="BI174" s="99">
        <f t="shared" si="25"/>
        <v>0</v>
      </c>
      <c r="BJ174" s="14" t="s">
        <v>94</v>
      </c>
      <c r="BK174" s="99">
        <f t="shared" si="26"/>
        <v>0</v>
      </c>
      <c r="BL174" s="14" t="s">
        <v>106</v>
      </c>
      <c r="BM174" s="168" t="s">
        <v>2902</v>
      </c>
    </row>
    <row r="175" spans="1:65" s="2" customFormat="1" ht="14.45" customHeight="1">
      <c r="A175" s="32"/>
      <c r="B175" s="131"/>
      <c r="C175" s="156" t="s">
        <v>297</v>
      </c>
      <c r="D175" s="156" t="s">
        <v>167</v>
      </c>
      <c r="E175" s="157" t="s">
        <v>330</v>
      </c>
      <c r="F175" s="158" t="s">
        <v>331</v>
      </c>
      <c r="G175" s="159" t="s">
        <v>332</v>
      </c>
      <c r="H175" s="160">
        <v>4.03</v>
      </c>
      <c r="I175" s="161"/>
      <c r="J175" s="162"/>
      <c r="K175" s="163"/>
      <c r="L175" s="33"/>
      <c r="M175" s="164" t="s">
        <v>1</v>
      </c>
      <c r="N175" s="165" t="s">
        <v>49</v>
      </c>
      <c r="O175" s="58"/>
      <c r="P175" s="166">
        <f t="shared" si="18"/>
        <v>0</v>
      </c>
      <c r="Q175" s="166">
        <v>0</v>
      </c>
      <c r="R175" s="166">
        <f t="shared" si="19"/>
        <v>0</v>
      </c>
      <c r="S175" s="166">
        <v>0</v>
      </c>
      <c r="T175" s="167">
        <f t="shared" si="20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106</v>
      </c>
      <c r="AT175" s="168" t="s">
        <v>167</v>
      </c>
      <c r="AU175" s="168" t="s">
        <v>94</v>
      </c>
      <c r="AY175" s="14" t="s">
        <v>165</v>
      </c>
      <c r="BE175" s="99">
        <f t="shared" si="21"/>
        <v>0</v>
      </c>
      <c r="BF175" s="99">
        <f t="shared" si="22"/>
        <v>0</v>
      </c>
      <c r="BG175" s="99">
        <f t="shared" si="23"/>
        <v>0</v>
      </c>
      <c r="BH175" s="99">
        <f t="shared" si="24"/>
        <v>0</v>
      </c>
      <c r="BI175" s="99">
        <f t="shared" si="25"/>
        <v>0</v>
      </c>
      <c r="BJ175" s="14" t="s">
        <v>94</v>
      </c>
      <c r="BK175" s="99">
        <f t="shared" si="26"/>
        <v>0</v>
      </c>
      <c r="BL175" s="14" t="s">
        <v>106</v>
      </c>
      <c r="BM175" s="168" t="s">
        <v>2903</v>
      </c>
    </row>
    <row r="176" spans="1:65" s="2" customFormat="1" ht="14.45" customHeight="1">
      <c r="A176" s="32"/>
      <c r="B176" s="131"/>
      <c r="C176" s="156" t="s">
        <v>301</v>
      </c>
      <c r="D176" s="156" t="s">
        <v>167</v>
      </c>
      <c r="E176" s="157" t="s">
        <v>339</v>
      </c>
      <c r="F176" s="158" t="s">
        <v>340</v>
      </c>
      <c r="G176" s="159" t="s">
        <v>332</v>
      </c>
      <c r="H176" s="160">
        <v>4.03</v>
      </c>
      <c r="I176" s="161"/>
      <c r="J176" s="162"/>
      <c r="K176" s="163"/>
      <c r="L176" s="33"/>
      <c r="M176" s="164" t="s">
        <v>1</v>
      </c>
      <c r="N176" s="165" t="s">
        <v>49</v>
      </c>
      <c r="O176" s="58"/>
      <c r="P176" s="166">
        <f t="shared" si="18"/>
        <v>0</v>
      </c>
      <c r="Q176" s="166">
        <v>0</v>
      </c>
      <c r="R176" s="166">
        <f t="shared" si="19"/>
        <v>0</v>
      </c>
      <c r="S176" s="166">
        <v>0</v>
      </c>
      <c r="T176" s="167">
        <f t="shared" si="20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106</v>
      </c>
      <c r="AT176" s="168" t="s">
        <v>167</v>
      </c>
      <c r="AU176" s="168" t="s">
        <v>94</v>
      </c>
      <c r="AY176" s="14" t="s">
        <v>165</v>
      </c>
      <c r="BE176" s="99">
        <f t="shared" si="21"/>
        <v>0</v>
      </c>
      <c r="BF176" s="99">
        <f t="shared" si="22"/>
        <v>0</v>
      </c>
      <c r="BG176" s="99">
        <f t="shared" si="23"/>
        <v>0</v>
      </c>
      <c r="BH176" s="99">
        <f t="shared" si="24"/>
        <v>0</v>
      </c>
      <c r="BI176" s="99">
        <f t="shared" si="25"/>
        <v>0</v>
      </c>
      <c r="BJ176" s="14" t="s">
        <v>94</v>
      </c>
      <c r="BK176" s="99">
        <f t="shared" si="26"/>
        <v>0</v>
      </c>
      <c r="BL176" s="14" t="s">
        <v>106</v>
      </c>
      <c r="BM176" s="168" t="s">
        <v>2904</v>
      </c>
    </row>
    <row r="177" spans="1:65" s="2" customFormat="1" ht="24.2" customHeight="1">
      <c r="A177" s="32"/>
      <c r="B177" s="131"/>
      <c r="C177" s="156" t="s">
        <v>305</v>
      </c>
      <c r="D177" s="156" t="s">
        <v>167</v>
      </c>
      <c r="E177" s="157" t="s">
        <v>343</v>
      </c>
      <c r="F177" s="158" t="s">
        <v>344</v>
      </c>
      <c r="G177" s="159" t="s">
        <v>332</v>
      </c>
      <c r="H177" s="160">
        <v>60.45</v>
      </c>
      <c r="I177" s="161"/>
      <c r="J177" s="162"/>
      <c r="K177" s="163"/>
      <c r="L177" s="33"/>
      <c r="M177" s="164" t="s">
        <v>1</v>
      </c>
      <c r="N177" s="165" t="s">
        <v>49</v>
      </c>
      <c r="O177" s="58"/>
      <c r="P177" s="166">
        <f t="shared" si="18"/>
        <v>0</v>
      </c>
      <c r="Q177" s="166">
        <v>0</v>
      </c>
      <c r="R177" s="166">
        <f t="shared" si="19"/>
        <v>0</v>
      </c>
      <c r="S177" s="166">
        <v>0</v>
      </c>
      <c r="T177" s="167">
        <f t="shared" si="20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106</v>
      </c>
      <c r="AT177" s="168" t="s">
        <v>167</v>
      </c>
      <c r="AU177" s="168" t="s">
        <v>94</v>
      </c>
      <c r="AY177" s="14" t="s">
        <v>165</v>
      </c>
      <c r="BE177" s="99">
        <f t="shared" si="21"/>
        <v>0</v>
      </c>
      <c r="BF177" s="99">
        <f t="shared" si="22"/>
        <v>0</v>
      </c>
      <c r="BG177" s="99">
        <f t="shared" si="23"/>
        <v>0</v>
      </c>
      <c r="BH177" s="99">
        <f t="shared" si="24"/>
        <v>0</v>
      </c>
      <c r="BI177" s="99">
        <f t="shared" si="25"/>
        <v>0</v>
      </c>
      <c r="BJ177" s="14" t="s">
        <v>94</v>
      </c>
      <c r="BK177" s="99">
        <f t="shared" si="26"/>
        <v>0</v>
      </c>
      <c r="BL177" s="14" t="s">
        <v>106</v>
      </c>
      <c r="BM177" s="168" t="s">
        <v>2905</v>
      </c>
    </row>
    <row r="178" spans="1:65" s="2" customFormat="1" ht="24.2" customHeight="1">
      <c r="A178" s="32"/>
      <c r="B178" s="131"/>
      <c r="C178" s="156" t="s">
        <v>309</v>
      </c>
      <c r="D178" s="156" t="s">
        <v>167</v>
      </c>
      <c r="E178" s="157" t="s">
        <v>347</v>
      </c>
      <c r="F178" s="158" t="s">
        <v>348</v>
      </c>
      <c r="G178" s="159" t="s">
        <v>332</v>
      </c>
      <c r="H178" s="160">
        <v>4.03</v>
      </c>
      <c r="I178" s="161"/>
      <c r="J178" s="162"/>
      <c r="K178" s="163"/>
      <c r="L178" s="33"/>
      <c r="M178" s="164" t="s">
        <v>1</v>
      </c>
      <c r="N178" s="165" t="s">
        <v>49</v>
      </c>
      <c r="O178" s="58"/>
      <c r="P178" s="166">
        <f t="shared" si="18"/>
        <v>0</v>
      </c>
      <c r="Q178" s="166">
        <v>0</v>
      </c>
      <c r="R178" s="166">
        <f t="shared" si="19"/>
        <v>0</v>
      </c>
      <c r="S178" s="166">
        <v>0</v>
      </c>
      <c r="T178" s="167">
        <f t="shared" si="20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106</v>
      </c>
      <c r="AT178" s="168" t="s">
        <v>167</v>
      </c>
      <c r="AU178" s="168" t="s">
        <v>94</v>
      </c>
      <c r="AY178" s="14" t="s">
        <v>165</v>
      </c>
      <c r="BE178" s="99">
        <f t="shared" si="21"/>
        <v>0</v>
      </c>
      <c r="BF178" s="99">
        <f t="shared" si="22"/>
        <v>0</v>
      </c>
      <c r="BG178" s="99">
        <f t="shared" si="23"/>
        <v>0</v>
      </c>
      <c r="BH178" s="99">
        <f t="shared" si="24"/>
        <v>0</v>
      </c>
      <c r="BI178" s="99">
        <f t="shared" si="25"/>
        <v>0</v>
      </c>
      <c r="BJ178" s="14" t="s">
        <v>94</v>
      </c>
      <c r="BK178" s="99">
        <f t="shared" si="26"/>
        <v>0</v>
      </c>
      <c r="BL178" s="14" t="s">
        <v>106</v>
      </c>
      <c r="BM178" s="168" t="s">
        <v>2906</v>
      </c>
    </row>
    <row r="179" spans="1:65" s="2" customFormat="1" ht="24.2" customHeight="1">
      <c r="A179" s="32"/>
      <c r="B179" s="131"/>
      <c r="C179" s="156" t="s">
        <v>313</v>
      </c>
      <c r="D179" s="156" t="s">
        <v>167</v>
      </c>
      <c r="E179" s="157" t="s">
        <v>351</v>
      </c>
      <c r="F179" s="158" t="s">
        <v>352</v>
      </c>
      <c r="G179" s="159" t="s">
        <v>332</v>
      </c>
      <c r="H179" s="160">
        <v>32.24</v>
      </c>
      <c r="I179" s="161"/>
      <c r="J179" s="162"/>
      <c r="K179" s="163"/>
      <c r="L179" s="33"/>
      <c r="M179" s="164" t="s">
        <v>1</v>
      </c>
      <c r="N179" s="165" t="s">
        <v>49</v>
      </c>
      <c r="O179" s="58"/>
      <c r="P179" s="166">
        <f t="shared" si="18"/>
        <v>0</v>
      </c>
      <c r="Q179" s="166">
        <v>0</v>
      </c>
      <c r="R179" s="166">
        <f t="shared" si="19"/>
        <v>0</v>
      </c>
      <c r="S179" s="166">
        <v>0</v>
      </c>
      <c r="T179" s="167">
        <f t="shared" si="20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106</v>
      </c>
      <c r="AT179" s="168" t="s">
        <v>167</v>
      </c>
      <c r="AU179" s="168" t="s">
        <v>94</v>
      </c>
      <c r="AY179" s="14" t="s">
        <v>165</v>
      </c>
      <c r="BE179" s="99">
        <f t="shared" si="21"/>
        <v>0</v>
      </c>
      <c r="BF179" s="99">
        <f t="shared" si="22"/>
        <v>0</v>
      </c>
      <c r="BG179" s="99">
        <f t="shared" si="23"/>
        <v>0</v>
      </c>
      <c r="BH179" s="99">
        <f t="shared" si="24"/>
        <v>0</v>
      </c>
      <c r="BI179" s="99">
        <f t="shared" si="25"/>
        <v>0</v>
      </c>
      <c r="BJ179" s="14" t="s">
        <v>94</v>
      </c>
      <c r="BK179" s="99">
        <f t="shared" si="26"/>
        <v>0</v>
      </c>
      <c r="BL179" s="14" t="s">
        <v>106</v>
      </c>
      <c r="BM179" s="168" t="s">
        <v>2907</v>
      </c>
    </row>
    <row r="180" spans="1:65" s="2" customFormat="1" ht="24.2" customHeight="1">
      <c r="A180" s="32"/>
      <c r="B180" s="131"/>
      <c r="C180" s="156" t="s">
        <v>317</v>
      </c>
      <c r="D180" s="156" t="s">
        <v>167</v>
      </c>
      <c r="E180" s="157" t="s">
        <v>355</v>
      </c>
      <c r="F180" s="158" t="s">
        <v>356</v>
      </c>
      <c r="G180" s="159" t="s">
        <v>332</v>
      </c>
      <c r="H180" s="160">
        <v>4.03</v>
      </c>
      <c r="I180" s="161"/>
      <c r="J180" s="162"/>
      <c r="K180" s="163"/>
      <c r="L180" s="33"/>
      <c r="M180" s="164" t="s">
        <v>1</v>
      </c>
      <c r="N180" s="165" t="s">
        <v>49</v>
      </c>
      <c r="O180" s="58"/>
      <c r="P180" s="166">
        <f t="shared" si="18"/>
        <v>0</v>
      </c>
      <c r="Q180" s="166">
        <v>0</v>
      </c>
      <c r="R180" s="166">
        <f t="shared" si="19"/>
        <v>0</v>
      </c>
      <c r="S180" s="166">
        <v>0</v>
      </c>
      <c r="T180" s="167">
        <f t="shared" si="20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106</v>
      </c>
      <c r="AT180" s="168" t="s">
        <v>167</v>
      </c>
      <c r="AU180" s="168" t="s">
        <v>94</v>
      </c>
      <c r="AY180" s="14" t="s">
        <v>165</v>
      </c>
      <c r="BE180" s="99">
        <f t="shared" si="21"/>
        <v>0</v>
      </c>
      <c r="BF180" s="99">
        <f t="shared" si="22"/>
        <v>0</v>
      </c>
      <c r="BG180" s="99">
        <f t="shared" si="23"/>
        <v>0</v>
      </c>
      <c r="BH180" s="99">
        <f t="shared" si="24"/>
        <v>0</v>
      </c>
      <c r="BI180" s="99">
        <f t="shared" si="25"/>
        <v>0</v>
      </c>
      <c r="BJ180" s="14" t="s">
        <v>94</v>
      </c>
      <c r="BK180" s="99">
        <f t="shared" si="26"/>
        <v>0</v>
      </c>
      <c r="BL180" s="14" t="s">
        <v>106</v>
      </c>
      <c r="BM180" s="168" t="s">
        <v>2908</v>
      </c>
    </row>
    <row r="181" spans="1:65" s="12" customFormat="1" ht="22.9" customHeight="1">
      <c r="B181" s="143"/>
      <c r="D181" s="144" t="s">
        <v>82</v>
      </c>
      <c r="E181" s="154" t="s">
        <v>358</v>
      </c>
      <c r="F181" s="154" t="s">
        <v>359</v>
      </c>
      <c r="I181" s="146"/>
      <c r="J181" s="155"/>
      <c r="L181" s="143"/>
      <c r="M181" s="148"/>
      <c r="N181" s="149"/>
      <c r="O181" s="149"/>
      <c r="P181" s="150">
        <f>P182</f>
        <v>0</v>
      </c>
      <c r="Q181" s="149"/>
      <c r="R181" s="150">
        <f>R182</f>
        <v>0</v>
      </c>
      <c r="S181" s="149"/>
      <c r="T181" s="151">
        <f>T182</f>
        <v>0</v>
      </c>
      <c r="AR181" s="144" t="s">
        <v>89</v>
      </c>
      <c r="AT181" s="152" t="s">
        <v>82</v>
      </c>
      <c r="AU181" s="152" t="s">
        <v>89</v>
      </c>
      <c r="AY181" s="144" t="s">
        <v>165</v>
      </c>
      <c r="BK181" s="153">
        <f>BK182</f>
        <v>0</v>
      </c>
    </row>
    <row r="182" spans="1:65" s="2" customFormat="1" ht="24.2" customHeight="1">
      <c r="A182" s="32"/>
      <c r="B182" s="131"/>
      <c r="C182" s="156" t="s">
        <v>321</v>
      </c>
      <c r="D182" s="156" t="s">
        <v>167</v>
      </c>
      <c r="E182" s="157" t="s">
        <v>361</v>
      </c>
      <c r="F182" s="158" t="s">
        <v>362</v>
      </c>
      <c r="G182" s="159" t="s">
        <v>332</v>
      </c>
      <c r="H182" s="160">
        <v>4.6740000000000004</v>
      </c>
      <c r="I182" s="161"/>
      <c r="J182" s="162"/>
      <c r="K182" s="163"/>
      <c r="L182" s="33"/>
      <c r="M182" s="164" t="s">
        <v>1</v>
      </c>
      <c r="N182" s="165" t="s">
        <v>49</v>
      </c>
      <c r="O182" s="58"/>
      <c r="P182" s="166">
        <f>O182*H182</f>
        <v>0</v>
      </c>
      <c r="Q182" s="166">
        <v>0</v>
      </c>
      <c r="R182" s="166">
        <f>Q182*H182</f>
        <v>0</v>
      </c>
      <c r="S182" s="166">
        <v>0</v>
      </c>
      <c r="T182" s="16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106</v>
      </c>
      <c r="AT182" s="168" t="s">
        <v>167</v>
      </c>
      <c r="AU182" s="168" t="s">
        <v>94</v>
      </c>
      <c r="AY182" s="14" t="s">
        <v>165</v>
      </c>
      <c r="BE182" s="99">
        <f>IF(N182="základná",J182,0)</f>
        <v>0</v>
      </c>
      <c r="BF182" s="99">
        <f>IF(N182="znížená",J182,0)</f>
        <v>0</v>
      </c>
      <c r="BG182" s="99">
        <f>IF(N182="zákl. prenesená",J182,0)</f>
        <v>0</v>
      </c>
      <c r="BH182" s="99">
        <f>IF(N182="zníž. prenesená",J182,0)</f>
        <v>0</v>
      </c>
      <c r="BI182" s="99">
        <f>IF(N182="nulová",J182,0)</f>
        <v>0</v>
      </c>
      <c r="BJ182" s="14" t="s">
        <v>94</v>
      </c>
      <c r="BK182" s="99">
        <f>ROUND(I182*H182,2)</f>
        <v>0</v>
      </c>
      <c r="BL182" s="14" t="s">
        <v>106</v>
      </c>
      <c r="BM182" s="168" t="s">
        <v>2909</v>
      </c>
    </row>
    <row r="183" spans="1:65" s="12" customFormat="1" ht="25.9" customHeight="1">
      <c r="B183" s="143"/>
      <c r="D183" s="144" t="s">
        <v>82</v>
      </c>
      <c r="E183" s="145" t="s">
        <v>364</v>
      </c>
      <c r="F183" s="145" t="s">
        <v>365</v>
      </c>
      <c r="I183" s="146"/>
      <c r="J183" s="147"/>
      <c r="L183" s="143"/>
      <c r="M183" s="148"/>
      <c r="N183" s="149"/>
      <c r="O183" s="149"/>
      <c r="P183" s="150">
        <f>P184+P192+P201+P205+P213+P230+P239+P246</f>
        <v>0</v>
      </c>
      <c r="Q183" s="149"/>
      <c r="R183" s="150">
        <f>R184+R192+R201+R205+R213+R230+R239+R246</f>
        <v>4.1797572500000006</v>
      </c>
      <c r="S183" s="149"/>
      <c r="T183" s="151">
        <f>T184+T192+T201+T205+T213+T230+T239+T246</f>
        <v>0.50751999999999997</v>
      </c>
      <c r="AR183" s="144" t="s">
        <v>94</v>
      </c>
      <c r="AT183" s="152" t="s">
        <v>82</v>
      </c>
      <c r="AU183" s="152" t="s">
        <v>83</v>
      </c>
      <c r="AY183" s="144" t="s">
        <v>165</v>
      </c>
      <c r="BK183" s="153">
        <f>BK184+BK192+BK201+BK205+BK213+BK230+BK239+BK246</f>
        <v>0</v>
      </c>
    </row>
    <row r="184" spans="1:65" s="12" customFormat="1" ht="22.9" customHeight="1">
      <c r="B184" s="143"/>
      <c r="D184" s="144" t="s">
        <v>82</v>
      </c>
      <c r="E184" s="154" t="s">
        <v>883</v>
      </c>
      <c r="F184" s="154" t="s">
        <v>884</v>
      </c>
      <c r="I184" s="146"/>
      <c r="J184" s="155"/>
      <c r="L184" s="143"/>
      <c r="M184" s="148"/>
      <c r="N184" s="149"/>
      <c r="O184" s="149"/>
      <c r="P184" s="150">
        <f>SUM(P185:P191)</f>
        <v>0</v>
      </c>
      <c r="Q184" s="149"/>
      <c r="R184" s="150">
        <f>SUM(R185:R191)</f>
        <v>6.1873600000000008E-2</v>
      </c>
      <c r="S184" s="149"/>
      <c r="T184" s="151">
        <f>SUM(T185:T191)</f>
        <v>0</v>
      </c>
      <c r="AR184" s="144" t="s">
        <v>94</v>
      </c>
      <c r="AT184" s="152" t="s">
        <v>82</v>
      </c>
      <c r="AU184" s="152" t="s">
        <v>89</v>
      </c>
      <c r="AY184" s="144" t="s">
        <v>165</v>
      </c>
      <c r="BK184" s="153">
        <f>SUM(BK185:BK191)</f>
        <v>0</v>
      </c>
    </row>
    <row r="185" spans="1:65" s="2" customFormat="1" ht="24.2" customHeight="1">
      <c r="A185" s="32"/>
      <c r="B185" s="131"/>
      <c r="C185" s="156" t="s">
        <v>325</v>
      </c>
      <c r="D185" s="156" t="s">
        <v>167</v>
      </c>
      <c r="E185" s="157" t="s">
        <v>2910</v>
      </c>
      <c r="F185" s="158" t="s">
        <v>2911</v>
      </c>
      <c r="G185" s="159" t="s">
        <v>394</v>
      </c>
      <c r="H185" s="160">
        <v>16</v>
      </c>
      <c r="I185" s="161"/>
      <c r="J185" s="162"/>
      <c r="K185" s="163"/>
      <c r="L185" s="33"/>
      <c r="M185" s="164" t="s">
        <v>1</v>
      </c>
      <c r="N185" s="165" t="s">
        <v>49</v>
      </c>
      <c r="O185" s="58"/>
      <c r="P185" s="166">
        <f t="shared" ref="P185:P191" si="27">O185*H185</f>
        <v>0</v>
      </c>
      <c r="Q185" s="166">
        <v>0</v>
      </c>
      <c r="R185" s="166">
        <f t="shared" ref="R185:R191" si="28">Q185*H185</f>
        <v>0</v>
      </c>
      <c r="S185" s="166">
        <v>0</v>
      </c>
      <c r="T185" s="167">
        <f t="shared" ref="T185:T191" si="29"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226</v>
      </c>
      <c r="AT185" s="168" t="s">
        <v>167</v>
      </c>
      <c r="AU185" s="168" t="s">
        <v>94</v>
      </c>
      <c r="AY185" s="14" t="s">
        <v>165</v>
      </c>
      <c r="BE185" s="99">
        <f t="shared" ref="BE185:BE191" si="30">IF(N185="základná",J185,0)</f>
        <v>0</v>
      </c>
      <c r="BF185" s="99">
        <f t="shared" ref="BF185:BF191" si="31">IF(N185="znížená",J185,0)</f>
        <v>0</v>
      </c>
      <c r="BG185" s="99">
        <f t="shared" ref="BG185:BG191" si="32">IF(N185="zákl. prenesená",J185,0)</f>
        <v>0</v>
      </c>
      <c r="BH185" s="99">
        <f t="shared" ref="BH185:BH191" si="33">IF(N185="zníž. prenesená",J185,0)</f>
        <v>0</v>
      </c>
      <c r="BI185" s="99">
        <f t="shared" ref="BI185:BI191" si="34">IF(N185="nulová",J185,0)</f>
        <v>0</v>
      </c>
      <c r="BJ185" s="14" t="s">
        <v>94</v>
      </c>
      <c r="BK185" s="99">
        <f t="shared" ref="BK185:BK191" si="35">ROUND(I185*H185,2)</f>
        <v>0</v>
      </c>
      <c r="BL185" s="14" t="s">
        <v>226</v>
      </c>
      <c r="BM185" s="168" t="s">
        <v>2912</v>
      </c>
    </row>
    <row r="186" spans="1:65" s="2" customFormat="1" ht="24.2" customHeight="1">
      <c r="A186" s="32"/>
      <c r="B186" s="131"/>
      <c r="C186" s="156" t="s">
        <v>329</v>
      </c>
      <c r="D186" s="156" t="s">
        <v>167</v>
      </c>
      <c r="E186" s="157" t="s">
        <v>2913</v>
      </c>
      <c r="F186" s="158" t="s">
        <v>2914</v>
      </c>
      <c r="G186" s="159" t="s">
        <v>394</v>
      </c>
      <c r="H186" s="160">
        <v>2</v>
      </c>
      <c r="I186" s="161"/>
      <c r="J186" s="162"/>
      <c r="K186" s="163"/>
      <c r="L186" s="33"/>
      <c r="M186" s="164" t="s">
        <v>1</v>
      </c>
      <c r="N186" s="165" t="s">
        <v>49</v>
      </c>
      <c r="O186" s="58"/>
      <c r="P186" s="166">
        <f t="shared" si="27"/>
        <v>0</v>
      </c>
      <c r="Q186" s="166">
        <v>0</v>
      </c>
      <c r="R186" s="166">
        <f t="shared" si="28"/>
        <v>0</v>
      </c>
      <c r="S186" s="166">
        <v>0</v>
      </c>
      <c r="T186" s="167">
        <f t="shared" si="29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226</v>
      </c>
      <c r="AT186" s="168" t="s">
        <v>167</v>
      </c>
      <c r="AU186" s="168" t="s">
        <v>94</v>
      </c>
      <c r="AY186" s="14" t="s">
        <v>165</v>
      </c>
      <c r="BE186" s="99">
        <f t="shared" si="30"/>
        <v>0</v>
      </c>
      <c r="BF186" s="99">
        <f t="shared" si="31"/>
        <v>0</v>
      </c>
      <c r="BG186" s="99">
        <f t="shared" si="32"/>
        <v>0</v>
      </c>
      <c r="BH186" s="99">
        <f t="shared" si="33"/>
        <v>0</v>
      </c>
      <c r="BI186" s="99">
        <f t="shared" si="34"/>
        <v>0</v>
      </c>
      <c r="BJ186" s="14" t="s">
        <v>94</v>
      </c>
      <c r="BK186" s="99">
        <f t="shared" si="35"/>
        <v>0</v>
      </c>
      <c r="BL186" s="14" t="s">
        <v>226</v>
      </c>
      <c r="BM186" s="168" t="s">
        <v>2915</v>
      </c>
    </row>
    <row r="187" spans="1:65" s="2" customFormat="1" ht="37.9" customHeight="1">
      <c r="A187" s="32"/>
      <c r="B187" s="131"/>
      <c r="C187" s="169" t="s">
        <v>334</v>
      </c>
      <c r="D187" s="169" t="s">
        <v>373</v>
      </c>
      <c r="E187" s="170" t="s">
        <v>2916</v>
      </c>
      <c r="F187" s="171" t="s">
        <v>2917</v>
      </c>
      <c r="G187" s="172" t="s">
        <v>394</v>
      </c>
      <c r="H187" s="173">
        <v>2</v>
      </c>
      <c r="I187" s="174"/>
      <c r="J187" s="175"/>
      <c r="K187" s="176"/>
      <c r="L187" s="177"/>
      <c r="M187" s="178" t="s">
        <v>1</v>
      </c>
      <c r="N187" s="179" t="s">
        <v>49</v>
      </c>
      <c r="O187" s="58"/>
      <c r="P187" s="166">
        <f t="shared" si="27"/>
        <v>0</v>
      </c>
      <c r="Q187" s="166">
        <v>1E-3</v>
      </c>
      <c r="R187" s="166">
        <f t="shared" si="28"/>
        <v>2E-3</v>
      </c>
      <c r="S187" s="166">
        <v>0</v>
      </c>
      <c r="T187" s="167">
        <f t="shared" si="29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291</v>
      </c>
      <c r="AT187" s="168" t="s">
        <v>373</v>
      </c>
      <c r="AU187" s="168" t="s">
        <v>94</v>
      </c>
      <c r="AY187" s="14" t="s">
        <v>165</v>
      </c>
      <c r="BE187" s="99">
        <f t="shared" si="30"/>
        <v>0</v>
      </c>
      <c r="BF187" s="99">
        <f t="shared" si="31"/>
        <v>0</v>
      </c>
      <c r="BG187" s="99">
        <f t="shared" si="32"/>
        <v>0</v>
      </c>
      <c r="BH187" s="99">
        <f t="shared" si="33"/>
        <v>0</v>
      </c>
      <c r="BI187" s="99">
        <f t="shared" si="34"/>
        <v>0</v>
      </c>
      <c r="BJ187" s="14" t="s">
        <v>94</v>
      </c>
      <c r="BK187" s="99">
        <f t="shared" si="35"/>
        <v>0</v>
      </c>
      <c r="BL187" s="14" t="s">
        <v>226</v>
      </c>
      <c r="BM187" s="168" t="s">
        <v>2918</v>
      </c>
    </row>
    <row r="188" spans="1:65" s="2" customFormat="1" ht="37.9" customHeight="1">
      <c r="A188" s="32"/>
      <c r="B188" s="131"/>
      <c r="C188" s="169" t="s">
        <v>338</v>
      </c>
      <c r="D188" s="169" t="s">
        <v>373</v>
      </c>
      <c r="E188" s="170" t="s">
        <v>2919</v>
      </c>
      <c r="F188" s="171" t="s">
        <v>2920</v>
      </c>
      <c r="G188" s="172" t="s">
        <v>394</v>
      </c>
      <c r="H188" s="173">
        <v>2</v>
      </c>
      <c r="I188" s="174"/>
      <c r="J188" s="175"/>
      <c r="K188" s="176"/>
      <c r="L188" s="177"/>
      <c r="M188" s="178" t="s">
        <v>1</v>
      </c>
      <c r="N188" s="179" t="s">
        <v>49</v>
      </c>
      <c r="O188" s="58"/>
      <c r="P188" s="166">
        <f t="shared" si="27"/>
        <v>0</v>
      </c>
      <c r="Q188" s="166">
        <v>2.5000000000000001E-2</v>
      </c>
      <c r="R188" s="166">
        <f t="shared" si="28"/>
        <v>0.05</v>
      </c>
      <c r="S188" s="166">
        <v>0</v>
      </c>
      <c r="T188" s="167">
        <f t="shared" si="29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291</v>
      </c>
      <c r="AT188" s="168" t="s">
        <v>373</v>
      </c>
      <c r="AU188" s="168" t="s">
        <v>94</v>
      </c>
      <c r="AY188" s="14" t="s">
        <v>165</v>
      </c>
      <c r="BE188" s="99">
        <f t="shared" si="30"/>
        <v>0</v>
      </c>
      <c r="BF188" s="99">
        <f t="shared" si="31"/>
        <v>0</v>
      </c>
      <c r="BG188" s="99">
        <f t="shared" si="32"/>
        <v>0</v>
      </c>
      <c r="BH188" s="99">
        <f t="shared" si="33"/>
        <v>0</v>
      </c>
      <c r="BI188" s="99">
        <f t="shared" si="34"/>
        <v>0</v>
      </c>
      <c r="BJ188" s="14" t="s">
        <v>94</v>
      </c>
      <c r="BK188" s="99">
        <f t="shared" si="35"/>
        <v>0</v>
      </c>
      <c r="BL188" s="14" t="s">
        <v>226</v>
      </c>
      <c r="BM188" s="168" t="s">
        <v>2921</v>
      </c>
    </row>
    <row r="189" spans="1:65" s="2" customFormat="1" ht="14.45" customHeight="1">
      <c r="A189" s="32"/>
      <c r="B189" s="131"/>
      <c r="C189" s="156" t="s">
        <v>342</v>
      </c>
      <c r="D189" s="156" t="s">
        <v>167</v>
      </c>
      <c r="E189" s="157" t="s">
        <v>2922</v>
      </c>
      <c r="F189" s="158" t="s">
        <v>2923</v>
      </c>
      <c r="G189" s="159" t="s">
        <v>394</v>
      </c>
      <c r="H189" s="160">
        <v>4</v>
      </c>
      <c r="I189" s="161"/>
      <c r="J189" s="162"/>
      <c r="K189" s="163"/>
      <c r="L189" s="33"/>
      <c r="M189" s="164" t="s">
        <v>1</v>
      </c>
      <c r="N189" s="165" t="s">
        <v>49</v>
      </c>
      <c r="O189" s="58"/>
      <c r="P189" s="166">
        <f t="shared" si="27"/>
        <v>0</v>
      </c>
      <c r="Q189" s="166">
        <v>0</v>
      </c>
      <c r="R189" s="166">
        <f t="shared" si="28"/>
        <v>0</v>
      </c>
      <c r="S189" s="166">
        <v>0</v>
      </c>
      <c r="T189" s="167">
        <f t="shared" si="29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226</v>
      </c>
      <c r="AT189" s="168" t="s">
        <v>167</v>
      </c>
      <c r="AU189" s="168" t="s">
        <v>94</v>
      </c>
      <c r="AY189" s="14" t="s">
        <v>165</v>
      </c>
      <c r="BE189" s="99">
        <f t="shared" si="30"/>
        <v>0</v>
      </c>
      <c r="BF189" s="99">
        <f t="shared" si="31"/>
        <v>0</v>
      </c>
      <c r="BG189" s="99">
        <f t="shared" si="32"/>
        <v>0</v>
      </c>
      <c r="BH189" s="99">
        <f t="shared" si="33"/>
        <v>0</v>
      </c>
      <c r="BI189" s="99">
        <f t="shared" si="34"/>
        <v>0</v>
      </c>
      <c r="BJ189" s="14" t="s">
        <v>94</v>
      </c>
      <c r="BK189" s="99">
        <f t="shared" si="35"/>
        <v>0</v>
      </c>
      <c r="BL189" s="14" t="s">
        <v>226</v>
      </c>
      <c r="BM189" s="168" t="s">
        <v>2924</v>
      </c>
    </row>
    <row r="190" spans="1:65" s="2" customFormat="1" ht="14.45" customHeight="1">
      <c r="A190" s="32"/>
      <c r="B190" s="131"/>
      <c r="C190" s="169" t="s">
        <v>346</v>
      </c>
      <c r="D190" s="169" t="s">
        <v>373</v>
      </c>
      <c r="E190" s="170" t="s">
        <v>2925</v>
      </c>
      <c r="F190" s="171" t="s">
        <v>2926</v>
      </c>
      <c r="G190" s="172" t="s">
        <v>170</v>
      </c>
      <c r="H190" s="173">
        <v>1.36</v>
      </c>
      <c r="I190" s="174"/>
      <c r="J190" s="175"/>
      <c r="K190" s="176"/>
      <c r="L190" s="177"/>
      <c r="M190" s="178" t="s">
        <v>1</v>
      </c>
      <c r="N190" s="179" t="s">
        <v>49</v>
      </c>
      <c r="O190" s="58"/>
      <c r="P190" s="166">
        <f t="shared" si="27"/>
        <v>0</v>
      </c>
      <c r="Q190" s="166">
        <v>7.26E-3</v>
      </c>
      <c r="R190" s="166">
        <f t="shared" si="28"/>
        <v>9.8736000000000015E-3</v>
      </c>
      <c r="S190" s="166">
        <v>0</v>
      </c>
      <c r="T190" s="167">
        <f t="shared" si="29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291</v>
      </c>
      <c r="AT190" s="168" t="s">
        <v>373</v>
      </c>
      <c r="AU190" s="168" t="s">
        <v>94</v>
      </c>
      <c r="AY190" s="14" t="s">
        <v>165</v>
      </c>
      <c r="BE190" s="99">
        <f t="shared" si="30"/>
        <v>0</v>
      </c>
      <c r="BF190" s="99">
        <f t="shared" si="31"/>
        <v>0</v>
      </c>
      <c r="BG190" s="99">
        <f t="shared" si="32"/>
        <v>0</v>
      </c>
      <c r="BH190" s="99">
        <f t="shared" si="33"/>
        <v>0</v>
      </c>
      <c r="BI190" s="99">
        <f t="shared" si="34"/>
        <v>0</v>
      </c>
      <c r="BJ190" s="14" t="s">
        <v>94</v>
      </c>
      <c r="BK190" s="99">
        <f t="shared" si="35"/>
        <v>0</v>
      </c>
      <c r="BL190" s="14" t="s">
        <v>226</v>
      </c>
      <c r="BM190" s="168" t="s">
        <v>2927</v>
      </c>
    </row>
    <row r="191" spans="1:65" s="2" customFormat="1" ht="24.2" customHeight="1">
      <c r="A191" s="32"/>
      <c r="B191" s="131"/>
      <c r="C191" s="156" t="s">
        <v>350</v>
      </c>
      <c r="D191" s="156" t="s">
        <v>167</v>
      </c>
      <c r="E191" s="157" t="s">
        <v>973</v>
      </c>
      <c r="F191" s="158" t="s">
        <v>974</v>
      </c>
      <c r="G191" s="159" t="s">
        <v>332</v>
      </c>
      <c r="H191" s="160">
        <v>6.2E-2</v>
      </c>
      <c r="I191" s="161"/>
      <c r="J191" s="162"/>
      <c r="K191" s="163"/>
      <c r="L191" s="33"/>
      <c r="M191" s="164" t="s">
        <v>1</v>
      </c>
      <c r="N191" s="165" t="s">
        <v>49</v>
      </c>
      <c r="O191" s="58"/>
      <c r="P191" s="166">
        <f t="shared" si="27"/>
        <v>0</v>
      </c>
      <c r="Q191" s="166">
        <v>0</v>
      </c>
      <c r="R191" s="166">
        <f t="shared" si="28"/>
        <v>0</v>
      </c>
      <c r="S191" s="166">
        <v>0</v>
      </c>
      <c r="T191" s="167">
        <f t="shared" si="29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226</v>
      </c>
      <c r="AT191" s="168" t="s">
        <v>167</v>
      </c>
      <c r="AU191" s="168" t="s">
        <v>94</v>
      </c>
      <c r="AY191" s="14" t="s">
        <v>165</v>
      </c>
      <c r="BE191" s="99">
        <f t="shared" si="30"/>
        <v>0</v>
      </c>
      <c r="BF191" s="99">
        <f t="shared" si="31"/>
        <v>0</v>
      </c>
      <c r="BG191" s="99">
        <f t="shared" si="32"/>
        <v>0</v>
      </c>
      <c r="BH191" s="99">
        <f t="shared" si="33"/>
        <v>0</v>
      </c>
      <c r="BI191" s="99">
        <f t="shared" si="34"/>
        <v>0</v>
      </c>
      <c r="BJ191" s="14" t="s">
        <v>94</v>
      </c>
      <c r="BK191" s="99">
        <f t="shared" si="35"/>
        <v>0</v>
      </c>
      <c r="BL191" s="14" t="s">
        <v>226</v>
      </c>
      <c r="BM191" s="168" t="s">
        <v>2928</v>
      </c>
    </row>
    <row r="192" spans="1:65" s="12" customFormat="1" ht="22.9" customHeight="1">
      <c r="B192" s="143"/>
      <c r="D192" s="144" t="s">
        <v>82</v>
      </c>
      <c r="E192" s="154" t="s">
        <v>721</v>
      </c>
      <c r="F192" s="154" t="s">
        <v>722</v>
      </c>
      <c r="I192" s="146"/>
      <c r="J192" s="155"/>
      <c r="L192" s="143"/>
      <c r="M192" s="148"/>
      <c r="N192" s="149"/>
      <c r="O192" s="149"/>
      <c r="P192" s="150">
        <f>SUM(P193:P200)</f>
        <v>0</v>
      </c>
      <c r="Q192" s="149"/>
      <c r="R192" s="150">
        <f>SUM(R193:R200)</f>
        <v>2.3110900000000001</v>
      </c>
      <c r="S192" s="149"/>
      <c r="T192" s="151">
        <f>SUM(T193:T200)</f>
        <v>0.46499999999999997</v>
      </c>
      <c r="AR192" s="144" t="s">
        <v>94</v>
      </c>
      <c r="AT192" s="152" t="s">
        <v>82</v>
      </c>
      <c r="AU192" s="152" t="s">
        <v>89</v>
      </c>
      <c r="AY192" s="144" t="s">
        <v>165</v>
      </c>
      <c r="BK192" s="153">
        <f>SUM(BK193:BK200)</f>
        <v>0</v>
      </c>
    </row>
    <row r="193" spans="1:65" s="2" customFormat="1" ht="14.45" customHeight="1">
      <c r="A193" s="32"/>
      <c r="B193" s="131"/>
      <c r="C193" s="156" t="s">
        <v>354</v>
      </c>
      <c r="D193" s="156" t="s">
        <v>167</v>
      </c>
      <c r="E193" s="157" t="s">
        <v>2929</v>
      </c>
      <c r="F193" s="158" t="s">
        <v>2930</v>
      </c>
      <c r="G193" s="159" t="s">
        <v>394</v>
      </c>
      <c r="H193" s="160">
        <v>2</v>
      </c>
      <c r="I193" s="161"/>
      <c r="J193" s="162"/>
      <c r="K193" s="163"/>
      <c r="L193" s="33"/>
      <c r="M193" s="164" t="s">
        <v>1</v>
      </c>
      <c r="N193" s="165" t="s">
        <v>49</v>
      </c>
      <c r="O193" s="58"/>
      <c r="P193" s="166">
        <f t="shared" ref="P193:P200" si="36">O193*H193</f>
        <v>0</v>
      </c>
      <c r="Q193" s="166">
        <v>2.0000000000000002E-5</v>
      </c>
      <c r="R193" s="166">
        <f t="shared" ref="R193:R200" si="37">Q193*H193</f>
        <v>4.0000000000000003E-5</v>
      </c>
      <c r="S193" s="166">
        <v>0</v>
      </c>
      <c r="T193" s="167">
        <f t="shared" ref="T193:T200" si="38"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226</v>
      </c>
      <c r="AT193" s="168" t="s">
        <v>167</v>
      </c>
      <c r="AU193" s="168" t="s">
        <v>94</v>
      </c>
      <c r="AY193" s="14" t="s">
        <v>165</v>
      </c>
      <c r="BE193" s="99">
        <f t="shared" ref="BE193:BE200" si="39">IF(N193="základná",J193,0)</f>
        <v>0</v>
      </c>
      <c r="BF193" s="99">
        <f t="shared" ref="BF193:BF200" si="40">IF(N193="znížená",J193,0)</f>
        <v>0</v>
      </c>
      <c r="BG193" s="99">
        <f t="shared" ref="BG193:BG200" si="41">IF(N193="zákl. prenesená",J193,0)</f>
        <v>0</v>
      </c>
      <c r="BH193" s="99">
        <f t="shared" ref="BH193:BH200" si="42">IF(N193="zníž. prenesená",J193,0)</f>
        <v>0</v>
      </c>
      <c r="BI193" s="99">
        <f t="shared" ref="BI193:BI200" si="43">IF(N193="nulová",J193,0)</f>
        <v>0</v>
      </c>
      <c r="BJ193" s="14" t="s">
        <v>94</v>
      </c>
      <c r="BK193" s="99">
        <f t="shared" ref="BK193:BK200" si="44">ROUND(I193*H193,2)</f>
        <v>0</v>
      </c>
      <c r="BL193" s="14" t="s">
        <v>226</v>
      </c>
      <c r="BM193" s="168" t="s">
        <v>2931</v>
      </c>
    </row>
    <row r="194" spans="1:65" s="2" customFormat="1" ht="24.2" customHeight="1">
      <c r="A194" s="32"/>
      <c r="B194" s="131"/>
      <c r="C194" s="169" t="s">
        <v>360</v>
      </c>
      <c r="D194" s="169" t="s">
        <v>373</v>
      </c>
      <c r="E194" s="170" t="s">
        <v>2932</v>
      </c>
      <c r="F194" s="171" t="s">
        <v>2933</v>
      </c>
      <c r="G194" s="172" t="s">
        <v>394</v>
      </c>
      <c r="H194" s="173">
        <v>2</v>
      </c>
      <c r="I194" s="174"/>
      <c r="J194" s="175"/>
      <c r="K194" s="176"/>
      <c r="L194" s="177"/>
      <c r="M194" s="178" t="s">
        <v>1</v>
      </c>
      <c r="N194" s="179" t="s">
        <v>49</v>
      </c>
      <c r="O194" s="58"/>
      <c r="P194" s="166">
        <f t="shared" si="36"/>
        <v>0</v>
      </c>
      <c r="Q194" s="166">
        <v>2.8E-3</v>
      </c>
      <c r="R194" s="166">
        <f t="shared" si="37"/>
        <v>5.5999999999999999E-3</v>
      </c>
      <c r="S194" s="166">
        <v>0</v>
      </c>
      <c r="T194" s="167">
        <f t="shared" si="38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291</v>
      </c>
      <c r="AT194" s="168" t="s">
        <v>373</v>
      </c>
      <c r="AU194" s="168" t="s">
        <v>94</v>
      </c>
      <c r="AY194" s="14" t="s">
        <v>165</v>
      </c>
      <c r="BE194" s="99">
        <f t="shared" si="39"/>
        <v>0</v>
      </c>
      <c r="BF194" s="99">
        <f t="shared" si="40"/>
        <v>0</v>
      </c>
      <c r="BG194" s="99">
        <f t="shared" si="41"/>
        <v>0</v>
      </c>
      <c r="BH194" s="99">
        <f t="shared" si="42"/>
        <v>0</v>
      </c>
      <c r="BI194" s="99">
        <f t="shared" si="43"/>
        <v>0</v>
      </c>
      <c r="BJ194" s="14" t="s">
        <v>94</v>
      </c>
      <c r="BK194" s="99">
        <f t="shared" si="44"/>
        <v>0</v>
      </c>
      <c r="BL194" s="14" t="s">
        <v>226</v>
      </c>
      <c r="BM194" s="168" t="s">
        <v>2934</v>
      </c>
    </row>
    <row r="195" spans="1:65" s="2" customFormat="1" ht="24.2" customHeight="1">
      <c r="A195" s="32"/>
      <c r="B195" s="131"/>
      <c r="C195" s="156" t="s">
        <v>368</v>
      </c>
      <c r="D195" s="156" t="s">
        <v>167</v>
      </c>
      <c r="E195" s="157" t="s">
        <v>2935</v>
      </c>
      <c r="F195" s="158" t="s">
        <v>2936</v>
      </c>
      <c r="G195" s="159" t="s">
        <v>394</v>
      </c>
      <c r="H195" s="160">
        <v>1</v>
      </c>
      <c r="I195" s="161"/>
      <c r="J195" s="162"/>
      <c r="K195" s="163"/>
      <c r="L195" s="33"/>
      <c r="M195" s="164" t="s">
        <v>1</v>
      </c>
      <c r="N195" s="165" t="s">
        <v>49</v>
      </c>
      <c r="O195" s="58"/>
      <c r="P195" s="166">
        <f t="shared" si="36"/>
        <v>0</v>
      </c>
      <c r="Q195" s="166">
        <v>2.1583199999999998</v>
      </c>
      <c r="R195" s="166">
        <f t="shared" si="37"/>
        <v>2.1583199999999998</v>
      </c>
      <c r="S195" s="166">
        <v>0</v>
      </c>
      <c r="T195" s="167">
        <f t="shared" si="38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226</v>
      </c>
      <c r="AT195" s="168" t="s">
        <v>167</v>
      </c>
      <c r="AU195" s="168" t="s">
        <v>94</v>
      </c>
      <c r="AY195" s="14" t="s">
        <v>165</v>
      </c>
      <c r="BE195" s="99">
        <f t="shared" si="39"/>
        <v>0</v>
      </c>
      <c r="BF195" s="99">
        <f t="shared" si="40"/>
        <v>0</v>
      </c>
      <c r="BG195" s="99">
        <f t="shared" si="41"/>
        <v>0</v>
      </c>
      <c r="BH195" s="99">
        <f t="shared" si="42"/>
        <v>0</v>
      </c>
      <c r="BI195" s="99">
        <f t="shared" si="43"/>
        <v>0</v>
      </c>
      <c r="BJ195" s="14" t="s">
        <v>94</v>
      </c>
      <c r="BK195" s="99">
        <f t="shared" si="44"/>
        <v>0</v>
      </c>
      <c r="BL195" s="14" t="s">
        <v>226</v>
      </c>
      <c r="BM195" s="168" t="s">
        <v>2937</v>
      </c>
    </row>
    <row r="196" spans="1:65" s="2" customFormat="1" ht="37.9" customHeight="1">
      <c r="A196" s="32"/>
      <c r="B196" s="131"/>
      <c r="C196" s="169" t="s">
        <v>372</v>
      </c>
      <c r="D196" s="169" t="s">
        <v>373</v>
      </c>
      <c r="E196" s="170" t="s">
        <v>2938</v>
      </c>
      <c r="F196" s="171" t="s">
        <v>2939</v>
      </c>
      <c r="G196" s="172" t="s">
        <v>394</v>
      </c>
      <c r="H196" s="173">
        <v>1</v>
      </c>
      <c r="I196" s="174"/>
      <c r="J196" s="175"/>
      <c r="K196" s="176"/>
      <c r="L196" s="177"/>
      <c r="M196" s="178" t="s">
        <v>1</v>
      </c>
      <c r="N196" s="179" t="s">
        <v>49</v>
      </c>
      <c r="O196" s="58"/>
      <c r="P196" s="166">
        <f t="shared" si="36"/>
        <v>0</v>
      </c>
      <c r="Q196" s="166">
        <v>0.14168</v>
      </c>
      <c r="R196" s="166">
        <f t="shared" si="37"/>
        <v>0.14168</v>
      </c>
      <c r="S196" s="166">
        <v>0</v>
      </c>
      <c r="T196" s="167">
        <f t="shared" si="38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291</v>
      </c>
      <c r="AT196" s="168" t="s">
        <v>373</v>
      </c>
      <c r="AU196" s="168" t="s">
        <v>94</v>
      </c>
      <c r="AY196" s="14" t="s">
        <v>165</v>
      </c>
      <c r="BE196" s="99">
        <f t="shared" si="39"/>
        <v>0</v>
      </c>
      <c r="BF196" s="99">
        <f t="shared" si="40"/>
        <v>0</v>
      </c>
      <c r="BG196" s="99">
        <f t="shared" si="41"/>
        <v>0</v>
      </c>
      <c r="BH196" s="99">
        <f t="shared" si="42"/>
        <v>0</v>
      </c>
      <c r="BI196" s="99">
        <f t="shared" si="43"/>
        <v>0</v>
      </c>
      <c r="BJ196" s="14" t="s">
        <v>94</v>
      </c>
      <c r="BK196" s="99">
        <f t="shared" si="44"/>
        <v>0</v>
      </c>
      <c r="BL196" s="14" t="s">
        <v>226</v>
      </c>
      <c r="BM196" s="168" t="s">
        <v>2940</v>
      </c>
    </row>
    <row r="197" spans="1:65" s="2" customFormat="1" ht="24.2" customHeight="1">
      <c r="A197" s="32"/>
      <c r="B197" s="131"/>
      <c r="C197" s="156" t="s">
        <v>377</v>
      </c>
      <c r="D197" s="156" t="s">
        <v>167</v>
      </c>
      <c r="E197" s="157" t="s">
        <v>2941</v>
      </c>
      <c r="F197" s="158" t="s">
        <v>2942</v>
      </c>
      <c r="G197" s="159" t="s">
        <v>277</v>
      </c>
      <c r="H197" s="160">
        <v>2</v>
      </c>
      <c r="I197" s="161"/>
      <c r="J197" s="162"/>
      <c r="K197" s="163"/>
      <c r="L197" s="33"/>
      <c r="M197" s="164" t="s">
        <v>1</v>
      </c>
      <c r="N197" s="165" t="s">
        <v>49</v>
      </c>
      <c r="O197" s="58"/>
      <c r="P197" s="166">
        <f t="shared" si="36"/>
        <v>0</v>
      </c>
      <c r="Q197" s="166">
        <v>1.6000000000000001E-3</v>
      </c>
      <c r="R197" s="166">
        <f t="shared" si="37"/>
        <v>3.2000000000000002E-3</v>
      </c>
      <c r="S197" s="166">
        <v>0</v>
      </c>
      <c r="T197" s="167">
        <f t="shared" si="38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226</v>
      </c>
      <c r="AT197" s="168" t="s">
        <v>167</v>
      </c>
      <c r="AU197" s="168" t="s">
        <v>94</v>
      </c>
      <c r="AY197" s="14" t="s">
        <v>165</v>
      </c>
      <c r="BE197" s="99">
        <f t="shared" si="39"/>
        <v>0</v>
      </c>
      <c r="BF197" s="99">
        <f t="shared" si="40"/>
        <v>0</v>
      </c>
      <c r="BG197" s="99">
        <f t="shared" si="41"/>
        <v>0</v>
      </c>
      <c r="BH197" s="99">
        <f t="shared" si="42"/>
        <v>0</v>
      </c>
      <c r="BI197" s="99">
        <f t="shared" si="43"/>
        <v>0</v>
      </c>
      <c r="BJ197" s="14" t="s">
        <v>94</v>
      </c>
      <c r="BK197" s="99">
        <f t="shared" si="44"/>
        <v>0</v>
      </c>
      <c r="BL197" s="14" t="s">
        <v>226</v>
      </c>
      <c r="BM197" s="168" t="s">
        <v>2943</v>
      </c>
    </row>
    <row r="198" spans="1:65" s="2" customFormat="1" ht="24.2" customHeight="1">
      <c r="A198" s="32"/>
      <c r="B198" s="131"/>
      <c r="C198" s="156" t="s">
        <v>383</v>
      </c>
      <c r="D198" s="156" t="s">
        <v>167</v>
      </c>
      <c r="E198" s="157" t="s">
        <v>2944</v>
      </c>
      <c r="F198" s="158" t="s">
        <v>2945</v>
      </c>
      <c r="G198" s="159" t="s">
        <v>394</v>
      </c>
      <c r="H198" s="160">
        <v>2</v>
      </c>
      <c r="I198" s="161"/>
      <c r="J198" s="162"/>
      <c r="K198" s="163"/>
      <c r="L198" s="33"/>
      <c r="M198" s="164" t="s">
        <v>1</v>
      </c>
      <c r="N198" s="165" t="s">
        <v>49</v>
      </c>
      <c r="O198" s="58"/>
      <c r="P198" s="166">
        <f t="shared" si="36"/>
        <v>0</v>
      </c>
      <c r="Q198" s="166">
        <v>0</v>
      </c>
      <c r="R198" s="166">
        <f t="shared" si="37"/>
        <v>0</v>
      </c>
      <c r="S198" s="166">
        <v>0.21</v>
      </c>
      <c r="T198" s="167">
        <f t="shared" si="38"/>
        <v>0.42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226</v>
      </c>
      <c r="AT198" s="168" t="s">
        <v>167</v>
      </c>
      <c r="AU198" s="168" t="s">
        <v>94</v>
      </c>
      <c r="AY198" s="14" t="s">
        <v>165</v>
      </c>
      <c r="BE198" s="99">
        <f t="shared" si="39"/>
        <v>0</v>
      </c>
      <c r="BF198" s="99">
        <f t="shared" si="40"/>
        <v>0</v>
      </c>
      <c r="BG198" s="99">
        <f t="shared" si="41"/>
        <v>0</v>
      </c>
      <c r="BH198" s="99">
        <f t="shared" si="42"/>
        <v>0</v>
      </c>
      <c r="BI198" s="99">
        <f t="shared" si="43"/>
        <v>0</v>
      </c>
      <c r="BJ198" s="14" t="s">
        <v>94</v>
      </c>
      <c r="BK198" s="99">
        <f t="shared" si="44"/>
        <v>0</v>
      </c>
      <c r="BL198" s="14" t="s">
        <v>226</v>
      </c>
      <c r="BM198" s="168" t="s">
        <v>2946</v>
      </c>
    </row>
    <row r="199" spans="1:65" s="2" customFormat="1" ht="24.2" customHeight="1">
      <c r="A199" s="32"/>
      <c r="B199" s="131"/>
      <c r="C199" s="156" t="s">
        <v>387</v>
      </c>
      <c r="D199" s="156" t="s">
        <v>167</v>
      </c>
      <c r="E199" s="157" t="s">
        <v>2947</v>
      </c>
      <c r="F199" s="158" t="s">
        <v>2948</v>
      </c>
      <c r="G199" s="159" t="s">
        <v>434</v>
      </c>
      <c r="H199" s="160">
        <v>45</v>
      </c>
      <c r="I199" s="161"/>
      <c r="J199" s="162"/>
      <c r="K199" s="163"/>
      <c r="L199" s="33"/>
      <c r="M199" s="164" t="s">
        <v>1</v>
      </c>
      <c r="N199" s="165" t="s">
        <v>49</v>
      </c>
      <c r="O199" s="58"/>
      <c r="P199" s="166">
        <f t="shared" si="36"/>
        <v>0</v>
      </c>
      <c r="Q199" s="166">
        <v>5.0000000000000002E-5</v>
      </c>
      <c r="R199" s="166">
        <f t="shared" si="37"/>
        <v>2.2500000000000003E-3</v>
      </c>
      <c r="S199" s="166">
        <v>1E-3</v>
      </c>
      <c r="T199" s="167">
        <f t="shared" si="38"/>
        <v>4.4999999999999998E-2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226</v>
      </c>
      <c r="AT199" s="168" t="s">
        <v>167</v>
      </c>
      <c r="AU199" s="168" t="s">
        <v>94</v>
      </c>
      <c r="AY199" s="14" t="s">
        <v>165</v>
      </c>
      <c r="BE199" s="99">
        <f t="shared" si="39"/>
        <v>0</v>
      </c>
      <c r="BF199" s="99">
        <f t="shared" si="40"/>
        <v>0</v>
      </c>
      <c r="BG199" s="99">
        <f t="shared" si="41"/>
        <v>0</v>
      </c>
      <c r="BH199" s="99">
        <f t="shared" si="42"/>
        <v>0</v>
      </c>
      <c r="BI199" s="99">
        <f t="shared" si="43"/>
        <v>0</v>
      </c>
      <c r="BJ199" s="14" t="s">
        <v>94</v>
      </c>
      <c r="BK199" s="99">
        <f t="shared" si="44"/>
        <v>0</v>
      </c>
      <c r="BL199" s="14" t="s">
        <v>226</v>
      </c>
      <c r="BM199" s="168" t="s">
        <v>2949</v>
      </c>
    </row>
    <row r="200" spans="1:65" s="2" customFormat="1" ht="24.2" customHeight="1">
      <c r="A200" s="32"/>
      <c r="B200" s="131"/>
      <c r="C200" s="156" t="s">
        <v>391</v>
      </c>
      <c r="D200" s="156" t="s">
        <v>167</v>
      </c>
      <c r="E200" s="157" t="s">
        <v>1032</v>
      </c>
      <c r="F200" s="158" t="s">
        <v>1033</v>
      </c>
      <c r="G200" s="159" t="s">
        <v>332</v>
      </c>
      <c r="H200" s="160">
        <v>2.3109999999999999</v>
      </c>
      <c r="I200" s="161"/>
      <c r="J200" s="162"/>
      <c r="K200" s="163"/>
      <c r="L200" s="33"/>
      <c r="M200" s="164" t="s">
        <v>1</v>
      </c>
      <c r="N200" s="165" t="s">
        <v>49</v>
      </c>
      <c r="O200" s="58"/>
      <c r="P200" s="166">
        <f t="shared" si="36"/>
        <v>0</v>
      </c>
      <c r="Q200" s="166">
        <v>0</v>
      </c>
      <c r="R200" s="166">
        <f t="shared" si="37"/>
        <v>0</v>
      </c>
      <c r="S200" s="166">
        <v>0</v>
      </c>
      <c r="T200" s="167">
        <f t="shared" si="38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226</v>
      </c>
      <c r="AT200" s="168" t="s">
        <v>167</v>
      </c>
      <c r="AU200" s="168" t="s">
        <v>94</v>
      </c>
      <c r="AY200" s="14" t="s">
        <v>165</v>
      </c>
      <c r="BE200" s="99">
        <f t="shared" si="39"/>
        <v>0</v>
      </c>
      <c r="BF200" s="99">
        <f t="shared" si="40"/>
        <v>0</v>
      </c>
      <c r="BG200" s="99">
        <f t="shared" si="41"/>
        <v>0</v>
      </c>
      <c r="BH200" s="99">
        <f t="shared" si="42"/>
        <v>0</v>
      </c>
      <c r="BI200" s="99">
        <f t="shared" si="43"/>
        <v>0</v>
      </c>
      <c r="BJ200" s="14" t="s">
        <v>94</v>
      </c>
      <c r="BK200" s="99">
        <f t="shared" si="44"/>
        <v>0</v>
      </c>
      <c r="BL200" s="14" t="s">
        <v>226</v>
      </c>
      <c r="BM200" s="168" t="s">
        <v>2950</v>
      </c>
    </row>
    <row r="201" spans="1:65" s="12" customFormat="1" ht="22.9" customHeight="1">
      <c r="B201" s="143"/>
      <c r="D201" s="144" t="s">
        <v>82</v>
      </c>
      <c r="E201" s="154" t="s">
        <v>1189</v>
      </c>
      <c r="F201" s="154" t="s">
        <v>1190</v>
      </c>
      <c r="I201" s="146"/>
      <c r="J201" s="155"/>
      <c r="L201" s="143"/>
      <c r="M201" s="148"/>
      <c r="N201" s="149"/>
      <c r="O201" s="149"/>
      <c r="P201" s="150">
        <f>SUM(P202:P204)</f>
        <v>0</v>
      </c>
      <c r="Q201" s="149"/>
      <c r="R201" s="150">
        <f>SUM(R202:R204)</f>
        <v>7.7999999999999999E-4</v>
      </c>
      <c r="S201" s="149"/>
      <c r="T201" s="151">
        <f>SUM(T202:T204)</f>
        <v>0</v>
      </c>
      <c r="AR201" s="144" t="s">
        <v>94</v>
      </c>
      <c r="AT201" s="152" t="s">
        <v>82</v>
      </c>
      <c r="AU201" s="152" t="s">
        <v>89</v>
      </c>
      <c r="AY201" s="144" t="s">
        <v>165</v>
      </c>
      <c r="BK201" s="153">
        <f>SUM(BK202:BK204)</f>
        <v>0</v>
      </c>
    </row>
    <row r="202" spans="1:65" s="2" customFormat="1" ht="14.45" customHeight="1">
      <c r="A202" s="32"/>
      <c r="B202" s="131"/>
      <c r="C202" s="156" t="s">
        <v>396</v>
      </c>
      <c r="D202" s="156" t="s">
        <v>167</v>
      </c>
      <c r="E202" s="157" t="s">
        <v>2951</v>
      </c>
      <c r="F202" s="158" t="s">
        <v>2952</v>
      </c>
      <c r="G202" s="159" t="s">
        <v>394</v>
      </c>
      <c r="H202" s="160">
        <v>1</v>
      </c>
      <c r="I202" s="161"/>
      <c r="J202" s="162"/>
      <c r="K202" s="163"/>
      <c r="L202" s="33"/>
      <c r="M202" s="164" t="s">
        <v>1</v>
      </c>
      <c r="N202" s="165" t="s">
        <v>49</v>
      </c>
      <c r="O202" s="58"/>
      <c r="P202" s="166">
        <f>O202*H202</f>
        <v>0</v>
      </c>
      <c r="Q202" s="166">
        <v>0</v>
      </c>
      <c r="R202" s="166">
        <f>Q202*H202</f>
        <v>0</v>
      </c>
      <c r="S202" s="166">
        <v>0</v>
      </c>
      <c r="T202" s="167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226</v>
      </c>
      <c r="AT202" s="168" t="s">
        <v>167</v>
      </c>
      <c r="AU202" s="168" t="s">
        <v>94</v>
      </c>
      <c r="AY202" s="14" t="s">
        <v>165</v>
      </c>
      <c r="BE202" s="99">
        <f>IF(N202="základná",J202,0)</f>
        <v>0</v>
      </c>
      <c r="BF202" s="99">
        <f>IF(N202="znížená",J202,0)</f>
        <v>0</v>
      </c>
      <c r="BG202" s="99">
        <f>IF(N202="zákl. prenesená",J202,0)</f>
        <v>0</v>
      </c>
      <c r="BH202" s="99">
        <f>IF(N202="zníž. prenesená",J202,0)</f>
        <v>0</v>
      </c>
      <c r="BI202" s="99">
        <f>IF(N202="nulová",J202,0)</f>
        <v>0</v>
      </c>
      <c r="BJ202" s="14" t="s">
        <v>94</v>
      </c>
      <c r="BK202" s="99">
        <f>ROUND(I202*H202,2)</f>
        <v>0</v>
      </c>
      <c r="BL202" s="14" t="s">
        <v>226</v>
      </c>
      <c r="BM202" s="168" t="s">
        <v>2953</v>
      </c>
    </row>
    <row r="203" spans="1:65" s="2" customFormat="1" ht="37.9" customHeight="1">
      <c r="A203" s="32"/>
      <c r="B203" s="131"/>
      <c r="C203" s="169" t="s">
        <v>400</v>
      </c>
      <c r="D203" s="169" t="s">
        <v>373</v>
      </c>
      <c r="E203" s="170" t="s">
        <v>2954</v>
      </c>
      <c r="F203" s="171" t="s">
        <v>2955</v>
      </c>
      <c r="G203" s="172" t="s">
        <v>394</v>
      </c>
      <c r="H203" s="173">
        <v>1</v>
      </c>
      <c r="I203" s="174"/>
      <c r="J203" s="175"/>
      <c r="K203" s="176"/>
      <c r="L203" s="177"/>
      <c r="M203" s="178" t="s">
        <v>1</v>
      </c>
      <c r="N203" s="179" t="s">
        <v>49</v>
      </c>
      <c r="O203" s="58"/>
      <c r="P203" s="166">
        <f>O203*H203</f>
        <v>0</v>
      </c>
      <c r="Q203" s="166">
        <v>7.7999999999999999E-4</v>
      </c>
      <c r="R203" s="166">
        <f>Q203*H203</f>
        <v>7.7999999999999999E-4</v>
      </c>
      <c r="S203" s="166">
        <v>0</v>
      </c>
      <c r="T203" s="167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291</v>
      </c>
      <c r="AT203" s="168" t="s">
        <v>373</v>
      </c>
      <c r="AU203" s="168" t="s">
        <v>94</v>
      </c>
      <c r="AY203" s="14" t="s">
        <v>165</v>
      </c>
      <c r="BE203" s="99">
        <f>IF(N203="základná",J203,0)</f>
        <v>0</v>
      </c>
      <c r="BF203" s="99">
        <f>IF(N203="znížená",J203,0)</f>
        <v>0</v>
      </c>
      <c r="BG203" s="99">
        <f>IF(N203="zákl. prenesená",J203,0)</f>
        <v>0</v>
      </c>
      <c r="BH203" s="99">
        <f>IF(N203="zníž. prenesená",J203,0)</f>
        <v>0</v>
      </c>
      <c r="BI203" s="99">
        <f>IF(N203="nulová",J203,0)</f>
        <v>0</v>
      </c>
      <c r="BJ203" s="14" t="s">
        <v>94</v>
      </c>
      <c r="BK203" s="99">
        <f>ROUND(I203*H203,2)</f>
        <v>0</v>
      </c>
      <c r="BL203" s="14" t="s">
        <v>226</v>
      </c>
      <c r="BM203" s="168" t="s">
        <v>2956</v>
      </c>
    </row>
    <row r="204" spans="1:65" s="2" customFormat="1" ht="24.2" customHeight="1">
      <c r="A204" s="32"/>
      <c r="B204" s="131"/>
      <c r="C204" s="156" t="s">
        <v>404</v>
      </c>
      <c r="D204" s="156" t="s">
        <v>167</v>
      </c>
      <c r="E204" s="157" t="s">
        <v>1221</v>
      </c>
      <c r="F204" s="158" t="s">
        <v>1222</v>
      </c>
      <c r="G204" s="159" t="s">
        <v>1223</v>
      </c>
      <c r="H204" s="185"/>
      <c r="I204" s="161"/>
      <c r="J204" s="162"/>
      <c r="K204" s="163"/>
      <c r="L204" s="33"/>
      <c r="M204" s="164" t="s">
        <v>1</v>
      </c>
      <c r="N204" s="165" t="s">
        <v>49</v>
      </c>
      <c r="O204" s="58"/>
      <c r="P204" s="166">
        <f>O204*H204</f>
        <v>0</v>
      </c>
      <c r="Q204" s="166">
        <v>0</v>
      </c>
      <c r="R204" s="166">
        <f>Q204*H204</f>
        <v>0</v>
      </c>
      <c r="S204" s="166">
        <v>0</v>
      </c>
      <c r="T204" s="167">
        <f>S204*H204</f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226</v>
      </c>
      <c r="AT204" s="168" t="s">
        <v>167</v>
      </c>
      <c r="AU204" s="168" t="s">
        <v>94</v>
      </c>
      <c r="AY204" s="14" t="s">
        <v>165</v>
      </c>
      <c r="BE204" s="99">
        <f>IF(N204="základná",J204,0)</f>
        <v>0</v>
      </c>
      <c r="BF204" s="99">
        <f>IF(N204="znížená",J204,0)</f>
        <v>0</v>
      </c>
      <c r="BG204" s="99">
        <f>IF(N204="zákl. prenesená",J204,0)</f>
        <v>0</v>
      </c>
      <c r="BH204" s="99">
        <f>IF(N204="zníž. prenesená",J204,0)</f>
        <v>0</v>
      </c>
      <c r="BI204" s="99">
        <f>IF(N204="nulová",J204,0)</f>
        <v>0</v>
      </c>
      <c r="BJ204" s="14" t="s">
        <v>94</v>
      </c>
      <c r="BK204" s="99">
        <f>ROUND(I204*H204,2)</f>
        <v>0</v>
      </c>
      <c r="BL204" s="14" t="s">
        <v>226</v>
      </c>
      <c r="BM204" s="168" t="s">
        <v>2957</v>
      </c>
    </row>
    <row r="205" spans="1:65" s="12" customFormat="1" ht="22.9" customHeight="1">
      <c r="B205" s="143"/>
      <c r="D205" s="144" t="s">
        <v>82</v>
      </c>
      <c r="E205" s="154" t="s">
        <v>739</v>
      </c>
      <c r="F205" s="154" t="s">
        <v>740</v>
      </c>
      <c r="I205" s="146"/>
      <c r="J205" s="155"/>
      <c r="L205" s="143"/>
      <c r="M205" s="148"/>
      <c r="N205" s="149"/>
      <c r="O205" s="149"/>
      <c r="P205" s="150">
        <f>SUM(P206:P212)</f>
        <v>0</v>
      </c>
      <c r="Q205" s="149"/>
      <c r="R205" s="150">
        <f>SUM(R206:R212)</f>
        <v>0.64777299999999993</v>
      </c>
      <c r="S205" s="149"/>
      <c r="T205" s="151">
        <f>SUM(T206:T212)</f>
        <v>0</v>
      </c>
      <c r="AR205" s="144" t="s">
        <v>94</v>
      </c>
      <c r="AT205" s="152" t="s">
        <v>82</v>
      </c>
      <c r="AU205" s="152" t="s">
        <v>89</v>
      </c>
      <c r="AY205" s="144" t="s">
        <v>165</v>
      </c>
      <c r="BK205" s="153">
        <f>SUM(BK206:BK212)</f>
        <v>0</v>
      </c>
    </row>
    <row r="206" spans="1:65" s="2" customFormat="1" ht="24.2" customHeight="1">
      <c r="A206" s="32"/>
      <c r="B206" s="131"/>
      <c r="C206" s="156" t="s">
        <v>408</v>
      </c>
      <c r="D206" s="156" t="s">
        <v>167</v>
      </c>
      <c r="E206" s="157" t="s">
        <v>742</v>
      </c>
      <c r="F206" s="158" t="s">
        <v>743</v>
      </c>
      <c r="G206" s="159" t="s">
        <v>277</v>
      </c>
      <c r="H206" s="160">
        <v>9.49</v>
      </c>
      <c r="I206" s="161"/>
      <c r="J206" s="162"/>
      <c r="K206" s="163"/>
      <c r="L206" s="33"/>
      <c r="M206" s="164" t="s">
        <v>1</v>
      </c>
      <c r="N206" s="165" t="s">
        <v>49</v>
      </c>
      <c r="O206" s="58"/>
      <c r="P206" s="166">
        <f t="shared" ref="P206:P212" si="45">O206*H206</f>
        <v>0</v>
      </c>
      <c r="Q206" s="166">
        <v>1.0200000000000001E-3</v>
      </c>
      <c r="R206" s="166">
        <f t="shared" ref="R206:R212" si="46">Q206*H206</f>
        <v>9.6798000000000006E-3</v>
      </c>
      <c r="S206" s="166">
        <v>0</v>
      </c>
      <c r="T206" s="167">
        <f t="shared" ref="T206:T212" si="47">S206*H206</f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226</v>
      </c>
      <c r="AT206" s="168" t="s">
        <v>167</v>
      </c>
      <c r="AU206" s="168" t="s">
        <v>94</v>
      </c>
      <c r="AY206" s="14" t="s">
        <v>165</v>
      </c>
      <c r="BE206" s="99">
        <f t="shared" ref="BE206:BE212" si="48">IF(N206="základná",J206,0)</f>
        <v>0</v>
      </c>
      <c r="BF206" s="99">
        <f t="shared" ref="BF206:BF212" si="49">IF(N206="znížená",J206,0)</f>
        <v>0</v>
      </c>
      <c r="BG206" s="99">
        <f t="shared" ref="BG206:BG212" si="50">IF(N206="zákl. prenesená",J206,0)</f>
        <v>0</v>
      </c>
      <c r="BH206" s="99">
        <f t="shared" ref="BH206:BH212" si="51">IF(N206="zníž. prenesená",J206,0)</f>
        <v>0</v>
      </c>
      <c r="BI206" s="99">
        <f t="shared" ref="BI206:BI212" si="52">IF(N206="nulová",J206,0)</f>
        <v>0</v>
      </c>
      <c r="BJ206" s="14" t="s">
        <v>94</v>
      </c>
      <c r="BK206" s="99">
        <f t="shared" ref="BK206:BK212" si="53">ROUND(I206*H206,2)</f>
        <v>0</v>
      </c>
      <c r="BL206" s="14" t="s">
        <v>226</v>
      </c>
      <c r="BM206" s="168" t="s">
        <v>2958</v>
      </c>
    </row>
    <row r="207" spans="1:65" s="2" customFormat="1" ht="24.2" customHeight="1">
      <c r="A207" s="32"/>
      <c r="B207" s="131"/>
      <c r="C207" s="169" t="s">
        <v>412</v>
      </c>
      <c r="D207" s="169" t="s">
        <v>373</v>
      </c>
      <c r="E207" s="170" t="s">
        <v>2959</v>
      </c>
      <c r="F207" s="171" t="s">
        <v>2960</v>
      </c>
      <c r="G207" s="172" t="s">
        <v>170</v>
      </c>
      <c r="H207" s="173">
        <v>1.452</v>
      </c>
      <c r="I207" s="174"/>
      <c r="J207" s="175"/>
      <c r="K207" s="176"/>
      <c r="L207" s="177"/>
      <c r="M207" s="178" t="s">
        <v>1</v>
      </c>
      <c r="N207" s="179" t="s">
        <v>49</v>
      </c>
      <c r="O207" s="58"/>
      <c r="P207" s="166">
        <f t="shared" si="45"/>
        <v>0</v>
      </c>
      <c r="Q207" s="166">
        <v>2.4E-2</v>
      </c>
      <c r="R207" s="166">
        <f t="shared" si="46"/>
        <v>3.4847999999999997E-2</v>
      </c>
      <c r="S207" s="166">
        <v>0</v>
      </c>
      <c r="T207" s="167">
        <f t="shared" si="47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291</v>
      </c>
      <c r="AT207" s="168" t="s">
        <v>373</v>
      </c>
      <c r="AU207" s="168" t="s">
        <v>94</v>
      </c>
      <c r="AY207" s="14" t="s">
        <v>165</v>
      </c>
      <c r="BE207" s="99">
        <f t="shared" si="48"/>
        <v>0</v>
      </c>
      <c r="BF207" s="99">
        <f t="shared" si="49"/>
        <v>0</v>
      </c>
      <c r="BG207" s="99">
        <f t="shared" si="50"/>
        <v>0</v>
      </c>
      <c r="BH207" s="99">
        <f t="shared" si="51"/>
        <v>0</v>
      </c>
      <c r="BI207" s="99">
        <f t="shared" si="52"/>
        <v>0</v>
      </c>
      <c r="BJ207" s="14" t="s">
        <v>94</v>
      </c>
      <c r="BK207" s="99">
        <f t="shared" si="53"/>
        <v>0</v>
      </c>
      <c r="BL207" s="14" t="s">
        <v>226</v>
      </c>
      <c r="BM207" s="168" t="s">
        <v>2961</v>
      </c>
    </row>
    <row r="208" spans="1:65" s="2" customFormat="1" ht="24.2" customHeight="1">
      <c r="A208" s="32"/>
      <c r="B208" s="131"/>
      <c r="C208" s="156" t="s">
        <v>556</v>
      </c>
      <c r="D208" s="156" t="s">
        <v>167</v>
      </c>
      <c r="E208" s="157" t="s">
        <v>2962</v>
      </c>
      <c r="F208" s="158" t="s">
        <v>2963</v>
      </c>
      <c r="G208" s="159" t="s">
        <v>170</v>
      </c>
      <c r="H208" s="160">
        <v>11.08</v>
      </c>
      <c r="I208" s="161"/>
      <c r="J208" s="162"/>
      <c r="K208" s="163"/>
      <c r="L208" s="33"/>
      <c r="M208" s="164" t="s">
        <v>1</v>
      </c>
      <c r="N208" s="165" t="s">
        <v>49</v>
      </c>
      <c r="O208" s="58"/>
      <c r="P208" s="166">
        <f t="shared" si="45"/>
        <v>0</v>
      </c>
      <c r="Q208" s="166">
        <v>4.6899999999999997E-3</v>
      </c>
      <c r="R208" s="166">
        <f t="shared" si="46"/>
        <v>5.1965199999999996E-2</v>
      </c>
      <c r="S208" s="166">
        <v>0</v>
      </c>
      <c r="T208" s="167">
        <f t="shared" si="47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226</v>
      </c>
      <c r="AT208" s="168" t="s">
        <v>167</v>
      </c>
      <c r="AU208" s="168" t="s">
        <v>94</v>
      </c>
      <c r="AY208" s="14" t="s">
        <v>165</v>
      </c>
      <c r="BE208" s="99">
        <f t="shared" si="48"/>
        <v>0</v>
      </c>
      <c r="BF208" s="99">
        <f t="shared" si="49"/>
        <v>0</v>
      </c>
      <c r="BG208" s="99">
        <f t="shared" si="50"/>
        <v>0</v>
      </c>
      <c r="BH208" s="99">
        <f t="shared" si="51"/>
        <v>0</v>
      </c>
      <c r="BI208" s="99">
        <f t="shared" si="52"/>
        <v>0</v>
      </c>
      <c r="BJ208" s="14" t="s">
        <v>94</v>
      </c>
      <c r="BK208" s="99">
        <f t="shared" si="53"/>
        <v>0</v>
      </c>
      <c r="BL208" s="14" t="s">
        <v>226</v>
      </c>
      <c r="BM208" s="168" t="s">
        <v>2964</v>
      </c>
    </row>
    <row r="209" spans="1:65" s="2" customFormat="1" ht="24.2" customHeight="1">
      <c r="A209" s="32"/>
      <c r="B209" s="131"/>
      <c r="C209" s="169" t="s">
        <v>560</v>
      </c>
      <c r="D209" s="169" t="s">
        <v>373</v>
      </c>
      <c r="E209" s="170" t="s">
        <v>2959</v>
      </c>
      <c r="F209" s="171" t="s">
        <v>2960</v>
      </c>
      <c r="G209" s="172" t="s">
        <v>170</v>
      </c>
      <c r="H209" s="173">
        <v>11.302</v>
      </c>
      <c r="I209" s="174"/>
      <c r="J209" s="175"/>
      <c r="K209" s="176"/>
      <c r="L209" s="177"/>
      <c r="M209" s="178" t="s">
        <v>1</v>
      </c>
      <c r="N209" s="179" t="s">
        <v>49</v>
      </c>
      <c r="O209" s="58"/>
      <c r="P209" s="166">
        <f t="shared" si="45"/>
        <v>0</v>
      </c>
      <c r="Q209" s="166">
        <v>2.4E-2</v>
      </c>
      <c r="R209" s="166">
        <f t="shared" si="46"/>
        <v>0.27124799999999999</v>
      </c>
      <c r="S209" s="166">
        <v>0</v>
      </c>
      <c r="T209" s="167">
        <f t="shared" si="47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291</v>
      </c>
      <c r="AT209" s="168" t="s">
        <v>373</v>
      </c>
      <c r="AU209" s="168" t="s">
        <v>94</v>
      </c>
      <c r="AY209" s="14" t="s">
        <v>165</v>
      </c>
      <c r="BE209" s="99">
        <f t="shared" si="48"/>
        <v>0</v>
      </c>
      <c r="BF209" s="99">
        <f t="shared" si="49"/>
        <v>0</v>
      </c>
      <c r="BG209" s="99">
        <f t="shared" si="50"/>
        <v>0</v>
      </c>
      <c r="BH209" s="99">
        <f t="shared" si="51"/>
        <v>0</v>
      </c>
      <c r="BI209" s="99">
        <f t="shared" si="52"/>
        <v>0</v>
      </c>
      <c r="BJ209" s="14" t="s">
        <v>94</v>
      </c>
      <c r="BK209" s="99">
        <f t="shared" si="53"/>
        <v>0</v>
      </c>
      <c r="BL209" s="14" t="s">
        <v>226</v>
      </c>
      <c r="BM209" s="168" t="s">
        <v>2965</v>
      </c>
    </row>
    <row r="210" spans="1:65" s="2" customFormat="1" ht="24.2" customHeight="1">
      <c r="A210" s="32"/>
      <c r="B210" s="131"/>
      <c r="C210" s="156" t="s">
        <v>564</v>
      </c>
      <c r="D210" s="156" t="s">
        <v>167</v>
      </c>
      <c r="E210" s="157" t="s">
        <v>2966</v>
      </c>
      <c r="F210" s="158" t="s">
        <v>2967</v>
      </c>
      <c r="G210" s="159" t="s">
        <v>170</v>
      </c>
      <c r="H210" s="160">
        <v>9.6</v>
      </c>
      <c r="I210" s="161"/>
      <c r="J210" s="162"/>
      <c r="K210" s="163"/>
      <c r="L210" s="33"/>
      <c r="M210" s="164" t="s">
        <v>1</v>
      </c>
      <c r="N210" s="165" t="s">
        <v>49</v>
      </c>
      <c r="O210" s="58"/>
      <c r="P210" s="166">
        <f t="shared" si="45"/>
        <v>0</v>
      </c>
      <c r="Q210" s="166">
        <v>4.6899999999999997E-3</v>
      </c>
      <c r="R210" s="166">
        <f t="shared" si="46"/>
        <v>4.5023999999999995E-2</v>
      </c>
      <c r="S210" s="166">
        <v>0</v>
      </c>
      <c r="T210" s="167">
        <f t="shared" si="47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226</v>
      </c>
      <c r="AT210" s="168" t="s">
        <v>167</v>
      </c>
      <c r="AU210" s="168" t="s">
        <v>94</v>
      </c>
      <c r="AY210" s="14" t="s">
        <v>165</v>
      </c>
      <c r="BE210" s="99">
        <f t="shared" si="48"/>
        <v>0</v>
      </c>
      <c r="BF210" s="99">
        <f t="shared" si="49"/>
        <v>0</v>
      </c>
      <c r="BG210" s="99">
        <f t="shared" si="50"/>
        <v>0</v>
      </c>
      <c r="BH210" s="99">
        <f t="shared" si="51"/>
        <v>0</v>
      </c>
      <c r="BI210" s="99">
        <f t="shared" si="52"/>
        <v>0</v>
      </c>
      <c r="BJ210" s="14" t="s">
        <v>94</v>
      </c>
      <c r="BK210" s="99">
        <f t="shared" si="53"/>
        <v>0</v>
      </c>
      <c r="BL210" s="14" t="s">
        <v>226</v>
      </c>
      <c r="BM210" s="168" t="s">
        <v>2968</v>
      </c>
    </row>
    <row r="211" spans="1:65" s="2" customFormat="1" ht="24.2" customHeight="1">
      <c r="A211" s="32"/>
      <c r="B211" s="131"/>
      <c r="C211" s="169" t="s">
        <v>566</v>
      </c>
      <c r="D211" s="169" t="s">
        <v>373</v>
      </c>
      <c r="E211" s="170" t="s">
        <v>2959</v>
      </c>
      <c r="F211" s="171" t="s">
        <v>2960</v>
      </c>
      <c r="G211" s="172" t="s">
        <v>170</v>
      </c>
      <c r="H211" s="173">
        <v>9.7919999999999998</v>
      </c>
      <c r="I211" s="174"/>
      <c r="J211" s="175"/>
      <c r="K211" s="176"/>
      <c r="L211" s="177"/>
      <c r="M211" s="178" t="s">
        <v>1</v>
      </c>
      <c r="N211" s="179" t="s">
        <v>49</v>
      </c>
      <c r="O211" s="58"/>
      <c r="P211" s="166">
        <f t="shared" si="45"/>
        <v>0</v>
      </c>
      <c r="Q211" s="166">
        <v>2.4E-2</v>
      </c>
      <c r="R211" s="166">
        <f t="shared" si="46"/>
        <v>0.23500799999999999</v>
      </c>
      <c r="S211" s="166">
        <v>0</v>
      </c>
      <c r="T211" s="167">
        <f t="shared" si="47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291</v>
      </c>
      <c r="AT211" s="168" t="s">
        <v>373</v>
      </c>
      <c r="AU211" s="168" t="s">
        <v>94</v>
      </c>
      <c r="AY211" s="14" t="s">
        <v>165</v>
      </c>
      <c r="BE211" s="99">
        <f t="shared" si="48"/>
        <v>0</v>
      </c>
      <c r="BF211" s="99">
        <f t="shared" si="49"/>
        <v>0</v>
      </c>
      <c r="BG211" s="99">
        <f t="shared" si="50"/>
        <v>0</v>
      </c>
      <c r="BH211" s="99">
        <f t="shared" si="51"/>
        <v>0</v>
      </c>
      <c r="BI211" s="99">
        <f t="shared" si="52"/>
        <v>0</v>
      </c>
      <c r="BJ211" s="14" t="s">
        <v>94</v>
      </c>
      <c r="BK211" s="99">
        <f t="shared" si="53"/>
        <v>0</v>
      </c>
      <c r="BL211" s="14" t="s">
        <v>226</v>
      </c>
      <c r="BM211" s="168" t="s">
        <v>2969</v>
      </c>
    </row>
    <row r="212" spans="1:65" s="2" customFormat="1" ht="24.2" customHeight="1">
      <c r="A212" s="32"/>
      <c r="B212" s="131"/>
      <c r="C212" s="156" t="s">
        <v>570</v>
      </c>
      <c r="D212" s="156" t="s">
        <v>167</v>
      </c>
      <c r="E212" s="157" t="s">
        <v>756</v>
      </c>
      <c r="F212" s="158" t="s">
        <v>757</v>
      </c>
      <c r="G212" s="159" t="s">
        <v>332</v>
      </c>
      <c r="H212" s="160">
        <v>0.64800000000000002</v>
      </c>
      <c r="I212" s="161"/>
      <c r="J212" s="162"/>
      <c r="K212" s="163"/>
      <c r="L212" s="33"/>
      <c r="M212" s="164" t="s">
        <v>1</v>
      </c>
      <c r="N212" s="165" t="s">
        <v>49</v>
      </c>
      <c r="O212" s="58"/>
      <c r="P212" s="166">
        <f t="shared" si="45"/>
        <v>0</v>
      </c>
      <c r="Q212" s="166">
        <v>0</v>
      </c>
      <c r="R212" s="166">
        <f t="shared" si="46"/>
        <v>0</v>
      </c>
      <c r="S212" s="166">
        <v>0</v>
      </c>
      <c r="T212" s="167">
        <f t="shared" si="47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226</v>
      </c>
      <c r="AT212" s="168" t="s">
        <v>167</v>
      </c>
      <c r="AU212" s="168" t="s">
        <v>94</v>
      </c>
      <c r="AY212" s="14" t="s">
        <v>165</v>
      </c>
      <c r="BE212" s="99">
        <f t="shared" si="48"/>
        <v>0</v>
      </c>
      <c r="BF212" s="99">
        <f t="shared" si="49"/>
        <v>0</v>
      </c>
      <c r="BG212" s="99">
        <f t="shared" si="50"/>
        <v>0</v>
      </c>
      <c r="BH212" s="99">
        <f t="shared" si="51"/>
        <v>0</v>
      </c>
      <c r="BI212" s="99">
        <f t="shared" si="52"/>
        <v>0</v>
      </c>
      <c r="BJ212" s="14" t="s">
        <v>94</v>
      </c>
      <c r="BK212" s="99">
        <f t="shared" si="53"/>
        <v>0</v>
      </c>
      <c r="BL212" s="14" t="s">
        <v>226</v>
      </c>
      <c r="BM212" s="168" t="s">
        <v>2970</v>
      </c>
    </row>
    <row r="213" spans="1:65" s="12" customFormat="1" ht="22.9" customHeight="1">
      <c r="B213" s="143"/>
      <c r="D213" s="144" t="s">
        <v>82</v>
      </c>
      <c r="E213" s="154" t="s">
        <v>2971</v>
      </c>
      <c r="F213" s="154" t="s">
        <v>2972</v>
      </c>
      <c r="I213" s="146"/>
      <c r="J213" s="155"/>
      <c r="L213" s="143"/>
      <c r="M213" s="148"/>
      <c r="N213" s="149"/>
      <c r="O213" s="149"/>
      <c r="P213" s="150">
        <f>SUM(P214:P229)</f>
        <v>0</v>
      </c>
      <c r="Q213" s="149"/>
      <c r="R213" s="150">
        <f>SUM(R214:R229)</f>
        <v>0.17871063999999998</v>
      </c>
      <c r="S213" s="149"/>
      <c r="T213" s="151">
        <f>SUM(T214:T229)</f>
        <v>4.2520000000000002E-2</v>
      </c>
      <c r="AR213" s="144" t="s">
        <v>94</v>
      </c>
      <c r="AT213" s="152" t="s">
        <v>82</v>
      </c>
      <c r="AU213" s="152" t="s">
        <v>89</v>
      </c>
      <c r="AY213" s="144" t="s">
        <v>165</v>
      </c>
      <c r="BK213" s="153">
        <f>SUM(BK214:BK229)</f>
        <v>0</v>
      </c>
    </row>
    <row r="214" spans="1:65" s="2" customFormat="1" ht="14.45" customHeight="1">
      <c r="A214" s="32"/>
      <c r="B214" s="131"/>
      <c r="C214" s="156" t="s">
        <v>572</v>
      </c>
      <c r="D214" s="156" t="s">
        <v>167</v>
      </c>
      <c r="E214" s="157" t="s">
        <v>2973</v>
      </c>
      <c r="F214" s="158" t="s">
        <v>2974</v>
      </c>
      <c r="G214" s="159" t="s">
        <v>277</v>
      </c>
      <c r="H214" s="160">
        <v>23.74</v>
      </c>
      <c r="I214" s="161"/>
      <c r="J214" s="162"/>
      <c r="K214" s="163"/>
      <c r="L214" s="33"/>
      <c r="M214" s="164" t="s">
        <v>1</v>
      </c>
      <c r="N214" s="165" t="s">
        <v>49</v>
      </c>
      <c r="O214" s="58"/>
      <c r="P214" s="166">
        <f t="shared" ref="P214:P229" si="54">O214*H214</f>
        <v>0</v>
      </c>
      <c r="Q214" s="166">
        <v>0</v>
      </c>
      <c r="R214" s="166">
        <f t="shared" ref="R214:R229" si="55">Q214*H214</f>
        <v>0</v>
      </c>
      <c r="S214" s="166">
        <v>1E-3</v>
      </c>
      <c r="T214" s="167">
        <f t="shared" ref="T214:T229" si="56">S214*H214</f>
        <v>2.3739999999999997E-2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226</v>
      </c>
      <c r="AT214" s="168" t="s">
        <v>167</v>
      </c>
      <c r="AU214" s="168" t="s">
        <v>94</v>
      </c>
      <c r="AY214" s="14" t="s">
        <v>165</v>
      </c>
      <c r="BE214" s="99">
        <f t="shared" ref="BE214:BE229" si="57">IF(N214="základná",J214,0)</f>
        <v>0</v>
      </c>
      <c r="BF214" s="99">
        <f t="shared" ref="BF214:BF229" si="58">IF(N214="znížená",J214,0)</f>
        <v>0</v>
      </c>
      <c r="BG214" s="99">
        <f t="shared" ref="BG214:BG229" si="59">IF(N214="zákl. prenesená",J214,0)</f>
        <v>0</v>
      </c>
      <c r="BH214" s="99">
        <f t="shared" ref="BH214:BH229" si="60">IF(N214="zníž. prenesená",J214,0)</f>
        <v>0</v>
      </c>
      <c r="BI214" s="99">
        <f t="shared" ref="BI214:BI229" si="61">IF(N214="nulová",J214,0)</f>
        <v>0</v>
      </c>
      <c r="BJ214" s="14" t="s">
        <v>94</v>
      </c>
      <c r="BK214" s="99">
        <f t="shared" ref="BK214:BK229" si="62">ROUND(I214*H214,2)</f>
        <v>0</v>
      </c>
      <c r="BL214" s="14" t="s">
        <v>226</v>
      </c>
      <c r="BM214" s="168" t="s">
        <v>2975</v>
      </c>
    </row>
    <row r="215" spans="1:65" s="2" customFormat="1" ht="14.45" customHeight="1">
      <c r="A215" s="32"/>
      <c r="B215" s="131"/>
      <c r="C215" s="156" t="s">
        <v>576</v>
      </c>
      <c r="D215" s="156" t="s">
        <v>167</v>
      </c>
      <c r="E215" s="157" t="s">
        <v>2976</v>
      </c>
      <c r="F215" s="158" t="s">
        <v>2977</v>
      </c>
      <c r="G215" s="159" t="s">
        <v>277</v>
      </c>
      <c r="H215" s="160">
        <v>9.8000000000000007</v>
      </c>
      <c r="I215" s="161"/>
      <c r="J215" s="162"/>
      <c r="K215" s="163"/>
      <c r="L215" s="33"/>
      <c r="M215" s="164" t="s">
        <v>1</v>
      </c>
      <c r="N215" s="165" t="s">
        <v>49</v>
      </c>
      <c r="O215" s="58"/>
      <c r="P215" s="166">
        <f t="shared" si="54"/>
        <v>0</v>
      </c>
      <c r="Q215" s="166">
        <v>4.0000000000000003E-5</v>
      </c>
      <c r="R215" s="166">
        <f t="shared" si="55"/>
        <v>3.9200000000000004E-4</v>
      </c>
      <c r="S215" s="166">
        <v>0</v>
      </c>
      <c r="T215" s="167">
        <f t="shared" si="56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226</v>
      </c>
      <c r="AT215" s="168" t="s">
        <v>167</v>
      </c>
      <c r="AU215" s="168" t="s">
        <v>94</v>
      </c>
      <c r="AY215" s="14" t="s">
        <v>165</v>
      </c>
      <c r="BE215" s="99">
        <f t="shared" si="57"/>
        <v>0</v>
      </c>
      <c r="BF215" s="99">
        <f t="shared" si="58"/>
        <v>0</v>
      </c>
      <c r="BG215" s="99">
        <f t="shared" si="59"/>
        <v>0</v>
      </c>
      <c r="BH215" s="99">
        <f t="shared" si="60"/>
        <v>0</v>
      </c>
      <c r="BI215" s="99">
        <f t="shared" si="61"/>
        <v>0</v>
      </c>
      <c r="BJ215" s="14" t="s">
        <v>94</v>
      </c>
      <c r="BK215" s="99">
        <f t="shared" si="62"/>
        <v>0</v>
      </c>
      <c r="BL215" s="14" t="s">
        <v>226</v>
      </c>
      <c r="BM215" s="168" t="s">
        <v>2978</v>
      </c>
    </row>
    <row r="216" spans="1:65" s="2" customFormat="1" ht="24.2" customHeight="1">
      <c r="A216" s="32"/>
      <c r="B216" s="131"/>
      <c r="C216" s="169" t="s">
        <v>580</v>
      </c>
      <c r="D216" s="169" t="s">
        <v>373</v>
      </c>
      <c r="E216" s="170" t="s">
        <v>2979</v>
      </c>
      <c r="F216" s="171" t="s">
        <v>2980</v>
      </c>
      <c r="G216" s="172" t="s">
        <v>277</v>
      </c>
      <c r="H216" s="173">
        <v>9.9960000000000004</v>
      </c>
      <c r="I216" s="174"/>
      <c r="J216" s="175"/>
      <c r="K216" s="176"/>
      <c r="L216" s="177"/>
      <c r="M216" s="178" t="s">
        <v>1</v>
      </c>
      <c r="N216" s="179" t="s">
        <v>49</v>
      </c>
      <c r="O216" s="58"/>
      <c r="P216" s="166">
        <f t="shared" si="54"/>
        <v>0</v>
      </c>
      <c r="Q216" s="166">
        <v>1.6299999999999999E-3</v>
      </c>
      <c r="R216" s="166">
        <f t="shared" si="55"/>
        <v>1.6293479999999999E-2</v>
      </c>
      <c r="S216" s="166">
        <v>0</v>
      </c>
      <c r="T216" s="167">
        <f t="shared" si="56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291</v>
      </c>
      <c r="AT216" s="168" t="s">
        <v>373</v>
      </c>
      <c r="AU216" s="168" t="s">
        <v>94</v>
      </c>
      <c r="AY216" s="14" t="s">
        <v>165</v>
      </c>
      <c r="BE216" s="99">
        <f t="shared" si="57"/>
        <v>0</v>
      </c>
      <c r="BF216" s="99">
        <f t="shared" si="58"/>
        <v>0</v>
      </c>
      <c r="BG216" s="99">
        <f t="shared" si="59"/>
        <v>0</v>
      </c>
      <c r="BH216" s="99">
        <f t="shared" si="60"/>
        <v>0</v>
      </c>
      <c r="BI216" s="99">
        <f t="shared" si="61"/>
        <v>0</v>
      </c>
      <c r="BJ216" s="14" t="s">
        <v>94</v>
      </c>
      <c r="BK216" s="99">
        <f t="shared" si="62"/>
        <v>0</v>
      </c>
      <c r="BL216" s="14" t="s">
        <v>226</v>
      </c>
      <c r="BM216" s="168" t="s">
        <v>2981</v>
      </c>
    </row>
    <row r="217" spans="1:65" s="2" customFormat="1" ht="24.2" customHeight="1">
      <c r="A217" s="32"/>
      <c r="B217" s="131"/>
      <c r="C217" s="169" t="s">
        <v>584</v>
      </c>
      <c r="D217" s="169" t="s">
        <v>373</v>
      </c>
      <c r="E217" s="170" t="s">
        <v>2982</v>
      </c>
      <c r="F217" s="171" t="s">
        <v>2983</v>
      </c>
      <c r="G217" s="172" t="s">
        <v>170</v>
      </c>
      <c r="H217" s="173">
        <v>0.5</v>
      </c>
      <c r="I217" s="174"/>
      <c r="J217" s="175"/>
      <c r="K217" s="176"/>
      <c r="L217" s="177"/>
      <c r="M217" s="178" t="s">
        <v>1</v>
      </c>
      <c r="N217" s="179" t="s">
        <v>49</v>
      </c>
      <c r="O217" s="58"/>
      <c r="P217" s="166">
        <f t="shared" si="54"/>
        <v>0</v>
      </c>
      <c r="Q217" s="166">
        <v>2.5400000000000002E-3</v>
      </c>
      <c r="R217" s="166">
        <f t="shared" si="55"/>
        <v>1.2700000000000001E-3</v>
      </c>
      <c r="S217" s="166">
        <v>0</v>
      </c>
      <c r="T217" s="167">
        <f t="shared" si="56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8" t="s">
        <v>291</v>
      </c>
      <c r="AT217" s="168" t="s">
        <v>373</v>
      </c>
      <c r="AU217" s="168" t="s">
        <v>94</v>
      </c>
      <c r="AY217" s="14" t="s">
        <v>165</v>
      </c>
      <c r="BE217" s="99">
        <f t="shared" si="57"/>
        <v>0</v>
      </c>
      <c r="BF217" s="99">
        <f t="shared" si="58"/>
        <v>0</v>
      </c>
      <c r="BG217" s="99">
        <f t="shared" si="59"/>
        <v>0</v>
      </c>
      <c r="BH217" s="99">
        <f t="shared" si="60"/>
        <v>0</v>
      </c>
      <c r="BI217" s="99">
        <f t="shared" si="61"/>
        <v>0</v>
      </c>
      <c r="BJ217" s="14" t="s">
        <v>94</v>
      </c>
      <c r="BK217" s="99">
        <f t="shared" si="62"/>
        <v>0</v>
      </c>
      <c r="BL217" s="14" t="s">
        <v>226</v>
      </c>
      <c r="BM217" s="168" t="s">
        <v>2984</v>
      </c>
    </row>
    <row r="218" spans="1:65" s="2" customFormat="1" ht="24.2" customHeight="1">
      <c r="A218" s="32"/>
      <c r="B218" s="131"/>
      <c r="C218" s="156" t="s">
        <v>586</v>
      </c>
      <c r="D218" s="156" t="s">
        <v>167</v>
      </c>
      <c r="E218" s="157" t="s">
        <v>2985</v>
      </c>
      <c r="F218" s="158" t="s">
        <v>2986</v>
      </c>
      <c r="G218" s="159" t="s">
        <v>170</v>
      </c>
      <c r="H218" s="160">
        <v>18.78</v>
      </c>
      <c r="I218" s="161"/>
      <c r="J218" s="162"/>
      <c r="K218" s="163"/>
      <c r="L218" s="33"/>
      <c r="M218" s="164" t="s">
        <v>1</v>
      </c>
      <c r="N218" s="165" t="s">
        <v>49</v>
      </c>
      <c r="O218" s="58"/>
      <c r="P218" s="166">
        <f t="shared" si="54"/>
        <v>0</v>
      </c>
      <c r="Q218" s="166">
        <v>0</v>
      </c>
      <c r="R218" s="166">
        <f t="shared" si="55"/>
        <v>0</v>
      </c>
      <c r="S218" s="166">
        <v>1E-3</v>
      </c>
      <c r="T218" s="167">
        <f t="shared" si="56"/>
        <v>1.8780000000000002E-2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226</v>
      </c>
      <c r="AT218" s="168" t="s">
        <v>167</v>
      </c>
      <c r="AU218" s="168" t="s">
        <v>94</v>
      </c>
      <c r="AY218" s="14" t="s">
        <v>165</v>
      </c>
      <c r="BE218" s="99">
        <f t="shared" si="57"/>
        <v>0</v>
      </c>
      <c r="BF218" s="99">
        <f t="shared" si="58"/>
        <v>0</v>
      </c>
      <c r="BG218" s="99">
        <f t="shared" si="59"/>
        <v>0</v>
      </c>
      <c r="BH218" s="99">
        <f t="shared" si="60"/>
        <v>0</v>
      </c>
      <c r="BI218" s="99">
        <f t="shared" si="61"/>
        <v>0</v>
      </c>
      <c r="BJ218" s="14" t="s">
        <v>94</v>
      </c>
      <c r="BK218" s="99">
        <f t="shared" si="62"/>
        <v>0</v>
      </c>
      <c r="BL218" s="14" t="s">
        <v>226</v>
      </c>
      <c r="BM218" s="168" t="s">
        <v>2987</v>
      </c>
    </row>
    <row r="219" spans="1:65" s="2" customFormat="1" ht="24.2" customHeight="1">
      <c r="A219" s="32"/>
      <c r="B219" s="131"/>
      <c r="C219" s="156" t="s">
        <v>590</v>
      </c>
      <c r="D219" s="156" t="s">
        <v>167</v>
      </c>
      <c r="E219" s="157" t="s">
        <v>2988</v>
      </c>
      <c r="F219" s="158" t="s">
        <v>2989</v>
      </c>
      <c r="G219" s="159" t="s">
        <v>170</v>
      </c>
      <c r="H219" s="160">
        <v>8.81</v>
      </c>
      <c r="I219" s="161"/>
      <c r="J219" s="162"/>
      <c r="K219" s="163"/>
      <c r="L219" s="33"/>
      <c r="M219" s="164" t="s">
        <v>1</v>
      </c>
      <c r="N219" s="165" t="s">
        <v>49</v>
      </c>
      <c r="O219" s="58"/>
      <c r="P219" s="166">
        <f t="shared" si="54"/>
        <v>0</v>
      </c>
      <c r="Q219" s="166">
        <v>2.9999999999999997E-4</v>
      </c>
      <c r="R219" s="166">
        <f t="shared" si="55"/>
        <v>2.643E-3</v>
      </c>
      <c r="S219" s="166">
        <v>0</v>
      </c>
      <c r="T219" s="167">
        <f t="shared" si="56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226</v>
      </c>
      <c r="AT219" s="168" t="s">
        <v>167</v>
      </c>
      <c r="AU219" s="168" t="s">
        <v>94</v>
      </c>
      <c r="AY219" s="14" t="s">
        <v>165</v>
      </c>
      <c r="BE219" s="99">
        <f t="shared" si="57"/>
        <v>0</v>
      </c>
      <c r="BF219" s="99">
        <f t="shared" si="58"/>
        <v>0</v>
      </c>
      <c r="BG219" s="99">
        <f t="shared" si="59"/>
        <v>0</v>
      </c>
      <c r="BH219" s="99">
        <f t="shared" si="60"/>
        <v>0</v>
      </c>
      <c r="BI219" s="99">
        <f t="shared" si="61"/>
        <v>0</v>
      </c>
      <c r="BJ219" s="14" t="s">
        <v>94</v>
      </c>
      <c r="BK219" s="99">
        <f t="shared" si="62"/>
        <v>0</v>
      </c>
      <c r="BL219" s="14" t="s">
        <v>226</v>
      </c>
      <c r="BM219" s="168" t="s">
        <v>2990</v>
      </c>
    </row>
    <row r="220" spans="1:65" s="2" customFormat="1" ht="24.2" customHeight="1">
      <c r="A220" s="32"/>
      <c r="B220" s="131"/>
      <c r="C220" s="169" t="s">
        <v>594</v>
      </c>
      <c r="D220" s="169" t="s">
        <v>373</v>
      </c>
      <c r="E220" s="170" t="s">
        <v>2982</v>
      </c>
      <c r="F220" s="171" t="s">
        <v>2983</v>
      </c>
      <c r="G220" s="172" t="s">
        <v>170</v>
      </c>
      <c r="H220" s="173">
        <v>9.0739999999999998</v>
      </c>
      <c r="I220" s="174"/>
      <c r="J220" s="175"/>
      <c r="K220" s="176"/>
      <c r="L220" s="177"/>
      <c r="M220" s="178" t="s">
        <v>1</v>
      </c>
      <c r="N220" s="179" t="s">
        <v>49</v>
      </c>
      <c r="O220" s="58"/>
      <c r="P220" s="166">
        <f t="shared" si="54"/>
        <v>0</v>
      </c>
      <c r="Q220" s="166">
        <v>2.5400000000000002E-3</v>
      </c>
      <c r="R220" s="166">
        <f t="shared" si="55"/>
        <v>2.3047960000000003E-2</v>
      </c>
      <c r="S220" s="166">
        <v>0</v>
      </c>
      <c r="T220" s="167">
        <f t="shared" si="56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291</v>
      </c>
      <c r="AT220" s="168" t="s">
        <v>373</v>
      </c>
      <c r="AU220" s="168" t="s">
        <v>94</v>
      </c>
      <c r="AY220" s="14" t="s">
        <v>165</v>
      </c>
      <c r="BE220" s="99">
        <f t="shared" si="57"/>
        <v>0</v>
      </c>
      <c r="BF220" s="99">
        <f t="shared" si="58"/>
        <v>0</v>
      </c>
      <c r="BG220" s="99">
        <f t="shared" si="59"/>
        <v>0</v>
      </c>
      <c r="BH220" s="99">
        <f t="shared" si="60"/>
        <v>0</v>
      </c>
      <c r="BI220" s="99">
        <f t="shared" si="61"/>
        <v>0</v>
      </c>
      <c r="BJ220" s="14" t="s">
        <v>94</v>
      </c>
      <c r="BK220" s="99">
        <f t="shared" si="62"/>
        <v>0</v>
      </c>
      <c r="BL220" s="14" t="s">
        <v>226</v>
      </c>
      <c r="BM220" s="168" t="s">
        <v>2991</v>
      </c>
    </row>
    <row r="221" spans="1:65" s="2" customFormat="1" ht="14.45" customHeight="1">
      <c r="A221" s="32"/>
      <c r="B221" s="131"/>
      <c r="C221" s="156" t="s">
        <v>598</v>
      </c>
      <c r="D221" s="156" t="s">
        <v>167</v>
      </c>
      <c r="E221" s="157" t="s">
        <v>2992</v>
      </c>
      <c r="F221" s="158" t="s">
        <v>2993</v>
      </c>
      <c r="G221" s="159" t="s">
        <v>170</v>
      </c>
      <c r="H221" s="160">
        <v>8.81</v>
      </c>
      <c r="I221" s="161"/>
      <c r="J221" s="162"/>
      <c r="K221" s="163"/>
      <c r="L221" s="33"/>
      <c r="M221" s="164" t="s">
        <v>1</v>
      </c>
      <c r="N221" s="165" t="s">
        <v>49</v>
      </c>
      <c r="O221" s="58"/>
      <c r="P221" s="166">
        <f t="shared" si="54"/>
        <v>0</v>
      </c>
      <c r="Q221" s="166">
        <v>0</v>
      </c>
      <c r="R221" s="166">
        <f t="shared" si="55"/>
        <v>0</v>
      </c>
      <c r="S221" s="166">
        <v>0</v>
      </c>
      <c r="T221" s="167">
        <f t="shared" si="56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8" t="s">
        <v>226</v>
      </c>
      <c r="AT221" s="168" t="s">
        <v>167</v>
      </c>
      <c r="AU221" s="168" t="s">
        <v>94</v>
      </c>
      <c r="AY221" s="14" t="s">
        <v>165</v>
      </c>
      <c r="BE221" s="99">
        <f t="shared" si="57"/>
        <v>0</v>
      </c>
      <c r="BF221" s="99">
        <f t="shared" si="58"/>
        <v>0</v>
      </c>
      <c r="BG221" s="99">
        <f t="shared" si="59"/>
        <v>0</v>
      </c>
      <c r="BH221" s="99">
        <f t="shared" si="60"/>
        <v>0</v>
      </c>
      <c r="BI221" s="99">
        <f t="shared" si="61"/>
        <v>0</v>
      </c>
      <c r="BJ221" s="14" t="s">
        <v>94</v>
      </c>
      <c r="BK221" s="99">
        <f t="shared" si="62"/>
        <v>0</v>
      </c>
      <c r="BL221" s="14" t="s">
        <v>226</v>
      </c>
      <c r="BM221" s="168" t="s">
        <v>2994</v>
      </c>
    </row>
    <row r="222" spans="1:65" s="2" customFormat="1" ht="14.45" customHeight="1">
      <c r="A222" s="32"/>
      <c r="B222" s="131"/>
      <c r="C222" s="156" t="s">
        <v>602</v>
      </c>
      <c r="D222" s="156" t="s">
        <v>167</v>
      </c>
      <c r="E222" s="157" t="s">
        <v>2992</v>
      </c>
      <c r="F222" s="158" t="s">
        <v>2993</v>
      </c>
      <c r="G222" s="159" t="s">
        <v>170</v>
      </c>
      <c r="H222" s="160">
        <v>20.68</v>
      </c>
      <c r="I222" s="161"/>
      <c r="J222" s="162"/>
      <c r="K222" s="163"/>
      <c r="L222" s="33"/>
      <c r="M222" s="164" t="s">
        <v>1</v>
      </c>
      <c r="N222" s="165" t="s">
        <v>49</v>
      </c>
      <c r="O222" s="58"/>
      <c r="P222" s="166">
        <f t="shared" si="54"/>
        <v>0</v>
      </c>
      <c r="Q222" s="166">
        <v>0</v>
      </c>
      <c r="R222" s="166">
        <f t="shared" si="55"/>
        <v>0</v>
      </c>
      <c r="S222" s="166">
        <v>0</v>
      </c>
      <c r="T222" s="167">
        <f t="shared" si="56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226</v>
      </c>
      <c r="AT222" s="168" t="s">
        <v>167</v>
      </c>
      <c r="AU222" s="168" t="s">
        <v>94</v>
      </c>
      <c r="AY222" s="14" t="s">
        <v>165</v>
      </c>
      <c r="BE222" s="99">
        <f t="shared" si="57"/>
        <v>0</v>
      </c>
      <c r="BF222" s="99">
        <f t="shared" si="58"/>
        <v>0</v>
      </c>
      <c r="BG222" s="99">
        <f t="shared" si="59"/>
        <v>0</v>
      </c>
      <c r="BH222" s="99">
        <f t="shared" si="60"/>
        <v>0</v>
      </c>
      <c r="BI222" s="99">
        <f t="shared" si="61"/>
        <v>0</v>
      </c>
      <c r="BJ222" s="14" t="s">
        <v>94</v>
      </c>
      <c r="BK222" s="99">
        <f t="shared" si="62"/>
        <v>0</v>
      </c>
      <c r="BL222" s="14" t="s">
        <v>226</v>
      </c>
      <c r="BM222" s="168" t="s">
        <v>2995</v>
      </c>
    </row>
    <row r="223" spans="1:65" s="2" customFormat="1" ht="24.2" customHeight="1">
      <c r="A223" s="32"/>
      <c r="B223" s="131"/>
      <c r="C223" s="156" t="s">
        <v>606</v>
      </c>
      <c r="D223" s="156" t="s">
        <v>167</v>
      </c>
      <c r="E223" s="157" t="s">
        <v>2996</v>
      </c>
      <c r="F223" s="158" t="s">
        <v>2997</v>
      </c>
      <c r="G223" s="159" t="s">
        <v>170</v>
      </c>
      <c r="H223" s="160">
        <v>8.81</v>
      </c>
      <c r="I223" s="161"/>
      <c r="J223" s="162"/>
      <c r="K223" s="163"/>
      <c r="L223" s="33"/>
      <c r="M223" s="164" t="s">
        <v>1</v>
      </c>
      <c r="N223" s="165" t="s">
        <v>49</v>
      </c>
      <c r="O223" s="58"/>
      <c r="P223" s="166">
        <f t="shared" si="54"/>
        <v>0</v>
      </c>
      <c r="Q223" s="166">
        <v>8.0000000000000007E-5</v>
      </c>
      <c r="R223" s="166">
        <f t="shared" si="55"/>
        <v>7.0480000000000011E-4</v>
      </c>
      <c r="S223" s="166">
        <v>0</v>
      </c>
      <c r="T223" s="167">
        <f t="shared" si="56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226</v>
      </c>
      <c r="AT223" s="168" t="s">
        <v>167</v>
      </c>
      <c r="AU223" s="168" t="s">
        <v>94</v>
      </c>
      <c r="AY223" s="14" t="s">
        <v>165</v>
      </c>
      <c r="BE223" s="99">
        <f t="shared" si="57"/>
        <v>0</v>
      </c>
      <c r="BF223" s="99">
        <f t="shared" si="58"/>
        <v>0</v>
      </c>
      <c r="BG223" s="99">
        <f t="shared" si="59"/>
        <v>0</v>
      </c>
      <c r="BH223" s="99">
        <f t="shared" si="60"/>
        <v>0</v>
      </c>
      <c r="BI223" s="99">
        <f t="shared" si="61"/>
        <v>0</v>
      </c>
      <c r="BJ223" s="14" t="s">
        <v>94</v>
      </c>
      <c r="BK223" s="99">
        <f t="shared" si="62"/>
        <v>0</v>
      </c>
      <c r="BL223" s="14" t="s">
        <v>226</v>
      </c>
      <c r="BM223" s="168" t="s">
        <v>2998</v>
      </c>
    </row>
    <row r="224" spans="1:65" s="2" customFormat="1" ht="24.2" customHeight="1">
      <c r="A224" s="32"/>
      <c r="B224" s="131"/>
      <c r="C224" s="156" t="s">
        <v>610</v>
      </c>
      <c r="D224" s="156" t="s">
        <v>167</v>
      </c>
      <c r="E224" s="157" t="s">
        <v>2996</v>
      </c>
      <c r="F224" s="158" t="s">
        <v>2997</v>
      </c>
      <c r="G224" s="159" t="s">
        <v>170</v>
      </c>
      <c r="H224" s="160">
        <v>20.68</v>
      </c>
      <c r="I224" s="161"/>
      <c r="J224" s="162"/>
      <c r="K224" s="163"/>
      <c r="L224" s="33"/>
      <c r="M224" s="164" t="s">
        <v>1</v>
      </c>
      <c r="N224" s="165" t="s">
        <v>49</v>
      </c>
      <c r="O224" s="58"/>
      <c r="P224" s="166">
        <f t="shared" si="54"/>
        <v>0</v>
      </c>
      <c r="Q224" s="166">
        <v>8.0000000000000007E-5</v>
      </c>
      <c r="R224" s="166">
        <f t="shared" si="55"/>
        <v>1.6544000000000001E-3</v>
      </c>
      <c r="S224" s="166">
        <v>0</v>
      </c>
      <c r="T224" s="167">
        <f t="shared" si="56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226</v>
      </c>
      <c r="AT224" s="168" t="s">
        <v>167</v>
      </c>
      <c r="AU224" s="168" t="s">
        <v>94</v>
      </c>
      <c r="AY224" s="14" t="s">
        <v>165</v>
      </c>
      <c r="BE224" s="99">
        <f t="shared" si="57"/>
        <v>0</v>
      </c>
      <c r="BF224" s="99">
        <f t="shared" si="58"/>
        <v>0</v>
      </c>
      <c r="BG224" s="99">
        <f t="shared" si="59"/>
        <v>0</v>
      </c>
      <c r="BH224" s="99">
        <f t="shared" si="60"/>
        <v>0</v>
      </c>
      <c r="BI224" s="99">
        <f t="shared" si="61"/>
        <v>0</v>
      </c>
      <c r="BJ224" s="14" t="s">
        <v>94</v>
      </c>
      <c r="BK224" s="99">
        <f t="shared" si="62"/>
        <v>0</v>
      </c>
      <c r="BL224" s="14" t="s">
        <v>226</v>
      </c>
      <c r="BM224" s="168" t="s">
        <v>2999</v>
      </c>
    </row>
    <row r="225" spans="1:65" s="2" customFormat="1" ht="14.45" customHeight="1">
      <c r="A225" s="32"/>
      <c r="B225" s="131"/>
      <c r="C225" s="156" t="s">
        <v>612</v>
      </c>
      <c r="D225" s="156" t="s">
        <v>167</v>
      </c>
      <c r="E225" s="157" t="s">
        <v>3000</v>
      </c>
      <c r="F225" s="158" t="s">
        <v>3001</v>
      </c>
      <c r="G225" s="159" t="s">
        <v>170</v>
      </c>
      <c r="H225" s="160">
        <v>8.81</v>
      </c>
      <c r="I225" s="161"/>
      <c r="J225" s="162"/>
      <c r="K225" s="163"/>
      <c r="L225" s="33"/>
      <c r="M225" s="164" t="s">
        <v>1</v>
      </c>
      <c r="N225" s="165" t="s">
        <v>49</v>
      </c>
      <c r="O225" s="58"/>
      <c r="P225" s="166">
        <f t="shared" si="54"/>
        <v>0</v>
      </c>
      <c r="Q225" s="166">
        <v>4.4999999999999997E-3</v>
      </c>
      <c r="R225" s="166">
        <f t="shared" si="55"/>
        <v>3.9645E-2</v>
      </c>
      <c r="S225" s="166">
        <v>0</v>
      </c>
      <c r="T225" s="167">
        <f t="shared" si="56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226</v>
      </c>
      <c r="AT225" s="168" t="s">
        <v>167</v>
      </c>
      <c r="AU225" s="168" t="s">
        <v>94</v>
      </c>
      <c r="AY225" s="14" t="s">
        <v>165</v>
      </c>
      <c r="BE225" s="99">
        <f t="shared" si="57"/>
        <v>0</v>
      </c>
      <c r="BF225" s="99">
        <f t="shared" si="58"/>
        <v>0</v>
      </c>
      <c r="BG225" s="99">
        <f t="shared" si="59"/>
        <v>0</v>
      </c>
      <c r="BH225" s="99">
        <f t="shared" si="60"/>
        <v>0</v>
      </c>
      <c r="BI225" s="99">
        <f t="shared" si="61"/>
        <v>0</v>
      </c>
      <c r="BJ225" s="14" t="s">
        <v>94</v>
      </c>
      <c r="BK225" s="99">
        <f t="shared" si="62"/>
        <v>0</v>
      </c>
      <c r="BL225" s="14" t="s">
        <v>226</v>
      </c>
      <c r="BM225" s="168" t="s">
        <v>3002</v>
      </c>
    </row>
    <row r="226" spans="1:65" s="2" customFormat="1" ht="14.45" customHeight="1">
      <c r="A226" s="32"/>
      <c r="B226" s="131"/>
      <c r="C226" s="156" t="s">
        <v>616</v>
      </c>
      <c r="D226" s="156" t="s">
        <v>167</v>
      </c>
      <c r="E226" s="157" t="s">
        <v>3000</v>
      </c>
      <c r="F226" s="158" t="s">
        <v>3001</v>
      </c>
      <c r="G226" s="159" t="s">
        <v>170</v>
      </c>
      <c r="H226" s="160">
        <v>20.68</v>
      </c>
      <c r="I226" s="161"/>
      <c r="J226" s="162"/>
      <c r="K226" s="163"/>
      <c r="L226" s="33"/>
      <c r="M226" s="164" t="s">
        <v>1</v>
      </c>
      <c r="N226" s="165" t="s">
        <v>49</v>
      </c>
      <c r="O226" s="58"/>
      <c r="P226" s="166">
        <f t="shared" si="54"/>
        <v>0</v>
      </c>
      <c r="Q226" s="166">
        <v>4.4999999999999997E-3</v>
      </c>
      <c r="R226" s="166">
        <f t="shared" si="55"/>
        <v>9.305999999999999E-2</v>
      </c>
      <c r="S226" s="166">
        <v>0</v>
      </c>
      <c r="T226" s="167">
        <f t="shared" si="56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226</v>
      </c>
      <c r="AT226" s="168" t="s">
        <v>167</v>
      </c>
      <c r="AU226" s="168" t="s">
        <v>94</v>
      </c>
      <c r="AY226" s="14" t="s">
        <v>165</v>
      </c>
      <c r="BE226" s="99">
        <f t="shared" si="57"/>
        <v>0</v>
      </c>
      <c r="BF226" s="99">
        <f t="shared" si="58"/>
        <v>0</v>
      </c>
      <c r="BG226" s="99">
        <f t="shared" si="59"/>
        <v>0</v>
      </c>
      <c r="BH226" s="99">
        <f t="shared" si="60"/>
        <v>0</v>
      </c>
      <c r="BI226" s="99">
        <f t="shared" si="61"/>
        <v>0</v>
      </c>
      <c r="BJ226" s="14" t="s">
        <v>94</v>
      </c>
      <c r="BK226" s="99">
        <f t="shared" si="62"/>
        <v>0</v>
      </c>
      <c r="BL226" s="14" t="s">
        <v>226</v>
      </c>
      <c r="BM226" s="168" t="s">
        <v>3003</v>
      </c>
    </row>
    <row r="227" spans="1:65" s="2" customFormat="1" ht="24.2" customHeight="1">
      <c r="A227" s="32"/>
      <c r="B227" s="131"/>
      <c r="C227" s="156" t="s">
        <v>620</v>
      </c>
      <c r="D227" s="156" t="s">
        <v>167</v>
      </c>
      <c r="E227" s="157" t="s">
        <v>3004</v>
      </c>
      <c r="F227" s="158" t="s">
        <v>3005</v>
      </c>
      <c r="G227" s="159" t="s">
        <v>170</v>
      </c>
      <c r="H227" s="160">
        <v>8.81</v>
      </c>
      <c r="I227" s="161"/>
      <c r="J227" s="162"/>
      <c r="K227" s="163"/>
      <c r="L227" s="33"/>
      <c r="M227" s="164" t="s">
        <v>1</v>
      </c>
      <c r="N227" s="165" t="s">
        <v>49</v>
      </c>
      <c r="O227" s="58"/>
      <c r="P227" s="166">
        <f t="shared" si="54"/>
        <v>0</v>
      </c>
      <c r="Q227" s="166">
        <v>0</v>
      </c>
      <c r="R227" s="166">
        <f t="shared" si="55"/>
        <v>0</v>
      </c>
      <c r="S227" s="166">
        <v>0</v>
      </c>
      <c r="T227" s="167">
        <f t="shared" si="56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226</v>
      </c>
      <c r="AT227" s="168" t="s">
        <v>167</v>
      </c>
      <c r="AU227" s="168" t="s">
        <v>94</v>
      </c>
      <c r="AY227" s="14" t="s">
        <v>165</v>
      </c>
      <c r="BE227" s="99">
        <f t="shared" si="57"/>
        <v>0</v>
      </c>
      <c r="BF227" s="99">
        <f t="shared" si="58"/>
        <v>0</v>
      </c>
      <c r="BG227" s="99">
        <f t="shared" si="59"/>
        <v>0</v>
      </c>
      <c r="BH227" s="99">
        <f t="shared" si="60"/>
        <v>0</v>
      </c>
      <c r="BI227" s="99">
        <f t="shared" si="61"/>
        <v>0</v>
      </c>
      <c r="BJ227" s="14" t="s">
        <v>94</v>
      </c>
      <c r="BK227" s="99">
        <f t="shared" si="62"/>
        <v>0</v>
      </c>
      <c r="BL227" s="14" t="s">
        <v>226</v>
      </c>
      <c r="BM227" s="168" t="s">
        <v>3006</v>
      </c>
    </row>
    <row r="228" spans="1:65" s="2" customFormat="1" ht="24.2" customHeight="1">
      <c r="A228" s="32"/>
      <c r="B228" s="131"/>
      <c r="C228" s="156" t="s">
        <v>622</v>
      </c>
      <c r="D228" s="156" t="s">
        <v>167</v>
      </c>
      <c r="E228" s="157" t="s">
        <v>3004</v>
      </c>
      <c r="F228" s="158" t="s">
        <v>3005</v>
      </c>
      <c r="G228" s="159" t="s">
        <v>170</v>
      </c>
      <c r="H228" s="160">
        <v>20.68</v>
      </c>
      <c r="I228" s="161"/>
      <c r="J228" s="162"/>
      <c r="K228" s="163"/>
      <c r="L228" s="33"/>
      <c r="M228" s="164" t="s">
        <v>1</v>
      </c>
      <c r="N228" s="165" t="s">
        <v>49</v>
      </c>
      <c r="O228" s="58"/>
      <c r="P228" s="166">
        <f t="shared" si="54"/>
        <v>0</v>
      </c>
      <c r="Q228" s="166">
        <v>0</v>
      </c>
      <c r="R228" s="166">
        <f t="shared" si="55"/>
        <v>0</v>
      </c>
      <c r="S228" s="166">
        <v>0</v>
      </c>
      <c r="T228" s="167">
        <f t="shared" si="56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226</v>
      </c>
      <c r="AT228" s="168" t="s">
        <v>167</v>
      </c>
      <c r="AU228" s="168" t="s">
        <v>94</v>
      </c>
      <c r="AY228" s="14" t="s">
        <v>165</v>
      </c>
      <c r="BE228" s="99">
        <f t="shared" si="57"/>
        <v>0</v>
      </c>
      <c r="BF228" s="99">
        <f t="shared" si="58"/>
        <v>0</v>
      </c>
      <c r="BG228" s="99">
        <f t="shared" si="59"/>
        <v>0</v>
      </c>
      <c r="BH228" s="99">
        <f t="shared" si="60"/>
        <v>0</v>
      </c>
      <c r="BI228" s="99">
        <f t="shared" si="61"/>
        <v>0</v>
      </c>
      <c r="BJ228" s="14" t="s">
        <v>94</v>
      </c>
      <c r="BK228" s="99">
        <f t="shared" si="62"/>
        <v>0</v>
      </c>
      <c r="BL228" s="14" t="s">
        <v>226</v>
      </c>
      <c r="BM228" s="168" t="s">
        <v>3007</v>
      </c>
    </row>
    <row r="229" spans="1:65" s="2" customFormat="1" ht="24.2" customHeight="1">
      <c r="A229" s="32"/>
      <c r="B229" s="131"/>
      <c r="C229" s="156" t="s">
        <v>626</v>
      </c>
      <c r="D229" s="156" t="s">
        <v>167</v>
      </c>
      <c r="E229" s="157" t="s">
        <v>3008</v>
      </c>
      <c r="F229" s="158" t="s">
        <v>3009</v>
      </c>
      <c r="G229" s="159" t="s">
        <v>332</v>
      </c>
      <c r="H229" s="160">
        <v>0.17899999999999999</v>
      </c>
      <c r="I229" s="161"/>
      <c r="J229" s="162"/>
      <c r="K229" s="163"/>
      <c r="L229" s="33"/>
      <c r="M229" s="164" t="s">
        <v>1</v>
      </c>
      <c r="N229" s="165" t="s">
        <v>49</v>
      </c>
      <c r="O229" s="58"/>
      <c r="P229" s="166">
        <f t="shared" si="54"/>
        <v>0</v>
      </c>
      <c r="Q229" s="166">
        <v>0</v>
      </c>
      <c r="R229" s="166">
        <f t="shared" si="55"/>
        <v>0</v>
      </c>
      <c r="S229" s="166">
        <v>0</v>
      </c>
      <c r="T229" s="167">
        <f t="shared" si="56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226</v>
      </c>
      <c r="AT229" s="168" t="s">
        <v>167</v>
      </c>
      <c r="AU229" s="168" t="s">
        <v>94</v>
      </c>
      <c r="AY229" s="14" t="s">
        <v>165</v>
      </c>
      <c r="BE229" s="99">
        <f t="shared" si="57"/>
        <v>0</v>
      </c>
      <c r="BF229" s="99">
        <f t="shared" si="58"/>
        <v>0</v>
      </c>
      <c r="BG229" s="99">
        <f t="shared" si="59"/>
        <v>0</v>
      </c>
      <c r="BH229" s="99">
        <f t="shared" si="60"/>
        <v>0</v>
      </c>
      <c r="BI229" s="99">
        <f t="shared" si="61"/>
        <v>0</v>
      </c>
      <c r="BJ229" s="14" t="s">
        <v>94</v>
      </c>
      <c r="BK229" s="99">
        <f t="shared" si="62"/>
        <v>0</v>
      </c>
      <c r="BL229" s="14" t="s">
        <v>226</v>
      </c>
      <c r="BM229" s="168" t="s">
        <v>3010</v>
      </c>
    </row>
    <row r="230" spans="1:65" s="12" customFormat="1" ht="22.9" customHeight="1">
      <c r="B230" s="143"/>
      <c r="D230" s="144" t="s">
        <v>82</v>
      </c>
      <c r="E230" s="154" t="s">
        <v>3011</v>
      </c>
      <c r="F230" s="154" t="s">
        <v>3012</v>
      </c>
      <c r="I230" s="146"/>
      <c r="J230" s="155"/>
      <c r="L230" s="143"/>
      <c r="M230" s="148"/>
      <c r="N230" s="149"/>
      <c r="O230" s="149"/>
      <c r="P230" s="150">
        <f>SUM(P231:P238)</f>
        <v>0</v>
      </c>
      <c r="Q230" s="149"/>
      <c r="R230" s="150">
        <f>SUM(R231:R238)</f>
        <v>0.85640158000000011</v>
      </c>
      <c r="S230" s="149"/>
      <c r="T230" s="151">
        <f>SUM(T231:T238)</f>
        <v>0</v>
      </c>
      <c r="AR230" s="144" t="s">
        <v>94</v>
      </c>
      <c r="AT230" s="152" t="s">
        <v>82</v>
      </c>
      <c r="AU230" s="152" t="s">
        <v>89</v>
      </c>
      <c r="AY230" s="144" t="s">
        <v>165</v>
      </c>
      <c r="BK230" s="153">
        <f>SUM(BK231:BK238)</f>
        <v>0</v>
      </c>
    </row>
    <row r="231" spans="1:65" s="2" customFormat="1" ht="24.2" customHeight="1">
      <c r="A231" s="32"/>
      <c r="B231" s="131"/>
      <c r="C231" s="156" t="s">
        <v>630</v>
      </c>
      <c r="D231" s="156" t="s">
        <v>167</v>
      </c>
      <c r="E231" s="157" t="s">
        <v>3013</v>
      </c>
      <c r="F231" s="158" t="s">
        <v>3014</v>
      </c>
      <c r="G231" s="159" t="s">
        <v>170</v>
      </c>
      <c r="H231" s="160">
        <v>38.006999999999998</v>
      </c>
      <c r="I231" s="161"/>
      <c r="J231" s="162"/>
      <c r="K231" s="163"/>
      <c r="L231" s="33"/>
      <c r="M231" s="164" t="s">
        <v>1</v>
      </c>
      <c r="N231" s="165" t="s">
        <v>49</v>
      </c>
      <c r="O231" s="58"/>
      <c r="P231" s="166">
        <f t="shared" ref="P231:P238" si="63">O231*H231</f>
        <v>0</v>
      </c>
      <c r="Q231" s="166">
        <v>3.8400000000000001E-3</v>
      </c>
      <c r="R231" s="166">
        <f t="shared" ref="R231:R238" si="64">Q231*H231</f>
        <v>0.14594688</v>
      </c>
      <c r="S231" s="166">
        <v>0</v>
      </c>
      <c r="T231" s="167">
        <f t="shared" ref="T231:T238" si="65"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226</v>
      </c>
      <c r="AT231" s="168" t="s">
        <v>167</v>
      </c>
      <c r="AU231" s="168" t="s">
        <v>94</v>
      </c>
      <c r="AY231" s="14" t="s">
        <v>165</v>
      </c>
      <c r="BE231" s="99">
        <f t="shared" ref="BE231:BE238" si="66">IF(N231="základná",J231,0)</f>
        <v>0</v>
      </c>
      <c r="BF231" s="99">
        <f t="shared" ref="BF231:BF238" si="67">IF(N231="znížená",J231,0)</f>
        <v>0</v>
      </c>
      <c r="BG231" s="99">
        <f t="shared" ref="BG231:BG238" si="68">IF(N231="zákl. prenesená",J231,0)</f>
        <v>0</v>
      </c>
      <c r="BH231" s="99">
        <f t="shared" ref="BH231:BH238" si="69">IF(N231="zníž. prenesená",J231,0)</f>
        <v>0</v>
      </c>
      <c r="BI231" s="99">
        <f t="shared" ref="BI231:BI238" si="70">IF(N231="nulová",J231,0)</f>
        <v>0</v>
      </c>
      <c r="BJ231" s="14" t="s">
        <v>94</v>
      </c>
      <c r="BK231" s="99">
        <f t="shared" ref="BK231:BK238" si="71">ROUND(I231*H231,2)</f>
        <v>0</v>
      </c>
      <c r="BL231" s="14" t="s">
        <v>226</v>
      </c>
      <c r="BM231" s="168" t="s">
        <v>3015</v>
      </c>
    </row>
    <row r="232" spans="1:65" s="2" customFormat="1" ht="24.2" customHeight="1">
      <c r="A232" s="32"/>
      <c r="B232" s="131"/>
      <c r="C232" s="169" t="s">
        <v>634</v>
      </c>
      <c r="D232" s="169" t="s">
        <v>373</v>
      </c>
      <c r="E232" s="170" t="s">
        <v>3016</v>
      </c>
      <c r="F232" s="171" t="s">
        <v>3017</v>
      </c>
      <c r="G232" s="172" t="s">
        <v>170</v>
      </c>
      <c r="H232" s="173">
        <v>38.767000000000003</v>
      </c>
      <c r="I232" s="174"/>
      <c r="J232" s="175"/>
      <c r="K232" s="176"/>
      <c r="L232" s="177"/>
      <c r="M232" s="178" t="s">
        <v>1</v>
      </c>
      <c r="N232" s="179" t="s">
        <v>49</v>
      </c>
      <c r="O232" s="58"/>
      <c r="P232" s="166">
        <f t="shared" si="63"/>
        <v>0</v>
      </c>
      <c r="Q232" s="166">
        <v>1.7600000000000001E-2</v>
      </c>
      <c r="R232" s="166">
        <f t="shared" si="64"/>
        <v>0.68229920000000011</v>
      </c>
      <c r="S232" s="166">
        <v>0</v>
      </c>
      <c r="T232" s="167">
        <f t="shared" si="65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291</v>
      </c>
      <c r="AT232" s="168" t="s">
        <v>373</v>
      </c>
      <c r="AU232" s="168" t="s">
        <v>94</v>
      </c>
      <c r="AY232" s="14" t="s">
        <v>165</v>
      </c>
      <c r="BE232" s="99">
        <f t="shared" si="66"/>
        <v>0</v>
      </c>
      <c r="BF232" s="99">
        <f t="shared" si="67"/>
        <v>0</v>
      </c>
      <c r="BG232" s="99">
        <f t="shared" si="68"/>
        <v>0</v>
      </c>
      <c r="BH232" s="99">
        <f t="shared" si="69"/>
        <v>0</v>
      </c>
      <c r="BI232" s="99">
        <f t="shared" si="70"/>
        <v>0</v>
      </c>
      <c r="BJ232" s="14" t="s">
        <v>94</v>
      </c>
      <c r="BK232" s="99">
        <f t="shared" si="71"/>
        <v>0</v>
      </c>
      <c r="BL232" s="14" t="s">
        <v>226</v>
      </c>
      <c r="BM232" s="168" t="s">
        <v>3018</v>
      </c>
    </row>
    <row r="233" spans="1:65" s="2" customFormat="1" ht="24.2" customHeight="1">
      <c r="A233" s="32"/>
      <c r="B233" s="131"/>
      <c r="C233" s="156" t="s">
        <v>638</v>
      </c>
      <c r="D233" s="156" t="s">
        <v>167</v>
      </c>
      <c r="E233" s="157" t="s">
        <v>3019</v>
      </c>
      <c r="F233" s="158" t="s">
        <v>3020</v>
      </c>
      <c r="G233" s="159" t="s">
        <v>277</v>
      </c>
      <c r="H233" s="160">
        <v>33</v>
      </c>
      <c r="I233" s="161"/>
      <c r="J233" s="162"/>
      <c r="K233" s="163"/>
      <c r="L233" s="33"/>
      <c r="M233" s="164" t="s">
        <v>1</v>
      </c>
      <c r="N233" s="165" t="s">
        <v>49</v>
      </c>
      <c r="O233" s="58"/>
      <c r="P233" s="166">
        <f t="shared" si="63"/>
        <v>0</v>
      </c>
      <c r="Q233" s="166">
        <v>5.0000000000000001E-4</v>
      </c>
      <c r="R233" s="166">
        <f t="shared" si="64"/>
        <v>1.6500000000000001E-2</v>
      </c>
      <c r="S233" s="166">
        <v>0</v>
      </c>
      <c r="T233" s="167">
        <f t="shared" si="65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226</v>
      </c>
      <c r="AT233" s="168" t="s">
        <v>167</v>
      </c>
      <c r="AU233" s="168" t="s">
        <v>94</v>
      </c>
      <c r="AY233" s="14" t="s">
        <v>165</v>
      </c>
      <c r="BE233" s="99">
        <f t="shared" si="66"/>
        <v>0</v>
      </c>
      <c r="BF233" s="99">
        <f t="shared" si="67"/>
        <v>0</v>
      </c>
      <c r="BG233" s="99">
        <f t="shared" si="68"/>
        <v>0</v>
      </c>
      <c r="BH233" s="99">
        <f t="shared" si="69"/>
        <v>0</v>
      </c>
      <c r="BI233" s="99">
        <f t="shared" si="70"/>
        <v>0</v>
      </c>
      <c r="BJ233" s="14" t="s">
        <v>94</v>
      </c>
      <c r="BK233" s="99">
        <f t="shared" si="71"/>
        <v>0</v>
      </c>
      <c r="BL233" s="14" t="s">
        <v>226</v>
      </c>
      <c r="BM233" s="168" t="s">
        <v>3021</v>
      </c>
    </row>
    <row r="234" spans="1:65" s="2" customFormat="1" ht="24.2" customHeight="1">
      <c r="A234" s="32"/>
      <c r="B234" s="131"/>
      <c r="C234" s="169" t="s">
        <v>640</v>
      </c>
      <c r="D234" s="169" t="s">
        <v>373</v>
      </c>
      <c r="E234" s="170" t="s">
        <v>3022</v>
      </c>
      <c r="F234" s="171" t="s">
        <v>3023</v>
      </c>
      <c r="G234" s="172" t="s">
        <v>277</v>
      </c>
      <c r="H234" s="173">
        <v>30.09</v>
      </c>
      <c r="I234" s="174"/>
      <c r="J234" s="175"/>
      <c r="K234" s="176"/>
      <c r="L234" s="177"/>
      <c r="M234" s="178" t="s">
        <v>1</v>
      </c>
      <c r="N234" s="179" t="s">
        <v>49</v>
      </c>
      <c r="O234" s="58"/>
      <c r="P234" s="166">
        <f t="shared" si="63"/>
        <v>0</v>
      </c>
      <c r="Q234" s="166">
        <v>0</v>
      </c>
      <c r="R234" s="166">
        <f t="shared" si="64"/>
        <v>0</v>
      </c>
      <c r="S234" s="166">
        <v>0</v>
      </c>
      <c r="T234" s="167">
        <f t="shared" si="65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291</v>
      </c>
      <c r="AT234" s="168" t="s">
        <v>373</v>
      </c>
      <c r="AU234" s="168" t="s">
        <v>94</v>
      </c>
      <c r="AY234" s="14" t="s">
        <v>165</v>
      </c>
      <c r="BE234" s="99">
        <f t="shared" si="66"/>
        <v>0</v>
      </c>
      <c r="BF234" s="99">
        <f t="shared" si="67"/>
        <v>0</v>
      </c>
      <c r="BG234" s="99">
        <f t="shared" si="68"/>
        <v>0</v>
      </c>
      <c r="BH234" s="99">
        <f t="shared" si="69"/>
        <v>0</v>
      </c>
      <c r="BI234" s="99">
        <f t="shared" si="70"/>
        <v>0</v>
      </c>
      <c r="BJ234" s="14" t="s">
        <v>94</v>
      </c>
      <c r="BK234" s="99">
        <f t="shared" si="71"/>
        <v>0</v>
      </c>
      <c r="BL234" s="14" t="s">
        <v>226</v>
      </c>
      <c r="BM234" s="168" t="s">
        <v>3024</v>
      </c>
    </row>
    <row r="235" spans="1:65" s="2" customFormat="1" ht="24.2" customHeight="1">
      <c r="A235" s="32"/>
      <c r="B235" s="131"/>
      <c r="C235" s="169" t="s">
        <v>644</v>
      </c>
      <c r="D235" s="169" t="s">
        <v>373</v>
      </c>
      <c r="E235" s="170" t="s">
        <v>3025</v>
      </c>
      <c r="F235" s="171" t="s">
        <v>3026</v>
      </c>
      <c r="G235" s="172" t="s">
        <v>277</v>
      </c>
      <c r="H235" s="173">
        <v>3.57</v>
      </c>
      <c r="I235" s="174"/>
      <c r="J235" s="175"/>
      <c r="K235" s="176"/>
      <c r="L235" s="177"/>
      <c r="M235" s="178" t="s">
        <v>1</v>
      </c>
      <c r="N235" s="179" t="s">
        <v>49</v>
      </c>
      <c r="O235" s="58"/>
      <c r="P235" s="166">
        <f t="shared" si="63"/>
        <v>0</v>
      </c>
      <c r="Q235" s="166">
        <v>0</v>
      </c>
      <c r="R235" s="166">
        <f t="shared" si="64"/>
        <v>0</v>
      </c>
      <c r="S235" s="166">
        <v>0</v>
      </c>
      <c r="T235" s="167">
        <f t="shared" si="65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8" t="s">
        <v>291</v>
      </c>
      <c r="AT235" s="168" t="s">
        <v>373</v>
      </c>
      <c r="AU235" s="168" t="s">
        <v>94</v>
      </c>
      <c r="AY235" s="14" t="s">
        <v>165</v>
      </c>
      <c r="BE235" s="99">
        <f t="shared" si="66"/>
        <v>0</v>
      </c>
      <c r="BF235" s="99">
        <f t="shared" si="67"/>
        <v>0</v>
      </c>
      <c r="BG235" s="99">
        <f t="shared" si="68"/>
        <v>0</v>
      </c>
      <c r="BH235" s="99">
        <f t="shared" si="69"/>
        <v>0</v>
      </c>
      <c r="BI235" s="99">
        <f t="shared" si="70"/>
        <v>0</v>
      </c>
      <c r="BJ235" s="14" t="s">
        <v>94</v>
      </c>
      <c r="BK235" s="99">
        <f t="shared" si="71"/>
        <v>0</v>
      </c>
      <c r="BL235" s="14" t="s">
        <v>226</v>
      </c>
      <c r="BM235" s="168" t="s">
        <v>3027</v>
      </c>
    </row>
    <row r="236" spans="1:65" s="2" customFormat="1" ht="24.2" customHeight="1">
      <c r="A236" s="32"/>
      <c r="B236" s="131"/>
      <c r="C236" s="156" t="s">
        <v>648</v>
      </c>
      <c r="D236" s="156" t="s">
        <v>167</v>
      </c>
      <c r="E236" s="157" t="s">
        <v>3028</v>
      </c>
      <c r="F236" s="158" t="s">
        <v>3029</v>
      </c>
      <c r="G236" s="159" t="s">
        <v>277</v>
      </c>
      <c r="H236" s="160">
        <v>23.311</v>
      </c>
      <c r="I236" s="161"/>
      <c r="J236" s="162"/>
      <c r="K236" s="163"/>
      <c r="L236" s="33"/>
      <c r="M236" s="164" t="s">
        <v>1</v>
      </c>
      <c r="N236" s="165" t="s">
        <v>49</v>
      </c>
      <c r="O236" s="58"/>
      <c r="P236" s="166">
        <f t="shared" si="63"/>
        <v>0</v>
      </c>
      <c r="Q236" s="166">
        <v>5.0000000000000001E-4</v>
      </c>
      <c r="R236" s="166">
        <f t="shared" si="64"/>
        <v>1.1655500000000001E-2</v>
      </c>
      <c r="S236" s="166">
        <v>0</v>
      </c>
      <c r="T236" s="167">
        <f t="shared" si="65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226</v>
      </c>
      <c r="AT236" s="168" t="s">
        <v>167</v>
      </c>
      <c r="AU236" s="168" t="s">
        <v>94</v>
      </c>
      <c r="AY236" s="14" t="s">
        <v>165</v>
      </c>
      <c r="BE236" s="99">
        <f t="shared" si="66"/>
        <v>0</v>
      </c>
      <c r="BF236" s="99">
        <f t="shared" si="67"/>
        <v>0</v>
      </c>
      <c r="BG236" s="99">
        <f t="shared" si="68"/>
        <v>0</v>
      </c>
      <c r="BH236" s="99">
        <f t="shared" si="69"/>
        <v>0</v>
      </c>
      <c r="BI236" s="99">
        <f t="shared" si="70"/>
        <v>0</v>
      </c>
      <c r="BJ236" s="14" t="s">
        <v>94</v>
      </c>
      <c r="BK236" s="99">
        <f t="shared" si="71"/>
        <v>0</v>
      </c>
      <c r="BL236" s="14" t="s">
        <v>226</v>
      </c>
      <c r="BM236" s="168" t="s">
        <v>3030</v>
      </c>
    </row>
    <row r="237" spans="1:65" s="2" customFormat="1" ht="24.2" customHeight="1">
      <c r="A237" s="32"/>
      <c r="B237" s="131"/>
      <c r="C237" s="169" t="s">
        <v>652</v>
      </c>
      <c r="D237" s="169" t="s">
        <v>373</v>
      </c>
      <c r="E237" s="170" t="s">
        <v>3031</v>
      </c>
      <c r="F237" s="171" t="s">
        <v>3032</v>
      </c>
      <c r="G237" s="172" t="s">
        <v>277</v>
      </c>
      <c r="H237" s="173">
        <v>23.777000000000001</v>
      </c>
      <c r="I237" s="174"/>
      <c r="J237" s="175"/>
      <c r="K237" s="176"/>
      <c r="L237" s="177"/>
      <c r="M237" s="178" t="s">
        <v>1</v>
      </c>
      <c r="N237" s="179" t="s">
        <v>49</v>
      </c>
      <c r="O237" s="58"/>
      <c r="P237" s="166">
        <f t="shared" si="63"/>
        <v>0</v>
      </c>
      <c r="Q237" s="166">
        <v>0</v>
      </c>
      <c r="R237" s="166">
        <f t="shared" si="64"/>
        <v>0</v>
      </c>
      <c r="S237" s="166">
        <v>0</v>
      </c>
      <c r="T237" s="167">
        <f t="shared" si="65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291</v>
      </c>
      <c r="AT237" s="168" t="s">
        <v>373</v>
      </c>
      <c r="AU237" s="168" t="s">
        <v>94</v>
      </c>
      <c r="AY237" s="14" t="s">
        <v>165</v>
      </c>
      <c r="BE237" s="99">
        <f t="shared" si="66"/>
        <v>0</v>
      </c>
      <c r="BF237" s="99">
        <f t="shared" si="67"/>
        <v>0</v>
      </c>
      <c r="BG237" s="99">
        <f t="shared" si="68"/>
        <v>0</v>
      </c>
      <c r="BH237" s="99">
        <f t="shared" si="69"/>
        <v>0</v>
      </c>
      <c r="BI237" s="99">
        <f t="shared" si="70"/>
        <v>0</v>
      </c>
      <c r="BJ237" s="14" t="s">
        <v>94</v>
      </c>
      <c r="BK237" s="99">
        <f t="shared" si="71"/>
        <v>0</v>
      </c>
      <c r="BL237" s="14" t="s">
        <v>226</v>
      </c>
      <c r="BM237" s="168" t="s">
        <v>3033</v>
      </c>
    </row>
    <row r="238" spans="1:65" s="2" customFormat="1" ht="24.2" customHeight="1">
      <c r="A238" s="32"/>
      <c r="B238" s="131"/>
      <c r="C238" s="156" t="s">
        <v>656</v>
      </c>
      <c r="D238" s="156" t="s">
        <v>167</v>
      </c>
      <c r="E238" s="157" t="s">
        <v>3034</v>
      </c>
      <c r="F238" s="158" t="s">
        <v>3035</v>
      </c>
      <c r="G238" s="159" t="s">
        <v>332</v>
      </c>
      <c r="H238" s="160">
        <v>0.85599999999999998</v>
      </c>
      <c r="I238" s="161"/>
      <c r="J238" s="162"/>
      <c r="K238" s="163"/>
      <c r="L238" s="33"/>
      <c r="M238" s="164" t="s">
        <v>1</v>
      </c>
      <c r="N238" s="165" t="s">
        <v>49</v>
      </c>
      <c r="O238" s="58"/>
      <c r="P238" s="166">
        <f t="shared" si="63"/>
        <v>0</v>
      </c>
      <c r="Q238" s="166">
        <v>0</v>
      </c>
      <c r="R238" s="166">
        <f t="shared" si="64"/>
        <v>0</v>
      </c>
      <c r="S238" s="166">
        <v>0</v>
      </c>
      <c r="T238" s="167">
        <f t="shared" si="65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226</v>
      </c>
      <c r="AT238" s="168" t="s">
        <v>167</v>
      </c>
      <c r="AU238" s="168" t="s">
        <v>94</v>
      </c>
      <c r="AY238" s="14" t="s">
        <v>165</v>
      </c>
      <c r="BE238" s="99">
        <f t="shared" si="66"/>
        <v>0</v>
      </c>
      <c r="BF238" s="99">
        <f t="shared" si="67"/>
        <v>0</v>
      </c>
      <c r="BG238" s="99">
        <f t="shared" si="68"/>
        <v>0</v>
      </c>
      <c r="BH238" s="99">
        <f t="shared" si="69"/>
        <v>0</v>
      </c>
      <c r="BI238" s="99">
        <f t="shared" si="70"/>
        <v>0</v>
      </c>
      <c r="BJ238" s="14" t="s">
        <v>94</v>
      </c>
      <c r="BK238" s="99">
        <f t="shared" si="71"/>
        <v>0</v>
      </c>
      <c r="BL238" s="14" t="s">
        <v>226</v>
      </c>
      <c r="BM238" s="168" t="s">
        <v>3036</v>
      </c>
    </row>
    <row r="239" spans="1:65" s="12" customFormat="1" ht="22.9" customHeight="1">
      <c r="B239" s="143"/>
      <c r="D239" s="144" t="s">
        <v>82</v>
      </c>
      <c r="E239" s="154" t="s">
        <v>1035</v>
      </c>
      <c r="F239" s="154" t="s">
        <v>1036</v>
      </c>
      <c r="I239" s="146"/>
      <c r="J239" s="155"/>
      <c r="L239" s="143"/>
      <c r="M239" s="148"/>
      <c r="N239" s="149"/>
      <c r="O239" s="149"/>
      <c r="P239" s="150">
        <f>SUM(P240:P245)</f>
        <v>0</v>
      </c>
      <c r="Q239" s="149"/>
      <c r="R239" s="150">
        <f>SUM(R240:R245)</f>
        <v>1.5616940000000001E-2</v>
      </c>
      <c r="S239" s="149"/>
      <c r="T239" s="151">
        <f>SUM(T240:T245)</f>
        <v>0</v>
      </c>
      <c r="AR239" s="144" t="s">
        <v>94</v>
      </c>
      <c r="AT239" s="152" t="s">
        <v>82</v>
      </c>
      <c r="AU239" s="152" t="s">
        <v>89</v>
      </c>
      <c r="AY239" s="144" t="s">
        <v>165</v>
      </c>
      <c r="BK239" s="153">
        <f>SUM(BK240:BK245)</f>
        <v>0</v>
      </c>
    </row>
    <row r="240" spans="1:65" s="2" customFormat="1" ht="24.2" customHeight="1">
      <c r="A240" s="32"/>
      <c r="B240" s="131"/>
      <c r="C240" s="156" t="s">
        <v>658</v>
      </c>
      <c r="D240" s="156" t="s">
        <v>167</v>
      </c>
      <c r="E240" s="157" t="s">
        <v>3037</v>
      </c>
      <c r="F240" s="158" t="s">
        <v>3038</v>
      </c>
      <c r="G240" s="159" t="s">
        <v>170</v>
      </c>
      <c r="H240" s="160">
        <v>10.067</v>
      </c>
      <c r="I240" s="161"/>
      <c r="J240" s="162"/>
      <c r="K240" s="163"/>
      <c r="L240" s="33"/>
      <c r="M240" s="164" t="s">
        <v>1</v>
      </c>
      <c r="N240" s="165" t="s">
        <v>49</v>
      </c>
      <c r="O240" s="58"/>
      <c r="P240" s="166">
        <f t="shared" ref="P240:P245" si="72">O240*H240</f>
        <v>0</v>
      </c>
      <c r="Q240" s="166">
        <v>0</v>
      </c>
      <c r="R240" s="166">
        <f t="shared" ref="R240:R245" si="73">Q240*H240</f>
        <v>0</v>
      </c>
      <c r="S240" s="166">
        <v>0</v>
      </c>
      <c r="T240" s="167">
        <f t="shared" ref="T240:T245" si="74"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8" t="s">
        <v>226</v>
      </c>
      <c r="AT240" s="168" t="s">
        <v>167</v>
      </c>
      <c r="AU240" s="168" t="s">
        <v>94</v>
      </c>
      <c r="AY240" s="14" t="s">
        <v>165</v>
      </c>
      <c r="BE240" s="99">
        <f t="shared" ref="BE240:BE245" si="75">IF(N240="základná",J240,0)</f>
        <v>0</v>
      </c>
      <c r="BF240" s="99">
        <f t="shared" ref="BF240:BF245" si="76">IF(N240="znížená",J240,0)</f>
        <v>0</v>
      </c>
      <c r="BG240" s="99">
        <f t="shared" ref="BG240:BG245" si="77">IF(N240="zákl. prenesená",J240,0)</f>
        <v>0</v>
      </c>
      <c r="BH240" s="99">
        <f t="shared" ref="BH240:BH245" si="78">IF(N240="zníž. prenesená",J240,0)</f>
        <v>0</v>
      </c>
      <c r="BI240" s="99">
        <f t="shared" ref="BI240:BI245" si="79">IF(N240="nulová",J240,0)</f>
        <v>0</v>
      </c>
      <c r="BJ240" s="14" t="s">
        <v>94</v>
      </c>
      <c r="BK240" s="99">
        <f t="shared" ref="BK240:BK245" si="80">ROUND(I240*H240,2)</f>
        <v>0</v>
      </c>
      <c r="BL240" s="14" t="s">
        <v>226</v>
      </c>
      <c r="BM240" s="168" t="s">
        <v>3039</v>
      </c>
    </row>
    <row r="241" spans="1:65" s="2" customFormat="1" ht="37.9" customHeight="1">
      <c r="A241" s="32"/>
      <c r="B241" s="131"/>
      <c r="C241" s="156" t="s">
        <v>662</v>
      </c>
      <c r="D241" s="156" t="s">
        <v>167</v>
      </c>
      <c r="E241" s="157" t="s">
        <v>3040</v>
      </c>
      <c r="F241" s="158" t="s">
        <v>3041</v>
      </c>
      <c r="G241" s="159" t="s">
        <v>170</v>
      </c>
      <c r="H241" s="160">
        <v>10.067</v>
      </c>
      <c r="I241" s="161"/>
      <c r="J241" s="162"/>
      <c r="K241" s="163"/>
      <c r="L241" s="33"/>
      <c r="M241" s="164" t="s">
        <v>1</v>
      </c>
      <c r="N241" s="165" t="s">
        <v>49</v>
      </c>
      <c r="O241" s="58"/>
      <c r="P241" s="166">
        <f t="shared" si="72"/>
        <v>0</v>
      </c>
      <c r="Q241" s="166">
        <v>1.7000000000000001E-4</v>
      </c>
      <c r="R241" s="166">
        <f t="shared" si="73"/>
        <v>1.7113900000000001E-3</v>
      </c>
      <c r="S241" s="166">
        <v>0</v>
      </c>
      <c r="T241" s="167">
        <f t="shared" si="74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8" t="s">
        <v>226</v>
      </c>
      <c r="AT241" s="168" t="s">
        <v>167</v>
      </c>
      <c r="AU241" s="168" t="s">
        <v>94</v>
      </c>
      <c r="AY241" s="14" t="s">
        <v>165</v>
      </c>
      <c r="BE241" s="99">
        <f t="shared" si="75"/>
        <v>0</v>
      </c>
      <c r="BF241" s="99">
        <f t="shared" si="76"/>
        <v>0</v>
      </c>
      <c r="BG241" s="99">
        <f t="shared" si="77"/>
        <v>0</v>
      </c>
      <c r="BH241" s="99">
        <f t="shared" si="78"/>
        <v>0</v>
      </c>
      <c r="BI241" s="99">
        <f t="shared" si="79"/>
        <v>0</v>
      </c>
      <c r="BJ241" s="14" t="s">
        <v>94</v>
      </c>
      <c r="BK241" s="99">
        <f t="shared" si="80"/>
        <v>0</v>
      </c>
      <c r="BL241" s="14" t="s">
        <v>226</v>
      </c>
      <c r="BM241" s="168" t="s">
        <v>3042</v>
      </c>
    </row>
    <row r="242" spans="1:65" s="2" customFormat="1" ht="24.2" customHeight="1">
      <c r="A242" s="32"/>
      <c r="B242" s="131"/>
      <c r="C242" s="156" t="s">
        <v>666</v>
      </c>
      <c r="D242" s="156" t="s">
        <v>167</v>
      </c>
      <c r="E242" s="157" t="s">
        <v>1037</v>
      </c>
      <c r="F242" s="158" t="s">
        <v>1038</v>
      </c>
      <c r="G242" s="159" t="s">
        <v>170</v>
      </c>
      <c r="H242" s="160">
        <v>2.5950000000000002</v>
      </c>
      <c r="I242" s="161"/>
      <c r="J242" s="162"/>
      <c r="K242" s="163"/>
      <c r="L242" s="33"/>
      <c r="M242" s="164" t="s">
        <v>1</v>
      </c>
      <c r="N242" s="165" t="s">
        <v>49</v>
      </c>
      <c r="O242" s="58"/>
      <c r="P242" s="166">
        <f t="shared" si="72"/>
        <v>0</v>
      </c>
      <c r="Q242" s="166">
        <v>2.4000000000000001E-4</v>
      </c>
      <c r="R242" s="166">
        <f t="shared" si="73"/>
        <v>6.2280000000000007E-4</v>
      </c>
      <c r="S242" s="166">
        <v>0</v>
      </c>
      <c r="T242" s="167">
        <f t="shared" si="74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8" t="s">
        <v>226</v>
      </c>
      <c r="AT242" s="168" t="s">
        <v>167</v>
      </c>
      <c r="AU242" s="168" t="s">
        <v>94</v>
      </c>
      <c r="AY242" s="14" t="s">
        <v>165</v>
      </c>
      <c r="BE242" s="99">
        <f t="shared" si="75"/>
        <v>0</v>
      </c>
      <c r="BF242" s="99">
        <f t="shared" si="76"/>
        <v>0</v>
      </c>
      <c r="BG242" s="99">
        <f t="shared" si="77"/>
        <v>0</v>
      </c>
      <c r="BH242" s="99">
        <f t="shared" si="78"/>
        <v>0</v>
      </c>
      <c r="BI242" s="99">
        <f t="shared" si="79"/>
        <v>0</v>
      </c>
      <c r="BJ242" s="14" t="s">
        <v>94</v>
      </c>
      <c r="BK242" s="99">
        <f t="shared" si="80"/>
        <v>0</v>
      </c>
      <c r="BL242" s="14" t="s">
        <v>226</v>
      </c>
      <c r="BM242" s="168" t="s">
        <v>3043</v>
      </c>
    </row>
    <row r="243" spans="1:65" s="2" customFormat="1" ht="24.2" customHeight="1">
      <c r="A243" s="32"/>
      <c r="B243" s="131"/>
      <c r="C243" s="156" t="s">
        <v>670</v>
      </c>
      <c r="D243" s="156" t="s">
        <v>167</v>
      </c>
      <c r="E243" s="157" t="s">
        <v>1040</v>
      </c>
      <c r="F243" s="158" t="s">
        <v>1041</v>
      </c>
      <c r="G243" s="159" t="s">
        <v>170</v>
      </c>
      <c r="H243" s="160">
        <v>2.5950000000000002</v>
      </c>
      <c r="I243" s="161"/>
      <c r="J243" s="162"/>
      <c r="K243" s="163"/>
      <c r="L243" s="33"/>
      <c r="M243" s="164" t="s">
        <v>1</v>
      </c>
      <c r="N243" s="165" t="s">
        <v>49</v>
      </c>
      <c r="O243" s="58"/>
      <c r="P243" s="166">
        <f t="shared" si="72"/>
        <v>0</v>
      </c>
      <c r="Q243" s="166">
        <v>8.0000000000000007E-5</v>
      </c>
      <c r="R243" s="166">
        <f t="shared" si="73"/>
        <v>2.0760000000000003E-4</v>
      </c>
      <c r="S243" s="166">
        <v>0</v>
      </c>
      <c r="T243" s="167">
        <f t="shared" si="74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8" t="s">
        <v>226</v>
      </c>
      <c r="AT243" s="168" t="s">
        <v>167</v>
      </c>
      <c r="AU243" s="168" t="s">
        <v>94</v>
      </c>
      <c r="AY243" s="14" t="s">
        <v>165</v>
      </c>
      <c r="BE243" s="99">
        <f t="shared" si="75"/>
        <v>0</v>
      </c>
      <c r="BF243" s="99">
        <f t="shared" si="76"/>
        <v>0</v>
      </c>
      <c r="BG243" s="99">
        <f t="shared" si="77"/>
        <v>0</v>
      </c>
      <c r="BH243" s="99">
        <f t="shared" si="78"/>
        <v>0</v>
      </c>
      <c r="BI243" s="99">
        <f t="shared" si="79"/>
        <v>0</v>
      </c>
      <c r="BJ243" s="14" t="s">
        <v>94</v>
      </c>
      <c r="BK243" s="99">
        <f t="shared" si="80"/>
        <v>0</v>
      </c>
      <c r="BL243" s="14" t="s">
        <v>226</v>
      </c>
      <c r="BM243" s="168" t="s">
        <v>3044</v>
      </c>
    </row>
    <row r="244" spans="1:65" s="2" customFormat="1" ht="24.2" customHeight="1">
      <c r="A244" s="32"/>
      <c r="B244" s="131"/>
      <c r="C244" s="156" t="s">
        <v>672</v>
      </c>
      <c r="D244" s="156" t="s">
        <v>167</v>
      </c>
      <c r="E244" s="157" t="s">
        <v>3045</v>
      </c>
      <c r="F244" s="158" t="s">
        <v>3046</v>
      </c>
      <c r="G244" s="159" t="s">
        <v>170</v>
      </c>
      <c r="H244" s="160">
        <v>23.773</v>
      </c>
      <c r="I244" s="161"/>
      <c r="J244" s="162"/>
      <c r="K244" s="163"/>
      <c r="L244" s="33"/>
      <c r="M244" s="164" t="s">
        <v>1</v>
      </c>
      <c r="N244" s="165" t="s">
        <v>49</v>
      </c>
      <c r="O244" s="58"/>
      <c r="P244" s="166">
        <f t="shared" si="72"/>
        <v>0</v>
      </c>
      <c r="Q244" s="166">
        <v>2.3000000000000001E-4</v>
      </c>
      <c r="R244" s="166">
        <f t="shared" si="73"/>
        <v>5.4677900000000002E-3</v>
      </c>
      <c r="S244" s="166">
        <v>0</v>
      </c>
      <c r="T244" s="167">
        <f t="shared" si="74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8" t="s">
        <v>226</v>
      </c>
      <c r="AT244" s="168" t="s">
        <v>167</v>
      </c>
      <c r="AU244" s="168" t="s">
        <v>94</v>
      </c>
      <c r="AY244" s="14" t="s">
        <v>165</v>
      </c>
      <c r="BE244" s="99">
        <f t="shared" si="75"/>
        <v>0</v>
      </c>
      <c r="BF244" s="99">
        <f t="shared" si="76"/>
        <v>0</v>
      </c>
      <c r="BG244" s="99">
        <f t="shared" si="77"/>
        <v>0</v>
      </c>
      <c r="BH244" s="99">
        <f t="shared" si="78"/>
        <v>0</v>
      </c>
      <c r="BI244" s="99">
        <f t="shared" si="79"/>
        <v>0</v>
      </c>
      <c r="BJ244" s="14" t="s">
        <v>94</v>
      </c>
      <c r="BK244" s="99">
        <f t="shared" si="80"/>
        <v>0</v>
      </c>
      <c r="BL244" s="14" t="s">
        <v>226</v>
      </c>
      <c r="BM244" s="168" t="s">
        <v>3047</v>
      </c>
    </row>
    <row r="245" spans="1:65" s="2" customFormat="1" ht="24.2" customHeight="1">
      <c r="A245" s="32"/>
      <c r="B245" s="131"/>
      <c r="C245" s="156" t="s">
        <v>676</v>
      </c>
      <c r="D245" s="156" t="s">
        <v>167</v>
      </c>
      <c r="E245" s="157" t="s">
        <v>3048</v>
      </c>
      <c r="F245" s="158" t="s">
        <v>3049</v>
      </c>
      <c r="G245" s="159" t="s">
        <v>170</v>
      </c>
      <c r="H245" s="160">
        <v>23.773</v>
      </c>
      <c r="I245" s="161"/>
      <c r="J245" s="162"/>
      <c r="K245" s="163"/>
      <c r="L245" s="33"/>
      <c r="M245" s="164" t="s">
        <v>1</v>
      </c>
      <c r="N245" s="165" t="s">
        <v>49</v>
      </c>
      <c r="O245" s="58"/>
      <c r="P245" s="166">
        <f t="shared" si="72"/>
        <v>0</v>
      </c>
      <c r="Q245" s="166">
        <v>3.2000000000000003E-4</v>
      </c>
      <c r="R245" s="166">
        <f t="shared" si="73"/>
        <v>7.6073600000000005E-3</v>
      </c>
      <c r="S245" s="166">
        <v>0</v>
      </c>
      <c r="T245" s="167">
        <f t="shared" si="74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8" t="s">
        <v>226</v>
      </c>
      <c r="AT245" s="168" t="s">
        <v>167</v>
      </c>
      <c r="AU245" s="168" t="s">
        <v>94</v>
      </c>
      <c r="AY245" s="14" t="s">
        <v>165</v>
      </c>
      <c r="BE245" s="99">
        <f t="shared" si="75"/>
        <v>0</v>
      </c>
      <c r="BF245" s="99">
        <f t="shared" si="76"/>
        <v>0</v>
      </c>
      <c r="BG245" s="99">
        <f t="shared" si="77"/>
        <v>0</v>
      </c>
      <c r="BH245" s="99">
        <f t="shared" si="78"/>
        <v>0</v>
      </c>
      <c r="BI245" s="99">
        <f t="shared" si="79"/>
        <v>0</v>
      </c>
      <c r="BJ245" s="14" t="s">
        <v>94</v>
      </c>
      <c r="BK245" s="99">
        <f t="shared" si="80"/>
        <v>0</v>
      </c>
      <c r="BL245" s="14" t="s">
        <v>226</v>
      </c>
      <c r="BM245" s="168" t="s">
        <v>3050</v>
      </c>
    </row>
    <row r="246" spans="1:65" s="12" customFormat="1" ht="22.9" customHeight="1">
      <c r="B246" s="143"/>
      <c r="D246" s="144" t="s">
        <v>82</v>
      </c>
      <c r="E246" s="154" t="s">
        <v>1043</v>
      </c>
      <c r="F246" s="154" t="s">
        <v>1044</v>
      </c>
      <c r="I246" s="146"/>
      <c r="J246" s="155"/>
      <c r="L246" s="143"/>
      <c r="M246" s="148"/>
      <c r="N246" s="149"/>
      <c r="O246" s="149"/>
      <c r="P246" s="150">
        <f>SUM(P247:P254)</f>
        <v>0</v>
      </c>
      <c r="Q246" s="149"/>
      <c r="R246" s="150">
        <f>SUM(R247:R254)</f>
        <v>0.10751149</v>
      </c>
      <c r="S246" s="149"/>
      <c r="T246" s="151">
        <f>SUM(T247:T254)</f>
        <v>0</v>
      </c>
      <c r="AR246" s="144" t="s">
        <v>94</v>
      </c>
      <c r="AT246" s="152" t="s">
        <v>82</v>
      </c>
      <c r="AU246" s="152" t="s">
        <v>89</v>
      </c>
      <c r="AY246" s="144" t="s">
        <v>165</v>
      </c>
      <c r="BK246" s="153">
        <f>SUM(BK247:BK254)</f>
        <v>0</v>
      </c>
    </row>
    <row r="247" spans="1:65" s="2" customFormat="1" ht="14.45" customHeight="1">
      <c r="A247" s="32"/>
      <c r="B247" s="131"/>
      <c r="C247" s="156" t="s">
        <v>680</v>
      </c>
      <c r="D247" s="156" t="s">
        <v>167</v>
      </c>
      <c r="E247" s="157" t="s">
        <v>1227</v>
      </c>
      <c r="F247" s="158" t="s">
        <v>1228</v>
      </c>
      <c r="G247" s="159" t="s">
        <v>394</v>
      </c>
      <c r="H247" s="160">
        <v>10</v>
      </c>
      <c r="I247" s="161"/>
      <c r="J247" s="162"/>
      <c r="K247" s="163"/>
      <c r="L247" s="33"/>
      <c r="M247" s="164" t="s">
        <v>1</v>
      </c>
      <c r="N247" s="165" t="s">
        <v>49</v>
      </c>
      <c r="O247" s="58"/>
      <c r="P247" s="166">
        <f t="shared" ref="P247:P254" si="81">O247*H247</f>
        <v>0</v>
      </c>
      <c r="Q247" s="166">
        <v>0</v>
      </c>
      <c r="R247" s="166">
        <f t="shared" ref="R247:R254" si="82">Q247*H247</f>
        <v>0</v>
      </c>
      <c r="S247" s="166">
        <v>0</v>
      </c>
      <c r="T247" s="167">
        <f t="shared" ref="T247:T254" si="83"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226</v>
      </c>
      <c r="AT247" s="168" t="s">
        <v>167</v>
      </c>
      <c r="AU247" s="168" t="s">
        <v>94</v>
      </c>
      <c r="AY247" s="14" t="s">
        <v>165</v>
      </c>
      <c r="BE247" s="99">
        <f t="shared" ref="BE247:BE254" si="84">IF(N247="základná",J247,0)</f>
        <v>0</v>
      </c>
      <c r="BF247" s="99">
        <f t="shared" ref="BF247:BF254" si="85">IF(N247="znížená",J247,0)</f>
        <v>0</v>
      </c>
      <c r="BG247" s="99">
        <f t="shared" ref="BG247:BG254" si="86">IF(N247="zákl. prenesená",J247,0)</f>
        <v>0</v>
      </c>
      <c r="BH247" s="99">
        <f t="shared" ref="BH247:BH254" si="87">IF(N247="zníž. prenesená",J247,0)</f>
        <v>0</v>
      </c>
      <c r="BI247" s="99">
        <f t="shared" ref="BI247:BI254" si="88">IF(N247="nulová",J247,0)</f>
        <v>0</v>
      </c>
      <c r="BJ247" s="14" t="s">
        <v>94</v>
      </c>
      <c r="BK247" s="99">
        <f t="shared" ref="BK247:BK254" si="89">ROUND(I247*H247,2)</f>
        <v>0</v>
      </c>
      <c r="BL247" s="14" t="s">
        <v>226</v>
      </c>
      <c r="BM247" s="168" t="s">
        <v>3051</v>
      </c>
    </row>
    <row r="248" spans="1:65" s="2" customFormat="1" ht="24.2" customHeight="1">
      <c r="A248" s="32"/>
      <c r="B248" s="131"/>
      <c r="C248" s="156" t="s">
        <v>684</v>
      </c>
      <c r="D248" s="156" t="s">
        <v>167</v>
      </c>
      <c r="E248" s="157" t="s">
        <v>1045</v>
      </c>
      <c r="F248" s="158" t="s">
        <v>1046</v>
      </c>
      <c r="G248" s="159" t="s">
        <v>277</v>
      </c>
      <c r="H248" s="160">
        <v>70.641000000000005</v>
      </c>
      <c r="I248" s="161"/>
      <c r="J248" s="162"/>
      <c r="K248" s="163"/>
      <c r="L248" s="33"/>
      <c r="M248" s="164" t="s">
        <v>1</v>
      </c>
      <c r="N248" s="165" t="s">
        <v>49</v>
      </c>
      <c r="O248" s="58"/>
      <c r="P248" s="166">
        <f t="shared" si="81"/>
        <v>0</v>
      </c>
      <c r="Q248" s="166">
        <v>0</v>
      </c>
      <c r="R248" s="166">
        <f t="shared" si="82"/>
        <v>0</v>
      </c>
      <c r="S248" s="166">
        <v>0</v>
      </c>
      <c r="T248" s="167">
        <f t="shared" si="83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8" t="s">
        <v>226</v>
      </c>
      <c r="AT248" s="168" t="s">
        <v>167</v>
      </c>
      <c r="AU248" s="168" t="s">
        <v>94</v>
      </c>
      <c r="AY248" s="14" t="s">
        <v>165</v>
      </c>
      <c r="BE248" s="99">
        <f t="shared" si="84"/>
        <v>0</v>
      </c>
      <c r="BF248" s="99">
        <f t="shared" si="85"/>
        <v>0</v>
      </c>
      <c r="BG248" s="99">
        <f t="shared" si="86"/>
        <v>0</v>
      </c>
      <c r="BH248" s="99">
        <f t="shared" si="87"/>
        <v>0</v>
      </c>
      <c r="BI248" s="99">
        <f t="shared" si="88"/>
        <v>0</v>
      </c>
      <c r="BJ248" s="14" t="s">
        <v>94</v>
      </c>
      <c r="BK248" s="99">
        <f t="shared" si="89"/>
        <v>0</v>
      </c>
      <c r="BL248" s="14" t="s">
        <v>226</v>
      </c>
      <c r="BM248" s="168" t="s">
        <v>3052</v>
      </c>
    </row>
    <row r="249" spans="1:65" s="2" customFormat="1" ht="24.2" customHeight="1">
      <c r="A249" s="32"/>
      <c r="B249" s="131"/>
      <c r="C249" s="156" t="s">
        <v>688</v>
      </c>
      <c r="D249" s="156" t="s">
        <v>167</v>
      </c>
      <c r="E249" s="157" t="s">
        <v>1048</v>
      </c>
      <c r="F249" s="158" t="s">
        <v>1049</v>
      </c>
      <c r="G249" s="159" t="s">
        <v>170</v>
      </c>
      <c r="H249" s="160">
        <v>121.509</v>
      </c>
      <c r="I249" s="161"/>
      <c r="J249" s="162"/>
      <c r="K249" s="163"/>
      <c r="L249" s="33"/>
      <c r="M249" s="164" t="s">
        <v>1</v>
      </c>
      <c r="N249" s="165" t="s">
        <v>49</v>
      </c>
      <c r="O249" s="58"/>
      <c r="P249" s="166">
        <f t="shared" si="81"/>
        <v>0</v>
      </c>
      <c r="Q249" s="166">
        <v>1.8000000000000001E-4</v>
      </c>
      <c r="R249" s="166">
        <f t="shared" si="82"/>
        <v>2.1871620000000001E-2</v>
      </c>
      <c r="S249" s="166">
        <v>0</v>
      </c>
      <c r="T249" s="167">
        <f t="shared" si="83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226</v>
      </c>
      <c r="AT249" s="168" t="s">
        <v>167</v>
      </c>
      <c r="AU249" s="168" t="s">
        <v>94</v>
      </c>
      <c r="AY249" s="14" t="s">
        <v>165</v>
      </c>
      <c r="BE249" s="99">
        <f t="shared" si="84"/>
        <v>0</v>
      </c>
      <c r="BF249" s="99">
        <f t="shared" si="85"/>
        <v>0</v>
      </c>
      <c r="BG249" s="99">
        <f t="shared" si="86"/>
        <v>0</v>
      </c>
      <c r="BH249" s="99">
        <f t="shared" si="87"/>
        <v>0</v>
      </c>
      <c r="BI249" s="99">
        <f t="shared" si="88"/>
        <v>0</v>
      </c>
      <c r="BJ249" s="14" t="s">
        <v>94</v>
      </c>
      <c r="BK249" s="99">
        <f t="shared" si="89"/>
        <v>0</v>
      </c>
      <c r="BL249" s="14" t="s">
        <v>226</v>
      </c>
      <c r="BM249" s="168" t="s">
        <v>3053</v>
      </c>
    </row>
    <row r="250" spans="1:65" s="2" customFormat="1" ht="14.45" customHeight="1">
      <c r="A250" s="32"/>
      <c r="B250" s="131"/>
      <c r="C250" s="156" t="s">
        <v>358</v>
      </c>
      <c r="D250" s="156" t="s">
        <v>167</v>
      </c>
      <c r="E250" s="157" t="s">
        <v>1235</v>
      </c>
      <c r="F250" s="158" t="s">
        <v>1236</v>
      </c>
      <c r="G250" s="159" t="s">
        <v>170</v>
      </c>
      <c r="H250" s="160">
        <v>110.386</v>
      </c>
      <c r="I250" s="161"/>
      <c r="J250" s="162"/>
      <c r="K250" s="163"/>
      <c r="L250" s="33"/>
      <c r="M250" s="164" t="s">
        <v>1</v>
      </c>
      <c r="N250" s="165" t="s">
        <v>49</v>
      </c>
      <c r="O250" s="58"/>
      <c r="P250" s="166">
        <f t="shared" si="81"/>
        <v>0</v>
      </c>
      <c r="Q250" s="166">
        <v>2.0000000000000002E-5</v>
      </c>
      <c r="R250" s="166">
        <f t="shared" si="82"/>
        <v>2.2077200000000003E-3</v>
      </c>
      <c r="S250" s="166">
        <v>0</v>
      </c>
      <c r="T250" s="167">
        <f t="shared" si="83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8" t="s">
        <v>226</v>
      </c>
      <c r="AT250" s="168" t="s">
        <v>167</v>
      </c>
      <c r="AU250" s="168" t="s">
        <v>94</v>
      </c>
      <c r="AY250" s="14" t="s">
        <v>165</v>
      </c>
      <c r="BE250" s="99">
        <f t="shared" si="84"/>
        <v>0</v>
      </c>
      <c r="BF250" s="99">
        <f t="shared" si="85"/>
        <v>0</v>
      </c>
      <c r="BG250" s="99">
        <f t="shared" si="86"/>
        <v>0</v>
      </c>
      <c r="BH250" s="99">
        <f t="shared" si="87"/>
        <v>0</v>
      </c>
      <c r="BI250" s="99">
        <f t="shared" si="88"/>
        <v>0</v>
      </c>
      <c r="BJ250" s="14" t="s">
        <v>94</v>
      </c>
      <c r="BK250" s="99">
        <f t="shared" si="89"/>
        <v>0</v>
      </c>
      <c r="BL250" s="14" t="s">
        <v>226</v>
      </c>
      <c r="BM250" s="168" t="s">
        <v>3054</v>
      </c>
    </row>
    <row r="251" spans="1:65" s="2" customFormat="1" ht="24.2" customHeight="1">
      <c r="A251" s="32"/>
      <c r="B251" s="131"/>
      <c r="C251" s="156" t="s">
        <v>695</v>
      </c>
      <c r="D251" s="156" t="s">
        <v>167</v>
      </c>
      <c r="E251" s="157" t="s">
        <v>1238</v>
      </c>
      <c r="F251" s="158" t="s">
        <v>1239</v>
      </c>
      <c r="G251" s="159" t="s">
        <v>170</v>
      </c>
      <c r="H251" s="160">
        <v>110.386</v>
      </c>
      <c r="I251" s="161"/>
      <c r="J251" s="162"/>
      <c r="K251" s="163"/>
      <c r="L251" s="33"/>
      <c r="M251" s="164" t="s">
        <v>1</v>
      </c>
      <c r="N251" s="165" t="s">
        <v>49</v>
      </c>
      <c r="O251" s="58"/>
      <c r="P251" s="166">
        <f t="shared" si="81"/>
        <v>0</v>
      </c>
      <c r="Q251" s="166">
        <v>0</v>
      </c>
      <c r="R251" s="166">
        <f t="shared" si="82"/>
        <v>0</v>
      </c>
      <c r="S251" s="166">
        <v>0</v>
      </c>
      <c r="T251" s="167">
        <f t="shared" si="83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8" t="s">
        <v>226</v>
      </c>
      <c r="AT251" s="168" t="s">
        <v>167</v>
      </c>
      <c r="AU251" s="168" t="s">
        <v>94</v>
      </c>
      <c r="AY251" s="14" t="s">
        <v>165</v>
      </c>
      <c r="BE251" s="99">
        <f t="shared" si="84"/>
        <v>0</v>
      </c>
      <c r="BF251" s="99">
        <f t="shared" si="85"/>
        <v>0</v>
      </c>
      <c r="BG251" s="99">
        <f t="shared" si="86"/>
        <v>0</v>
      </c>
      <c r="BH251" s="99">
        <f t="shared" si="87"/>
        <v>0</v>
      </c>
      <c r="BI251" s="99">
        <f t="shared" si="88"/>
        <v>0</v>
      </c>
      <c r="BJ251" s="14" t="s">
        <v>94</v>
      </c>
      <c r="BK251" s="99">
        <f t="shared" si="89"/>
        <v>0</v>
      </c>
      <c r="BL251" s="14" t="s">
        <v>226</v>
      </c>
      <c r="BM251" s="168" t="s">
        <v>3055</v>
      </c>
    </row>
    <row r="252" spans="1:65" s="2" customFormat="1" ht="24.2" customHeight="1">
      <c r="A252" s="32"/>
      <c r="B252" s="131"/>
      <c r="C252" s="156" t="s">
        <v>699</v>
      </c>
      <c r="D252" s="156" t="s">
        <v>167</v>
      </c>
      <c r="E252" s="157" t="s">
        <v>1244</v>
      </c>
      <c r="F252" s="158" t="s">
        <v>1245</v>
      </c>
      <c r="G252" s="159" t="s">
        <v>170</v>
      </c>
      <c r="H252" s="160">
        <v>110.386</v>
      </c>
      <c r="I252" s="161"/>
      <c r="J252" s="162"/>
      <c r="K252" s="163"/>
      <c r="L252" s="33"/>
      <c r="M252" s="164" t="s">
        <v>1</v>
      </c>
      <c r="N252" s="165" t="s">
        <v>49</v>
      </c>
      <c r="O252" s="58"/>
      <c r="P252" s="166">
        <f t="shared" si="81"/>
        <v>0</v>
      </c>
      <c r="Q252" s="166">
        <v>8.0000000000000007E-5</v>
      </c>
      <c r="R252" s="166">
        <f t="shared" si="82"/>
        <v>8.830880000000001E-3</v>
      </c>
      <c r="S252" s="166">
        <v>0</v>
      </c>
      <c r="T252" s="167">
        <f t="shared" si="83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8" t="s">
        <v>226</v>
      </c>
      <c r="AT252" s="168" t="s">
        <v>167</v>
      </c>
      <c r="AU252" s="168" t="s">
        <v>94</v>
      </c>
      <c r="AY252" s="14" t="s">
        <v>165</v>
      </c>
      <c r="BE252" s="99">
        <f t="shared" si="84"/>
        <v>0</v>
      </c>
      <c r="BF252" s="99">
        <f t="shared" si="85"/>
        <v>0</v>
      </c>
      <c r="BG252" s="99">
        <f t="shared" si="86"/>
        <v>0</v>
      </c>
      <c r="BH252" s="99">
        <f t="shared" si="87"/>
        <v>0</v>
      </c>
      <c r="BI252" s="99">
        <f t="shared" si="88"/>
        <v>0</v>
      </c>
      <c r="BJ252" s="14" t="s">
        <v>94</v>
      </c>
      <c r="BK252" s="99">
        <f t="shared" si="89"/>
        <v>0</v>
      </c>
      <c r="BL252" s="14" t="s">
        <v>226</v>
      </c>
      <c r="BM252" s="168" t="s">
        <v>3056</v>
      </c>
    </row>
    <row r="253" spans="1:65" s="2" customFormat="1" ht="24.2" customHeight="1">
      <c r="A253" s="32"/>
      <c r="B253" s="131"/>
      <c r="C253" s="156" t="s">
        <v>703</v>
      </c>
      <c r="D253" s="156" t="s">
        <v>167</v>
      </c>
      <c r="E253" s="157" t="s">
        <v>1250</v>
      </c>
      <c r="F253" s="158" t="s">
        <v>1251</v>
      </c>
      <c r="G253" s="159" t="s">
        <v>170</v>
      </c>
      <c r="H253" s="160">
        <v>29.49</v>
      </c>
      <c r="I253" s="161"/>
      <c r="J253" s="162"/>
      <c r="K253" s="163"/>
      <c r="L253" s="33"/>
      <c r="M253" s="164" t="s">
        <v>1</v>
      </c>
      <c r="N253" s="165" t="s">
        <v>49</v>
      </c>
      <c r="O253" s="58"/>
      <c r="P253" s="166">
        <f t="shared" si="81"/>
        <v>0</v>
      </c>
      <c r="Q253" s="166">
        <v>1.17E-3</v>
      </c>
      <c r="R253" s="166">
        <f t="shared" si="82"/>
        <v>3.4503300000000001E-2</v>
      </c>
      <c r="S253" s="166">
        <v>0</v>
      </c>
      <c r="T253" s="167">
        <f t="shared" si="83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8" t="s">
        <v>226</v>
      </c>
      <c r="AT253" s="168" t="s">
        <v>167</v>
      </c>
      <c r="AU253" s="168" t="s">
        <v>94</v>
      </c>
      <c r="AY253" s="14" t="s">
        <v>165</v>
      </c>
      <c r="BE253" s="99">
        <f t="shared" si="84"/>
        <v>0</v>
      </c>
      <c r="BF253" s="99">
        <f t="shared" si="85"/>
        <v>0</v>
      </c>
      <c r="BG253" s="99">
        <f t="shared" si="86"/>
        <v>0</v>
      </c>
      <c r="BH253" s="99">
        <f t="shared" si="87"/>
        <v>0</v>
      </c>
      <c r="BI253" s="99">
        <f t="shared" si="88"/>
        <v>0</v>
      </c>
      <c r="BJ253" s="14" t="s">
        <v>94</v>
      </c>
      <c r="BK253" s="99">
        <f t="shared" si="89"/>
        <v>0</v>
      </c>
      <c r="BL253" s="14" t="s">
        <v>226</v>
      </c>
      <c r="BM253" s="168" t="s">
        <v>3057</v>
      </c>
    </row>
    <row r="254" spans="1:65" s="2" customFormat="1" ht="49.15" customHeight="1">
      <c r="A254" s="32"/>
      <c r="B254" s="131"/>
      <c r="C254" s="156" t="s">
        <v>707</v>
      </c>
      <c r="D254" s="156" t="s">
        <v>167</v>
      </c>
      <c r="E254" s="157" t="s">
        <v>1253</v>
      </c>
      <c r="F254" s="158" t="s">
        <v>1254</v>
      </c>
      <c r="G254" s="159" t="s">
        <v>170</v>
      </c>
      <c r="H254" s="160">
        <v>121.509</v>
      </c>
      <c r="I254" s="161"/>
      <c r="J254" s="162"/>
      <c r="K254" s="163"/>
      <c r="L254" s="33"/>
      <c r="M254" s="180" t="s">
        <v>1</v>
      </c>
      <c r="N254" s="181" t="s">
        <v>49</v>
      </c>
      <c r="O254" s="182"/>
      <c r="P254" s="183">
        <f t="shared" si="81"/>
        <v>0</v>
      </c>
      <c r="Q254" s="183">
        <v>3.3E-4</v>
      </c>
      <c r="R254" s="183">
        <f t="shared" si="82"/>
        <v>4.0097969999999997E-2</v>
      </c>
      <c r="S254" s="183">
        <v>0</v>
      </c>
      <c r="T254" s="184">
        <f t="shared" si="83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8" t="s">
        <v>226</v>
      </c>
      <c r="AT254" s="168" t="s">
        <v>167</v>
      </c>
      <c r="AU254" s="168" t="s">
        <v>94</v>
      </c>
      <c r="AY254" s="14" t="s">
        <v>165</v>
      </c>
      <c r="BE254" s="99">
        <f t="shared" si="84"/>
        <v>0</v>
      </c>
      <c r="BF254" s="99">
        <f t="shared" si="85"/>
        <v>0</v>
      </c>
      <c r="BG254" s="99">
        <f t="shared" si="86"/>
        <v>0</v>
      </c>
      <c r="BH254" s="99">
        <f t="shared" si="87"/>
        <v>0</v>
      </c>
      <c r="BI254" s="99">
        <f t="shared" si="88"/>
        <v>0</v>
      </c>
      <c r="BJ254" s="14" t="s">
        <v>94</v>
      </c>
      <c r="BK254" s="99">
        <f t="shared" si="89"/>
        <v>0</v>
      </c>
      <c r="BL254" s="14" t="s">
        <v>226</v>
      </c>
      <c r="BM254" s="168" t="s">
        <v>3058</v>
      </c>
    </row>
    <row r="255" spans="1:65" s="2" customFormat="1" ht="6.95" customHeight="1">
      <c r="A255" s="32"/>
      <c r="B255" s="47"/>
      <c r="C255" s="48"/>
      <c r="D255" s="48"/>
      <c r="E255" s="48"/>
      <c r="F255" s="48"/>
      <c r="G255" s="48"/>
      <c r="H255" s="48"/>
      <c r="I255" s="48"/>
      <c r="J255" s="48"/>
      <c r="K255" s="48"/>
      <c r="L255" s="33"/>
      <c r="M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</row>
  </sheetData>
  <autoFilter ref="C136:K254"/>
  <mergeCells count="12">
    <mergeCell ref="L2:V2"/>
    <mergeCell ref="E125:H125"/>
    <mergeCell ref="E84:H84"/>
    <mergeCell ref="E86:H86"/>
    <mergeCell ref="E88:H88"/>
    <mergeCell ref="E7:H7"/>
    <mergeCell ref="E9:H9"/>
    <mergeCell ref="E11:H11"/>
    <mergeCell ref="E20:H20"/>
    <mergeCell ref="E29:H29"/>
    <mergeCell ref="E129:H129"/>
    <mergeCell ref="E127:H1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9"/>
  <sheetViews>
    <sheetView showGridLines="0" tabSelected="1" workbookViewId="0">
      <selection activeCell="W123" sqref="W1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125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s="1" customFormat="1" ht="12" customHeight="1">
      <c r="B8" s="17"/>
      <c r="D8" s="24" t="s">
        <v>132</v>
      </c>
      <c r="L8" s="17"/>
    </row>
    <row r="9" spans="1:46" s="2" customFormat="1" ht="16.5" customHeight="1">
      <c r="A9" s="32"/>
      <c r="B9" s="33"/>
      <c r="C9" s="32"/>
      <c r="D9" s="32"/>
      <c r="E9" s="235" t="s">
        <v>122</v>
      </c>
      <c r="F9" s="236"/>
      <c r="G9" s="236"/>
      <c r="H9" s="236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4" t="s">
        <v>134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194" t="s">
        <v>3329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4" t="s">
        <v>15</v>
      </c>
      <c r="E13" s="32"/>
      <c r="F13" s="22" t="s">
        <v>16</v>
      </c>
      <c r="G13" s="32"/>
      <c r="H13" s="32"/>
      <c r="I13" s="24" t="s">
        <v>17</v>
      </c>
      <c r="J13" s="22" t="s">
        <v>18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4" t="s">
        <v>19</v>
      </c>
      <c r="E14" s="32"/>
      <c r="F14" s="22" t="s">
        <v>20</v>
      </c>
      <c r="G14" s="32"/>
      <c r="H14" s="32"/>
      <c r="I14" s="24" t="s">
        <v>21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21.75" customHeight="1">
      <c r="A15" s="32"/>
      <c r="B15" s="33"/>
      <c r="C15" s="32"/>
      <c r="D15" s="21" t="s">
        <v>22</v>
      </c>
      <c r="E15" s="32"/>
      <c r="F15" s="26"/>
      <c r="G15" s="32"/>
      <c r="H15" s="32"/>
      <c r="I15" s="21" t="s">
        <v>23</v>
      </c>
      <c r="J15" s="26" t="s">
        <v>24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25</v>
      </c>
      <c r="E16" s="32"/>
      <c r="F16" s="32"/>
      <c r="G16" s="32"/>
      <c r="H16" s="32"/>
      <c r="I16" s="24" t="s">
        <v>26</v>
      </c>
      <c r="J16" s="22" t="s">
        <v>27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2" t="s">
        <v>28</v>
      </c>
      <c r="F17" s="32"/>
      <c r="G17" s="32"/>
      <c r="H17" s="32"/>
      <c r="I17" s="24" t="s">
        <v>29</v>
      </c>
      <c r="J17" s="2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4" t="s">
        <v>30</v>
      </c>
      <c r="E19" s="32"/>
      <c r="F19" s="32"/>
      <c r="G19" s="32"/>
      <c r="H19" s="32"/>
      <c r="I19" s="24" t="s">
        <v>26</v>
      </c>
      <c r="J19" s="25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37"/>
      <c r="F20" s="226"/>
      <c r="G20" s="226"/>
      <c r="H20" s="226"/>
      <c r="I20" s="24" t="s">
        <v>29</v>
      </c>
      <c r="J20" s="25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4" t="s">
        <v>32</v>
      </c>
      <c r="E22" s="32"/>
      <c r="F22" s="32"/>
      <c r="G22" s="32"/>
      <c r="H22" s="32"/>
      <c r="I22" s="24" t="s">
        <v>26</v>
      </c>
      <c r="J22" s="22" t="s">
        <v>33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2" t="s">
        <v>34</v>
      </c>
      <c r="F23" s="32"/>
      <c r="G23" s="32"/>
      <c r="H23" s="32"/>
      <c r="I23" s="24" t="s">
        <v>29</v>
      </c>
      <c r="J23" s="22" t="s">
        <v>35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4" t="s">
        <v>37</v>
      </c>
      <c r="E25" s="32"/>
      <c r="F25" s="32"/>
      <c r="G25" s="32"/>
      <c r="H25" s="32"/>
      <c r="I25" s="24" t="s">
        <v>26</v>
      </c>
      <c r="J25" s="22" t="s">
        <v>38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2" t="s">
        <v>39</v>
      </c>
      <c r="F26" s="32"/>
      <c r="G26" s="32"/>
      <c r="H26" s="32"/>
      <c r="I26" s="24" t="s">
        <v>29</v>
      </c>
      <c r="J26" s="22" t="s">
        <v>38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4" t="s">
        <v>40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4"/>
      <c r="B29" s="105"/>
      <c r="C29" s="104"/>
      <c r="D29" s="104"/>
      <c r="E29" s="230" t="s">
        <v>1</v>
      </c>
      <c r="F29" s="230"/>
      <c r="G29" s="230"/>
      <c r="H29" s="230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22" t="s">
        <v>135</v>
      </c>
      <c r="E32" s="32"/>
      <c r="F32" s="32"/>
      <c r="G32" s="32"/>
      <c r="H32" s="32"/>
      <c r="I32" s="32"/>
      <c r="J32" s="31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30" t="s">
        <v>129</v>
      </c>
      <c r="E33" s="32"/>
      <c r="F33" s="32"/>
      <c r="G33" s="32"/>
      <c r="H33" s="32"/>
      <c r="I33" s="32"/>
      <c r="J33" s="31"/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7" t="s">
        <v>43</v>
      </c>
      <c r="E34" s="32"/>
      <c r="F34" s="32"/>
      <c r="G34" s="32"/>
      <c r="H34" s="32"/>
      <c r="I34" s="32"/>
      <c r="J34" s="7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45</v>
      </c>
      <c r="G36" s="32"/>
      <c r="H36" s="32"/>
      <c r="I36" s="36" t="s">
        <v>44</v>
      </c>
      <c r="J36" s="36" t="s">
        <v>46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8" t="s">
        <v>47</v>
      </c>
      <c r="E37" s="24" t="s">
        <v>48</v>
      </c>
      <c r="F37" s="109"/>
      <c r="G37" s="32"/>
      <c r="H37" s="32"/>
      <c r="I37" s="110">
        <v>0.2</v>
      </c>
      <c r="J37" s="109"/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4" t="s">
        <v>49</v>
      </c>
      <c r="F38" s="109"/>
      <c r="G38" s="32"/>
      <c r="H38" s="32"/>
      <c r="I38" s="110">
        <v>0.2</v>
      </c>
      <c r="J38" s="109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4" t="s">
        <v>50</v>
      </c>
      <c r="F39" s="109">
        <f>ROUND((SUM(BG111:BG112) + SUM(BG134:BG258)),  2)</f>
        <v>0</v>
      </c>
      <c r="G39" s="32"/>
      <c r="H39" s="32"/>
      <c r="I39" s="110">
        <v>0.2</v>
      </c>
      <c r="J39" s="109">
        <f>0</f>
        <v>0</v>
      </c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4" t="s">
        <v>51</v>
      </c>
      <c r="F40" s="109">
        <f>ROUND((SUM(BH111:BH112) + SUM(BH134:BH258)),  2)</f>
        <v>0</v>
      </c>
      <c r="G40" s="32"/>
      <c r="H40" s="32"/>
      <c r="I40" s="110">
        <v>0.2</v>
      </c>
      <c r="J40" s="109">
        <f>0</f>
        <v>0</v>
      </c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52</v>
      </c>
      <c r="F41" s="109">
        <f>ROUND((SUM(BI111:BI112) + SUM(BI134:BI258)),  2)</f>
        <v>0</v>
      </c>
      <c r="G41" s="32"/>
      <c r="H41" s="32"/>
      <c r="I41" s="110">
        <v>0</v>
      </c>
      <c r="J41" s="109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1"/>
      <c r="D43" s="111" t="s">
        <v>53</v>
      </c>
      <c r="E43" s="60"/>
      <c r="F43" s="60"/>
      <c r="G43" s="112" t="s">
        <v>54</v>
      </c>
      <c r="H43" s="113" t="s">
        <v>55</v>
      </c>
      <c r="I43" s="60"/>
      <c r="J43" s="114"/>
      <c r="K43" s="115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2" customFormat="1" ht="16.5" customHeight="1">
      <c r="A86" s="32"/>
      <c r="B86" s="33"/>
      <c r="C86" s="32"/>
      <c r="D86" s="32"/>
      <c r="E86" s="235" t="s">
        <v>122</v>
      </c>
      <c r="F86" s="236"/>
      <c r="G86" s="236"/>
      <c r="H86" s="236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s="2" customFormat="1" ht="12" customHeight="1">
      <c r="A87" s="32"/>
      <c r="B87" s="33"/>
      <c r="C87" s="24" t="s">
        <v>134</v>
      </c>
      <c r="D87" s="32"/>
      <c r="E87" s="32"/>
      <c r="F87" s="32"/>
      <c r="G87" s="32"/>
      <c r="H87" s="3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6.5" customHeight="1">
      <c r="A88" s="32"/>
      <c r="B88" s="33"/>
      <c r="C88" s="32"/>
      <c r="D88" s="32"/>
      <c r="E88" s="194" t="str">
        <f>E11</f>
        <v>2.2 - Zdravotechnika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6.95" customHeight="1">
      <c r="A89" s="32"/>
      <c r="B89" s="33"/>
      <c r="C89" s="32"/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4" t="s">
        <v>19</v>
      </c>
      <c r="D90" s="32"/>
      <c r="E90" s="32"/>
      <c r="F90" s="22" t="str">
        <f>F14</f>
        <v>Revúca</v>
      </c>
      <c r="G90" s="32"/>
      <c r="H90" s="32"/>
      <c r="I90" s="24" t="s">
        <v>21</v>
      </c>
      <c r="J90" s="55" t="str">
        <f>IF(J14="","",J14)</f>
        <v/>
      </c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5.2" customHeight="1">
      <c r="A92" s="32"/>
      <c r="B92" s="33"/>
      <c r="C92" s="24" t="s">
        <v>25</v>
      </c>
      <c r="D92" s="32"/>
      <c r="E92" s="32"/>
      <c r="F92" s="22" t="str">
        <f>E17</f>
        <v>Ministerstvo vnútra Slovenskej republiky</v>
      </c>
      <c r="G92" s="32"/>
      <c r="H92" s="32"/>
      <c r="I92" s="24" t="s">
        <v>32</v>
      </c>
      <c r="J92" s="28" t="str">
        <f>E23</f>
        <v>PROMOST s.r.o.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4" t="s">
        <v>30</v>
      </c>
      <c r="D93" s="32"/>
      <c r="E93" s="32"/>
      <c r="F93" s="22" t="str">
        <f>IF(E20="","",E20)</f>
        <v/>
      </c>
      <c r="G93" s="32"/>
      <c r="H93" s="32"/>
      <c r="I93" s="24" t="s">
        <v>37</v>
      </c>
      <c r="J93" s="28" t="str">
        <f>E26</f>
        <v>Ing. Michal Slobodník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0.3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9.25" customHeight="1">
      <c r="A95" s="32"/>
      <c r="B95" s="33"/>
      <c r="C95" s="118" t="s">
        <v>137</v>
      </c>
      <c r="D95" s="101"/>
      <c r="E95" s="101"/>
      <c r="F95" s="101"/>
      <c r="G95" s="101"/>
      <c r="H95" s="101"/>
      <c r="I95" s="101"/>
      <c r="J95" s="119" t="s">
        <v>138</v>
      </c>
      <c r="K95" s="101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2.9" customHeight="1">
      <c r="A97" s="32"/>
      <c r="B97" s="33"/>
      <c r="C97" s="120" t="s">
        <v>139</v>
      </c>
      <c r="D97" s="32"/>
      <c r="E97" s="32"/>
      <c r="F97" s="32"/>
      <c r="G97" s="32"/>
      <c r="H97" s="32"/>
      <c r="I97" s="32"/>
      <c r="J97" s="71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U97" s="14" t="s">
        <v>140</v>
      </c>
    </row>
    <row r="98" spans="1:47" s="9" customFormat="1" ht="24.95" customHeight="1">
      <c r="B98" s="121"/>
      <c r="D98" s="122" t="s">
        <v>141</v>
      </c>
      <c r="E98" s="123"/>
      <c r="F98" s="123"/>
      <c r="G98" s="123"/>
      <c r="H98" s="123"/>
      <c r="I98" s="123"/>
      <c r="J98" s="124"/>
      <c r="L98" s="121"/>
    </row>
    <row r="99" spans="1:47" s="10" customFormat="1" ht="19.899999999999999" customHeight="1">
      <c r="B99" s="125"/>
      <c r="D99" s="126" t="s">
        <v>143</v>
      </c>
      <c r="E99" s="127"/>
      <c r="F99" s="127"/>
      <c r="G99" s="127"/>
      <c r="H99" s="127"/>
      <c r="I99" s="127"/>
      <c r="J99" s="128"/>
      <c r="L99" s="125"/>
    </row>
    <row r="100" spans="1:47" s="10" customFormat="1" ht="19.899999999999999" customHeight="1">
      <c r="B100" s="125"/>
      <c r="D100" s="126" t="s">
        <v>144</v>
      </c>
      <c r="E100" s="127"/>
      <c r="F100" s="127"/>
      <c r="G100" s="127"/>
      <c r="H100" s="127"/>
      <c r="I100" s="127"/>
      <c r="J100" s="128"/>
      <c r="L100" s="125"/>
    </row>
    <row r="101" spans="1:47" s="10" customFormat="1" ht="19.899999999999999" customHeight="1">
      <c r="B101" s="125"/>
      <c r="D101" s="126" t="s">
        <v>145</v>
      </c>
      <c r="E101" s="127"/>
      <c r="F101" s="127"/>
      <c r="G101" s="127"/>
      <c r="H101" s="127"/>
      <c r="I101" s="127"/>
      <c r="J101" s="128"/>
      <c r="L101" s="125"/>
    </row>
    <row r="102" spans="1:47" s="9" customFormat="1" ht="24.95" customHeight="1">
      <c r="B102" s="121"/>
      <c r="D102" s="122" t="s">
        <v>146</v>
      </c>
      <c r="E102" s="123"/>
      <c r="F102" s="123"/>
      <c r="G102" s="123"/>
      <c r="H102" s="123"/>
      <c r="I102" s="123"/>
      <c r="J102" s="124"/>
      <c r="L102" s="121"/>
    </row>
    <row r="103" spans="1:47" s="10" customFormat="1" ht="19.899999999999999" customHeight="1">
      <c r="B103" s="125"/>
      <c r="D103" s="126" t="s">
        <v>147</v>
      </c>
      <c r="E103" s="127"/>
      <c r="F103" s="127"/>
      <c r="G103" s="127"/>
      <c r="H103" s="127"/>
      <c r="I103" s="127"/>
      <c r="J103" s="128"/>
      <c r="L103" s="125"/>
    </row>
    <row r="104" spans="1:47" s="10" customFormat="1" ht="19.899999999999999" customHeight="1">
      <c r="B104" s="125"/>
      <c r="D104" s="126" t="s">
        <v>418</v>
      </c>
      <c r="E104" s="127"/>
      <c r="F104" s="127"/>
      <c r="G104" s="127"/>
      <c r="H104" s="127"/>
      <c r="I104" s="127"/>
      <c r="J104" s="128"/>
      <c r="L104" s="125"/>
    </row>
    <row r="105" spans="1:47" s="10" customFormat="1" ht="19.899999999999999" customHeight="1">
      <c r="B105" s="125"/>
      <c r="D105" s="126" t="s">
        <v>2688</v>
      </c>
      <c r="E105" s="127"/>
      <c r="F105" s="127"/>
      <c r="G105" s="127"/>
      <c r="H105" s="127"/>
      <c r="I105" s="127"/>
      <c r="J105" s="128"/>
      <c r="L105" s="125"/>
    </row>
    <row r="106" spans="1:47" s="10" customFormat="1" ht="19.899999999999999" customHeight="1">
      <c r="B106" s="125"/>
      <c r="D106" s="126" t="s">
        <v>2690</v>
      </c>
      <c r="E106" s="127"/>
      <c r="F106" s="127"/>
      <c r="G106" s="127"/>
      <c r="H106" s="127"/>
      <c r="I106" s="127"/>
      <c r="J106" s="128"/>
      <c r="L106" s="125"/>
    </row>
    <row r="107" spans="1:47" s="10" customFormat="1" ht="19.899999999999999" customHeight="1">
      <c r="B107" s="125"/>
      <c r="D107" s="126" t="s">
        <v>767</v>
      </c>
      <c r="E107" s="127"/>
      <c r="F107" s="127"/>
      <c r="G107" s="127"/>
      <c r="H107" s="127"/>
      <c r="I107" s="127"/>
      <c r="J107" s="128"/>
      <c r="L107" s="125"/>
    </row>
    <row r="108" spans="1:47" s="10" customFormat="1" ht="19.899999999999999" customHeight="1">
      <c r="B108" s="125"/>
      <c r="D108" s="126" t="s">
        <v>1057</v>
      </c>
      <c r="E108" s="127"/>
      <c r="F108" s="127"/>
      <c r="G108" s="127"/>
      <c r="H108" s="127"/>
      <c r="I108" s="127"/>
      <c r="J108" s="128"/>
      <c r="L108" s="125"/>
    </row>
    <row r="109" spans="1:47" s="2" customFormat="1" ht="21.7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9.25" customHeight="1">
      <c r="A111" s="32"/>
      <c r="B111" s="33"/>
      <c r="C111" s="120" t="s">
        <v>149</v>
      </c>
      <c r="D111" s="32"/>
      <c r="E111" s="32"/>
      <c r="F111" s="32"/>
      <c r="G111" s="32"/>
      <c r="H111" s="32"/>
      <c r="I111" s="32"/>
      <c r="J111" s="129"/>
      <c r="K111" s="32"/>
      <c r="L111" s="42"/>
      <c r="N111" s="130" t="s">
        <v>47</v>
      </c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29.25" customHeight="1">
      <c r="A113" s="32"/>
      <c r="B113" s="33"/>
      <c r="C113" s="100" t="s">
        <v>130</v>
      </c>
      <c r="D113" s="101"/>
      <c r="E113" s="101"/>
      <c r="F113" s="101"/>
      <c r="G113" s="101"/>
      <c r="H113" s="101"/>
      <c r="I113" s="101"/>
      <c r="J113" s="102"/>
      <c r="K113" s="101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6.95" customHeight="1">
      <c r="A114" s="32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8" spans="1:31" s="2" customFormat="1" ht="6.95" customHeight="1">
      <c r="A118" s="32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24.95" customHeight="1">
      <c r="A119" s="32"/>
      <c r="B119" s="33"/>
      <c r="C119" s="18" t="s">
        <v>151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4" t="s">
        <v>13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2"/>
      <c r="D122" s="32"/>
      <c r="E122" s="235" t="str">
        <f>E7</f>
        <v>Revúca OR PZ, rekonštrukcia a modernizácia objektu</v>
      </c>
      <c r="F122" s="238"/>
      <c r="G122" s="238"/>
      <c r="H122" s="238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1" customFormat="1" ht="12" customHeight="1">
      <c r="B123" s="17"/>
      <c r="C123" s="24" t="s">
        <v>132</v>
      </c>
      <c r="L123" s="17"/>
    </row>
    <row r="124" spans="1:31" s="2" customFormat="1" ht="16.5" customHeight="1">
      <c r="A124" s="32"/>
      <c r="B124" s="33"/>
      <c r="C124" s="32"/>
      <c r="D124" s="32"/>
      <c r="E124" s="235" t="s">
        <v>122</v>
      </c>
      <c r="F124" s="236"/>
      <c r="G124" s="236"/>
      <c r="H124" s="236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4" t="s">
        <v>134</v>
      </c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6.5" customHeight="1">
      <c r="A126" s="32"/>
      <c r="B126" s="33"/>
      <c r="C126" s="32"/>
      <c r="D126" s="32"/>
      <c r="E126" s="194" t="str">
        <f>E11</f>
        <v>2.2 - Zdravotechnika</v>
      </c>
      <c r="F126" s="236"/>
      <c r="G126" s="236"/>
      <c r="H126" s="236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4" t="s">
        <v>19</v>
      </c>
      <c r="D128" s="32"/>
      <c r="E128" s="32"/>
      <c r="F128" s="22" t="str">
        <f>F14</f>
        <v>Revúca</v>
      </c>
      <c r="G128" s="32"/>
      <c r="H128" s="32"/>
      <c r="I128" s="24" t="s">
        <v>21</v>
      </c>
      <c r="J128" s="55" t="str">
        <f>IF(J14="","",J14)</f>
        <v/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6.9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5.2" customHeight="1">
      <c r="A130" s="32"/>
      <c r="B130" s="33"/>
      <c r="C130" s="24" t="s">
        <v>25</v>
      </c>
      <c r="D130" s="32"/>
      <c r="E130" s="32"/>
      <c r="F130" s="22" t="str">
        <f>E17</f>
        <v>Ministerstvo vnútra Slovenskej republiky</v>
      </c>
      <c r="G130" s="32"/>
      <c r="H130" s="32"/>
      <c r="I130" s="24" t="s">
        <v>32</v>
      </c>
      <c r="J130" s="28" t="str">
        <f>E23</f>
        <v>PROMOST s.r.o.</v>
      </c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25.7" customHeight="1">
      <c r="A131" s="32"/>
      <c r="B131" s="33"/>
      <c r="C131" s="24" t="s">
        <v>30</v>
      </c>
      <c r="D131" s="32"/>
      <c r="E131" s="32"/>
      <c r="F131" s="22" t="str">
        <f>IF(E20="","",E20)</f>
        <v/>
      </c>
      <c r="G131" s="32"/>
      <c r="H131" s="32"/>
      <c r="I131" s="24" t="s">
        <v>37</v>
      </c>
      <c r="J131" s="28" t="str">
        <f>E26</f>
        <v>Ing. Michal Slobodník</v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0.3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11" customFormat="1" ht="29.25" customHeight="1">
      <c r="A133" s="132"/>
      <c r="B133" s="133"/>
      <c r="C133" s="134" t="s">
        <v>152</v>
      </c>
      <c r="D133" s="135" t="s">
        <v>68</v>
      </c>
      <c r="E133" s="135" t="s">
        <v>64</v>
      </c>
      <c r="F133" s="135" t="s">
        <v>65</v>
      </c>
      <c r="G133" s="135" t="s">
        <v>153</v>
      </c>
      <c r="H133" s="135" t="s">
        <v>154</v>
      </c>
      <c r="I133" s="135" t="s">
        <v>155</v>
      </c>
      <c r="J133" s="136" t="s">
        <v>138</v>
      </c>
      <c r="K133" s="137" t="s">
        <v>156</v>
      </c>
      <c r="L133" s="138"/>
      <c r="M133" s="62" t="s">
        <v>1</v>
      </c>
      <c r="N133" s="63" t="s">
        <v>47</v>
      </c>
      <c r="O133" s="63" t="s">
        <v>157</v>
      </c>
      <c r="P133" s="63" t="s">
        <v>158</v>
      </c>
      <c r="Q133" s="63" t="s">
        <v>159</v>
      </c>
      <c r="R133" s="63" t="s">
        <v>160</v>
      </c>
      <c r="S133" s="63" t="s">
        <v>161</v>
      </c>
      <c r="T133" s="64" t="s">
        <v>162</v>
      </c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</row>
    <row r="134" spans="1:65" s="2" customFormat="1" ht="22.9" customHeight="1">
      <c r="A134" s="32"/>
      <c r="B134" s="33"/>
      <c r="C134" s="69" t="s">
        <v>135</v>
      </c>
      <c r="D134" s="32"/>
      <c r="E134" s="32"/>
      <c r="F134" s="32"/>
      <c r="G134" s="32"/>
      <c r="H134" s="32"/>
      <c r="I134" s="32"/>
      <c r="J134" s="139"/>
      <c r="K134" s="32"/>
      <c r="L134" s="33"/>
      <c r="M134" s="65"/>
      <c r="N134" s="56"/>
      <c r="O134" s="66"/>
      <c r="P134" s="140">
        <f>P135+P153</f>
        <v>0</v>
      </c>
      <c r="Q134" s="66"/>
      <c r="R134" s="140">
        <f>R135+R153</f>
        <v>1.1552203907893999</v>
      </c>
      <c r="S134" s="66"/>
      <c r="T134" s="141">
        <f>T135+T153</f>
        <v>0.37077000000000004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T134" s="14" t="s">
        <v>82</v>
      </c>
      <c r="AU134" s="14" t="s">
        <v>140</v>
      </c>
      <c r="BK134" s="142">
        <f>BK135+BK153</f>
        <v>0</v>
      </c>
    </row>
    <row r="135" spans="1:65" s="12" customFormat="1" ht="25.9" customHeight="1">
      <c r="B135" s="143"/>
      <c r="D135" s="144" t="s">
        <v>82</v>
      </c>
      <c r="E135" s="145" t="s">
        <v>163</v>
      </c>
      <c r="F135" s="145" t="s">
        <v>164</v>
      </c>
      <c r="I135" s="146"/>
      <c r="J135" s="147"/>
      <c r="L135" s="143"/>
      <c r="M135" s="148"/>
      <c r="N135" s="149"/>
      <c r="O135" s="149"/>
      <c r="P135" s="150">
        <f>P136+P139+P151</f>
        <v>0</v>
      </c>
      <c r="Q135" s="149"/>
      <c r="R135" s="150">
        <f>R136+R139+R151</f>
        <v>0.37025697000000002</v>
      </c>
      <c r="S135" s="149"/>
      <c r="T135" s="151">
        <f>T136+T139+T151</f>
        <v>0.30642000000000003</v>
      </c>
      <c r="AR135" s="144" t="s">
        <v>89</v>
      </c>
      <c r="AT135" s="152" t="s">
        <v>82</v>
      </c>
      <c r="AU135" s="152" t="s">
        <v>83</v>
      </c>
      <c r="AY135" s="144" t="s">
        <v>165</v>
      </c>
      <c r="BK135" s="153">
        <f>BK136+BK139+BK151</f>
        <v>0</v>
      </c>
    </row>
    <row r="136" spans="1:65" s="12" customFormat="1" ht="22.9" customHeight="1">
      <c r="B136" s="143"/>
      <c r="D136" s="144" t="s">
        <v>82</v>
      </c>
      <c r="E136" s="154" t="s">
        <v>172</v>
      </c>
      <c r="F136" s="154" t="s">
        <v>173</v>
      </c>
      <c r="I136" s="146"/>
      <c r="J136" s="155"/>
      <c r="L136" s="143"/>
      <c r="M136" s="148"/>
      <c r="N136" s="149"/>
      <c r="O136" s="149"/>
      <c r="P136" s="150">
        <f>SUM(P137:P138)</f>
        <v>0</v>
      </c>
      <c r="Q136" s="149"/>
      <c r="R136" s="150">
        <f>SUM(R137:R138)</f>
        <v>0.29080697</v>
      </c>
      <c r="S136" s="149"/>
      <c r="T136" s="151">
        <f>SUM(T137:T138)</f>
        <v>0</v>
      </c>
      <c r="AR136" s="144" t="s">
        <v>89</v>
      </c>
      <c r="AT136" s="152" t="s">
        <v>82</v>
      </c>
      <c r="AU136" s="152" t="s">
        <v>89</v>
      </c>
      <c r="AY136" s="144" t="s">
        <v>165</v>
      </c>
      <c r="BK136" s="153">
        <f>SUM(BK137:BK138)</f>
        <v>0</v>
      </c>
    </row>
    <row r="137" spans="1:65" s="2" customFormat="1" ht="24.2" customHeight="1">
      <c r="A137" s="32"/>
      <c r="B137" s="131"/>
      <c r="C137" s="156" t="s">
        <v>89</v>
      </c>
      <c r="D137" s="156" t="s">
        <v>167</v>
      </c>
      <c r="E137" s="157" t="s">
        <v>2692</v>
      </c>
      <c r="F137" s="158" t="s">
        <v>2693</v>
      </c>
      <c r="G137" s="159" t="s">
        <v>170</v>
      </c>
      <c r="H137" s="160">
        <v>1.843</v>
      </c>
      <c r="I137" s="161"/>
      <c r="J137" s="162"/>
      <c r="K137" s="163"/>
      <c r="L137" s="33"/>
      <c r="M137" s="164" t="s">
        <v>1</v>
      </c>
      <c r="N137" s="165" t="s">
        <v>49</v>
      </c>
      <c r="O137" s="58"/>
      <c r="P137" s="166">
        <f>O137*H137</f>
        <v>0</v>
      </c>
      <c r="Q137" s="166">
        <v>0.10707999999999999</v>
      </c>
      <c r="R137" s="166">
        <f>Q137*H137</f>
        <v>0.19734843999999999</v>
      </c>
      <c r="S137" s="166">
        <v>0</v>
      </c>
      <c r="T137" s="167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106</v>
      </c>
      <c r="AT137" s="168" t="s">
        <v>167</v>
      </c>
      <c r="AU137" s="168" t="s">
        <v>94</v>
      </c>
      <c r="AY137" s="14" t="s">
        <v>165</v>
      </c>
      <c r="BE137" s="99">
        <f>IF(N137="základná",J137,0)</f>
        <v>0</v>
      </c>
      <c r="BF137" s="99">
        <f>IF(N137="znížená",J137,0)</f>
        <v>0</v>
      </c>
      <c r="BG137" s="99">
        <f>IF(N137="zákl. prenesená",J137,0)</f>
        <v>0</v>
      </c>
      <c r="BH137" s="99">
        <f>IF(N137="zníž. prenesená",J137,0)</f>
        <v>0</v>
      </c>
      <c r="BI137" s="99">
        <f>IF(N137="nulová",J137,0)</f>
        <v>0</v>
      </c>
      <c r="BJ137" s="14" t="s">
        <v>94</v>
      </c>
      <c r="BK137" s="99">
        <f>ROUND(I137*H137,2)</f>
        <v>0</v>
      </c>
      <c r="BL137" s="14" t="s">
        <v>106</v>
      </c>
      <c r="BM137" s="168" t="s">
        <v>3059</v>
      </c>
    </row>
    <row r="138" spans="1:65" s="2" customFormat="1" ht="24.2" customHeight="1">
      <c r="A138" s="32"/>
      <c r="B138" s="131"/>
      <c r="C138" s="156" t="s">
        <v>94</v>
      </c>
      <c r="D138" s="156" t="s">
        <v>167</v>
      </c>
      <c r="E138" s="157" t="s">
        <v>2695</v>
      </c>
      <c r="F138" s="158" t="s">
        <v>2696</v>
      </c>
      <c r="G138" s="159" t="s">
        <v>170</v>
      </c>
      <c r="H138" s="160">
        <v>1.843</v>
      </c>
      <c r="I138" s="161"/>
      <c r="J138" s="162"/>
      <c r="K138" s="163"/>
      <c r="L138" s="33"/>
      <c r="M138" s="164" t="s">
        <v>1</v>
      </c>
      <c r="N138" s="165" t="s">
        <v>49</v>
      </c>
      <c r="O138" s="58"/>
      <c r="P138" s="166">
        <f>O138*H138</f>
        <v>0</v>
      </c>
      <c r="Q138" s="166">
        <v>5.0709999999999998E-2</v>
      </c>
      <c r="R138" s="166">
        <f>Q138*H138</f>
        <v>9.3458529999999998E-2</v>
      </c>
      <c r="S138" s="166">
        <v>0</v>
      </c>
      <c r="T138" s="167">
        <f>S138*H138</f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106</v>
      </c>
      <c r="AT138" s="168" t="s">
        <v>167</v>
      </c>
      <c r="AU138" s="168" t="s">
        <v>94</v>
      </c>
      <c r="AY138" s="14" t="s">
        <v>165</v>
      </c>
      <c r="BE138" s="99">
        <f>IF(N138="základná",J138,0)</f>
        <v>0</v>
      </c>
      <c r="BF138" s="99">
        <f>IF(N138="znížená",J138,0)</f>
        <v>0</v>
      </c>
      <c r="BG138" s="99">
        <f>IF(N138="zákl. prenesená",J138,0)</f>
        <v>0</v>
      </c>
      <c r="BH138" s="99">
        <f>IF(N138="zníž. prenesená",J138,0)</f>
        <v>0</v>
      </c>
      <c r="BI138" s="99">
        <f>IF(N138="nulová",J138,0)</f>
        <v>0</v>
      </c>
      <c r="BJ138" s="14" t="s">
        <v>94</v>
      </c>
      <c r="BK138" s="99">
        <f>ROUND(I138*H138,2)</f>
        <v>0</v>
      </c>
      <c r="BL138" s="14" t="s">
        <v>106</v>
      </c>
      <c r="BM138" s="168" t="s">
        <v>3060</v>
      </c>
    </row>
    <row r="139" spans="1:65" s="12" customFormat="1" ht="22.9" customHeight="1">
      <c r="B139" s="143"/>
      <c r="D139" s="144" t="s">
        <v>82</v>
      </c>
      <c r="E139" s="154" t="s">
        <v>198</v>
      </c>
      <c r="F139" s="154" t="s">
        <v>253</v>
      </c>
      <c r="I139" s="146"/>
      <c r="J139" s="155"/>
      <c r="L139" s="143"/>
      <c r="M139" s="148"/>
      <c r="N139" s="149"/>
      <c r="O139" s="149"/>
      <c r="P139" s="150">
        <f>SUM(P140:P150)</f>
        <v>0</v>
      </c>
      <c r="Q139" s="149"/>
      <c r="R139" s="150">
        <f>SUM(R140:R150)</f>
        <v>7.9449999999999993E-2</v>
      </c>
      <c r="S139" s="149"/>
      <c r="T139" s="151">
        <f>SUM(T140:T150)</f>
        <v>0.30642000000000003</v>
      </c>
      <c r="AR139" s="144" t="s">
        <v>89</v>
      </c>
      <c r="AT139" s="152" t="s">
        <v>82</v>
      </c>
      <c r="AU139" s="152" t="s">
        <v>89</v>
      </c>
      <c r="AY139" s="144" t="s">
        <v>165</v>
      </c>
      <c r="BK139" s="153">
        <f>SUM(BK140:BK150)</f>
        <v>0</v>
      </c>
    </row>
    <row r="140" spans="1:65" s="2" customFormat="1" ht="24.2" customHeight="1">
      <c r="A140" s="32"/>
      <c r="B140" s="131"/>
      <c r="C140" s="156" t="s">
        <v>103</v>
      </c>
      <c r="D140" s="156" t="s">
        <v>167</v>
      </c>
      <c r="E140" s="157" t="s">
        <v>3061</v>
      </c>
      <c r="F140" s="158" t="s">
        <v>3062</v>
      </c>
      <c r="G140" s="159" t="s">
        <v>1097</v>
      </c>
      <c r="H140" s="160">
        <v>75</v>
      </c>
      <c r="I140" s="161"/>
      <c r="J140" s="162"/>
      <c r="K140" s="163"/>
      <c r="L140" s="33"/>
      <c r="M140" s="164" t="s">
        <v>1</v>
      </c>
      <c r="N140" s="165" t="s">
        <v>49</v>
      </c>
      <c r="O140" s="58"/>
      <c r="P140" s="166">
        <f t="shared" ref="P140:P150" si="0">O140*H140</f>
        <v>0</v>
      </c>
      <c r="Q140" s="166">
        <v>2.9999999999999997E-4</v>
      </c>
      <c r="R140" s="166">
        <f t="shared" ref="R140:R150" si="1">Q140*H140</f>
        <v>2.2499999999999999E-2</v>
      </c>
      <c r="S140" s="166">
        <v>5.0000000000000002E-5</v>
      </c>
      <c r="T140" s="167">
        <f t="shared" ref="T140:T150" si="2">S140*H140</f>
        <v>3.7500000000000003E-3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106</v>
      </c>
      <c r="AT140" s="168" t="s">
        <v>167</v>
      </c>
      <c r="AU140" s="168" t="s">
        <v>94</v>
      </c>
      <c r="AY140" s="14" t="s">
        <v>165</v>
      </c>
      <c r="BE140" s="99">
        <f t="shared" ref="BE140:BE150" si="3">IF(N140="základná",J140,0)</f>
        <v>0</v>
      </c>
      <c r="BF140" s="99">
        <f t="shared" ref="BF140:BF150" si="4">IF(N140="znížená",J140,0)</f>
        <v>0</v>
      </c>
      <c r="BG140" s="99">
        <f t="shared" ref="BG140:BG150" si="5">IF(N140="zákl. prenesená",J140,0)</f>
        <v>0</v>
      </c>
      <c r="BH140" s="99">
        <f t="shared" ref="BH140:BH150" si="6">IF(N140="zníž. prenesená",J140,0)</f>
        <v>0</v>
      </c>
      <c r="BI140" s="99">
        <f t="shared" ref="BI140:BI150" si="7">IF(N140="nulová",J140,0)</f>
        <v>0</v>
      </c>
      <c r="BJ140" s="14" t="s">
        <v>94</v>
      </c>
      <c r="BK140" s="99">
        <f t="shared" ref="BK140:BK150" si="8">ROUND(I140*H140,2)</f>
        <v>0</v>
      </c>
      <c r="BL140" s="14" t="s">
        <v>106</v>
      </c>
      <c r="BM140" s="168" t="s">
        <v>3063</v>
      </c>
    </row>
    <row r="141" spans="1:65" s="2" customFormat="1" ht="24.2" customHeight="1">
      <c r="A141" s="32"/>
      <c r="B141" s="131"/>
      <c r="C141" s="156" t="s">
        <v>106</v>
      </c>
      <c r="D141" s="156" t="s">
        <v>167</v>
      </c>
      <c r="E141" s="157" t="s">
        <v>3064</v>
      </c>
      <c r="F141" s="158" t="s">
        <v>3065</v>
      </c>
      <c r="G141" s="159" t="s">
        <v>1097</v>
      </c>
      <c r="H141" s="160">
        <v>167.5</v>
      </c>
      <c r="I141" s="161"/>
      <c r="J141" s="162"/>
      <c r="K141" s="163"/>
      <c r="L141" s="33"/>
      <c r="M141" s="164" t="s">
        <v>1</v>
      </c>
      <c r="N141" s="165" t="s">
        <v>49</v>
      </c>
      <c r="O141" s="58"/>
      <c r="P141" s="166">
        <f t="shared" si="0"/>
        <v>0</v>
      </c>
      <c r="Q141" s="166">
        <v>3.4000000000000002E-4</v>
      </c>
      <c r="R141" s="166">
        <f t="shared" si="1"/>
        <v>5.6950000000000001E-2</v>
      </c>
      <c r="S141" s="166">
        <v>2.1000000000000001E-4</v>
      </c>
      <c r="T141" s="167">
        <f t="shared" si="2"/>
        <v>3.5175000000000005E-2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106</v>
      </c>
      <c r="AT141" s="168" t="s">
        <v>167</v>
      </c>
      <c r="AU141" s="168" t="s">
        <v>94</v>
      </c>
      <c r="AY141" s="14" t="s">
        <v>165</v>
      </c>
      <c r="BE141" s="99">
        <f t="shared" si="3"/>
        <v>0</v>
      </c>
      <c r="BF141" s="99">
        <f t="shared" si="4"/>
        <v>0</v>
      </c>
      <c r="BG141" s="99">
        <f t="shared" si="5"/>
        <v>0</v>
      </c>
      <c r="BH141" s="99">
        <f t="shared" si="6"/>
        <v>0</v>
      </c>
      <c r="BI141" s="99">
        <f t="shared" si="7"/>
        <v>0</v>
      </c>
      <c r="BJ141" s="14" t="s">
        <v>94</v>
      </c>
      <c r="BK141" s="99">
        <f t="shared" si="8"/>
        <v>0</v>
      </c>
      <c r="BL141" s="14" t="s">
        <v>106</v>
      </c>
      <c r="BM141" s="168" t="s">
        <v>3066</v>
      </c>
    </row>
    <row r="142" spans="1:65" s="2" customFormat="1" ht="37.9" customHeight="1">
      <c r="A142" s="32"/>
      <c r="B142" s="131"/>
      <c r="C142" s="156" t="s">
        <v>183</v>
      </c>
      <c r="D142" s="156" t="s">
        <v>167</v>
      </c>
      <c r="E142" s="157" t="s">
        <v>3067</v>
      </c>
      <c r="F142" s="158" t="s">
        <v>3068</v>
      </c>
      <c r="G142" s="159" t="s">
        <v>277</v>
      </c>
      <c r="H142" s="160">
        <v>4.0549999999999997</v>
      </c>
      <c r="I142" s="161"/>
      <c r="J142" s="162"/>
      <c r="K142" s="163"/>
      <c r="L142" s="33"/>
      <c r="M142" s="164" t="s">
        <v>1</v>
      </c>
      <c r="N142" s="165" t="s">
        <v>49</v>
      </c>
      <c r="O142" s="58"/>
      <c r="P142" s="166">
        <f t="shared" si="0"/>
        <v>0</v>
      </c>
      <c r="Q142" s="166">
        <v>0</v>
      </c>
      <c r="R142" s="166">
        <f t="shared" si="1"/>
        <v>0</v>
      </c>
      <c r="S142" s="166">
        <v>8.9999999999999993E-3</v>
      </c>
      <c r="T142" s="167">
        <f t="shared" si="2"/>
        <v>3.6494999999999993E-2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106</v>
      </c>
      <c r="AT142" s="168" t="s">
        <v>167</v>
      </c>
      <c r="AU142" s="168" t="s">
        <v>94</v>
      </c>
      <c r="AY142" s="14" t="s">
        <v>165</v>
      </c>
      <c r="BE142" s="99">
        <f t="shared" si="3"/>
        <v>0</v>
      </c>
      <c r="BF142" s="99">
        <f t="shared" si="4"/>
        <v>0</v>
      </c>
      <c r="BG142" s="99">
        <f t="shared" si="5"/>
        <v>0</v>
      </c>
      <c r="BH142" s="99">
        <f t="shared" si="6"/>
        <v>0</v>
      </c>
      <c r="BI142" s="99">
        <f t="shared" si="7"/>
        <v>0</v>
      </c>
      <c r="BJ142" s="14" t="s">
        <v>94</v>
      </c>
      <c r="BK142" s="99">
        <f t="shared" si="8"/>
        <v>0</v>
      </c>
      <c r="BL142" s="14" t="s">
        <v>106</v>
      </c>
      <c r="BM142" s="168" t="s">
        <v>3069</v>
      </c>
    </row>
    <row r="143" spans="1:65" s="2" customFormat="1" ht="37.9" customHeight="1">
      <c r="A143" s="32"/>
      <c r="B143" s="131"/>
      <c r="C143" s="156" t="s">
        <v>172</v>
      </c>
      <c r="D143" s="156" t="s">
        <v>167</v>
      </c>
      <c r="E143" s="157" t="s">
        <v>2701</v>
      </c>
      <c r="F143" s="158" t="s">
        <v>2702</v>
      </c>
      <c r="G143" s="159" t="s">
        <v>277</v>
      </c>
      <c r="H143" s="160">
        <v>8.8000000000000007</v>
      </c>
      <c r="I143" s="161"/>
      <c r="J143" s="162"/>
      <c r="K143" s="163"/>
      <c r="L143" s="33"/>
      <c r="M143" s="164" t="s">
        <v>1</v>
      </c>
      <c r="N143" s="165" t="s">
        <v>49</v>
      </c>
      <c r="O143" s="58"/>
      <c r="P143" s="166">
        <f t="shared" si="0"/>
        <v>0</v>
      </c>
      <c r="Q143" s="166">
        <v>0</v>
      </c>
      <c r="R143" s="166">
        <f t="shared" si="1"/>
        <v>0</v>
      </c>
      <c r="S143" s="166">
        <v>1.9E-2</v>
      </c>
      <c r="T143" s="167">
        <f t="shared" si="2"/>
        <v>0.16720000000000002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106</v>
      </c>
      <c r="AT143" s="168" t="s">
        <v>167</v>
      </c>
      <c r="AU143" s="168" t="s">
        <v>94</v>
      </c>
      <c r="AY143" s="14" t="s">
        <v>165</v>
      </c>
      <c r="BE143" s="99">
        <f t="shared" si="3"/>
        <v>0</v>
      </c>
      <c r="BF143" s="99">
        <f t="shared" si="4"/>
        <v>0</v>
      </c>
      <c r="BG143" s="99">
        <f t="shared" si="5"/>
        <v>0</v>
      </c>
      <c r="BH143" s="99">
        <f t="shared" si="6"/>
        <v>0</v>
      </c>
      <c r="BI143" s="99">
        <f t="shared" si="7"/>
        <v>0</v>
      </c>
      <c r="BJ143" s="14" t="s">
        <v>94</v>
      </c>
      <c r="BK143" s="99">
        <f t="shared" si="8"/>
        <v>0</v>
      </c>
      <c r="BL143" s="14" t="s">
        <v>106</v>
      </c>
      <c r="BM143" s="168" t="s">
        <v>3070</v>
      </c>
    </row>
    <row r="144" spans="1:65" s="2" customFormat="1" ht="37.9" customHeight="1">
      <c r="A144" s="32"/>
      <c r="B144" s="131"/>
      <c r="C144" s="156" t="s">
        <v>190</v>
      </c>
      <c r="D144" s="156" t="s">
        <v>167</v>
      </c>
      <c r="E144" s="157" t="s">
        <v>3071</v>
      </c>
      <c r="F144" s="158" t="s">
        <v>3072</v>
      </c>
      <c r="G144" s="159" t="s">
        <v>277</v>
      </c>
      <c r="H144" s="160">
        <v>1.595</v>
      </c>
      <c r="I144" s="161"/>
      <c r="J144" s="162"/>
      <c r="K144" s="163"/>
      <c r="L144" s="33"/>
      <c r="M144" s="164" t="s">
        <v>1</v>
      </c>
      <c r="N144" s="165" t="s">
        <v>49</v>
      </c>
      <c r="O144" s="58"/>
      <c r="P144" s="166">
        <f t="shared" si="0"/>
        <v>0</v>
      </c>
      <c r="Q144" s="166">
        <v>0</v>
      </c>
      <c r="R144" s="166">
        <f t="shared" si="1"/>
        <v>0</v>
      </c>
      <c r="S144" s="166">
        <v>0.04</v>
      </c>
      <c r="T144" s="167">
        <f t="shared" si="2"/>
        <v>6.3799999999999996E-2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106</v>
      </c>
      <c r="AT144" s="168" t="s">
        <v>167</v>
      </c>
      <c r="AU144" s="168" t="s">
        <v>94</v>
      </c>
      <c r="AY144" s="14" t="s">
        <v>165</v>
      </c>
      <c r="BE144" s="99">
        <f t="shared" si="3"/>
        <v>0</v>
      </c>
      <c r="BF144" s="99">
        <f t="shared" si="4"/>
        <v>0</v>
      </c>
      <c r="BG144" s="99">
        <f t="shared" si="5"/>
        <v>0</v>
      </c>
      <c r="BH144" s="99">
        <f t="shared" si="6"/>
        <v>0</v>
      </c>
      <c r="BI144" s="99">
        <f t="shared" si="7"/>
        <v>0</v>
      </c>
      <c r="BJ144" s="14" t="s">
        <v>94</v>
      </c>
      <c r="BK144" s="99">
        <f t="shared" si="8"/>
        <v>0</v>
      </c>
      <c r="BL144" s="14" t="s">
        <v>106</v>
      </c>
      <c r="BM144" s="168" t="s">
        <v>3073</v>
      </c>
    </row>
    <row r="145" spans="1:65" s="2" customFormat="1" ht="14.45" customHeight="1">
      <c r="A145" s="32"/>
      <c r="B145" s="131"/>
      <c r="C145" s="156" t="s">
        <v>194</v>
      </c>
      <c r="D145" s="156" t="s">
        <v>167</v>
      </c>
      <c r="E145" s="157" t="s">
        <v>330</v>
      </c>
      <c r="F145" s="158" t="s">
        <v>331</v>
      </c>
      <c r="G145" s="159" t="s">
        <v>332</v>
      </c>
      <c r="H145" s="160">
        <v>0.371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f t="shared" si="0"/>
        <v>0</v>
      </c>
      <c r="Q145" s="166">
        <v>0</v>
      </c>
      <c r="R145" s="166">
        <f t="shared" si="1"/>
        <v>0</v>
      </c>
      <c r="S145" s="166">
        <v>0</v>
      </c>
      <c r="T145" s="167">
        <f t="shared" si="2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106</v>
      </c>
      <c r="AT145" s="168" t="s">
        <v>167</v>
      </c>
      <c r="AU145" s="168" t="s">
        <v>94</v>
      </c>
      <c r="AY145" s="14" t="s">
        <v>165</v>
      </c>
      <c r="BE145" s="99">
        <f t="shared" si="3"/>
        <v>0</v>
      </c>
      <c r="BF145" s="99">
        <f t="shared" si="4"/>
        <v>0</v>
      </c>
      <c r="BG145" s="99">
        <f t="shared" si="5"/>
        <v>0</v>
      </c>
      <c r="BH145" s="99">
        <f t="shared" si="6"/>
        <v>0</v>
      </c>
      <c r="BI145" s="99">
        <f t="shared" si="7"/>
        <v>0</v>
      </c>
      <c r="BJ145" s="14" t="s">
        <v>94</v>
      </c>
      <c r="BK145" s="99">
        <f t="shared" si="8"/>
        <v>0</v>
      </c>
      <c r="BL145" s="14" t="s">
        <v>106</v>
      </c>
      <c r="BM145" s="168" t="s">
        <v>3074</v>
      </c>
    </row>
    <row r="146" spans="1:65" s="2" customFormat="1" ht="14.45" customHeight="1">
      <c r="A146" s="32"/>
      <c r="B146" s="131"/>
      <c r="C146" s="156" t="s">
        <v>198</v>
      </c>
      <c r="D146" s="156" t="s">
        <v>167</v>
      </c>
      <c r="E146" s="157" t="s">
        <v>339</v>
      </c>
      <c r="F146" s="158" t="s">
        <v>340</v>
      </c>
      <c r="G146" s="159" t="s">
        <v>332</v>
      </c>
      <c r="H146" s="160">
        <v>0.371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f t="shared" si="0"/>
        <v>0</v>
      </c>
      <c r="Q146" s="166">
        <v>0</v>
      </c>
      <c r="R146" s="166">
        <f t="shared" si="1"/>
        <v>0</v>
      </c>
      <c r="S146" s="166">
        <v>0</v>
      </c>
      <c r="T146" s="167">
        <f t="shared" si="2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106</v>
      </c>
      <c r="AT146" s="168" t="s">
        <v>167</v>
      </c>
      <c r="AU146" s="168" t="s">
        <v>94</v>
      </c>
      <c r="AY146" s="14" t="s">
        <v>165</v>
      </c>
      <c r="BE146" s="99">
        <f t="shared" si="3"/>
        <v>0</v>
      </c>
      <c r="BF146" s="99">
        <f t="shared" si="4"/>
        <v>0</v>
      </c>
      <c r="BG146" s="99">
        <f t="shared" si="5"/>
        <v>0</v>
      </c>
      <c r="BH146" s="99">
        <f t="shared" si="6"/>
        <v>0</v>
      </c>
      <c r="BI146" s="99">
        <f t="shared" si="7"/>
        <v>0</v>
      </c>
      <c r="BJ146" s="14" t="s">
        <v>94</v>
      </c>
      <c r="BK146" s="99">
        <f t="shared" si="8"/>
        <v>0</v>
      </c>
      <c r="BL146" s="14" t="s">
        <v>106</v>
      </c>
      <c r="BM146" s="168" t="s">
        <v>3075</v>
      </c>
    </row>
    <row r="147" spans="1:65" s="2" customFormat="1" ht="24.2" customHeight="1">
      <c r="A147" s="32"/>
      <c r="B147" s="131"/>
      <c r="C147" s="156" t="s">
        <v>202</v>
      </c>
      <c r="D147" s="156" t="s">
        <v>167</v>
      </c>
      <c r="E147" s="157" t="s">
        <v>343</v>
      </c>
      <c r="F147" s="158" t="s">
        <v>344</v>
      </c>
      <c r="G147" s="159" t="s">
        <v>332</v>
      </c>
      <c r="H147" s="160">
        <v>5.5650000000000004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f t="shared" si="0"/>
        <v>0</v>
      </c>
      <c r="Q147" s="166">
        <v>0</v>
      </c>
      <c r="R147" s="166">
        <f t="shared" si="1"/>
        <v>0</v>
      </c>
      <c r="S147" s="166">
        <v>0</v>
      </c>
      <c r="T147" s="167">
        <f t="shared" si="2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106</v>
      </c>
      <c r="AT147" s="168" t="s">
        <v>167</v>
      </c>
      <c r="AU147" s="168" t="s">
        <v>94</v>
      </c>
      <c r="AY147" s="14" t="s">
        <v>165</v>
      </c>
      <c r="BE147" s="99">
        <f t="shared" si="3"/>
        <v>0</v>
      </c>
      <c r="BF147" s="99">
        <f t="shared" si="4"/>
        <v>0</v>
      </c>
      <c r="BG147" s="99">
        <f t="shared" si="5"/>
        <v>0</v>
      </c>
      <c r="BH147" s="99">
        <f t="shared" si="6"/>
        <v>0</v>
      </c>
      <c r="BI147" s="99">
        <f t="shared" si="7"/>
        <v>0</v>
      </c>
      <c r="BJ147" s="14" t="s">
        <v>94</v>
      </c>
      <c r="BK147" s="99">
        <f t="shared" si="8"/>
        <v>0</v>
      </c>
      <c r="BL147" s="14" t="s">
        <v>106</v>
      </c>
      <c r="BM147" s="168" t="s">
        <v>3076</v>
      </c>
    </row>
    <row r="148" spans="1:65" s="2" customFormat="1" ht="24.2" customHeight="1">
      <c r="A148" s="32"/>
      <c r="B148" s="131"/>
      <c r="C148" s="156" t="s">
        <v>206</v>
      </c>
      <c r="D148" s="156" t="s">
        <v>167</v>
      </c>
      <c r="E148" s="157" t="s">
        <v>347</v>
      </c>
      <c r="F148" s="158" t="s">
        <v>348</v>
      </c>
      <c r="G148" s="159" t="s">
        <v>332</v>
      </c>
      <c r="H148" s="160">
        <v>0.371</v>
      </c>
      <c r="I148" s="161"/>
      <c r="J148" s="162"/>
      <c r="K148" s="163"/>
      <c r="L148" s="33"/>
      <c r="M148" s="164" t="s">
        <v>1</v>
      </c>
      <c r="N148" s="165" t="s">
        <v>49</v>
      </c>
      <c r="O148" s="58"/>
      <c r="P148" s="166">
        <f t="shared" si="0"/>
        <v>0</v>
      </c>
      <c r="Q148" s="166">
        <v>0</v>
      </c>
      <c r="R148" s="166">
        <f t="shared" si="1"/>
        <v>0</v>
      </c>
      <c r="S148" s="166">
        <v>0</v>
      </c>
      <c r="T148" s="167">
        <f t="shared" si="2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106</v>
      </c>
      <c r="AT148" s="168" t="s">
        <v>167</v>
      </c>
      <c r="AU148" s="168" t="s">
        <v>94</v>
      </c>
      <c r="AY148" s="14" t="s">
        <v>165</v>
      </c>
      <c r="BE148" s="99">
        <f t="shared" si="3"/>
        <v>0</v>
      </c>
      <c r="BF148" s="99">
        <f t="shared" si="4"/>
        <v>0</v>
      </c>
      <c r="BG148" s="99">
        <f t="shared" si="5"/>
        <v>0</v>
      </c>
      <c r="BH148" s="99">
        <f t="shared" si="6"/>
        <v>0</v>
      </c>
      <c r="BI148" s="99">
        <f t="shared" si="7"/>
        <v>0</v>
      </c>
      <c r="BJ148" s="14" t="s">
        <v>94</v>
      </c>
      <c r="BK148" s="99">
        <f t="shared" si="8"/>
        <v>0</v>
      </c>
      <c r="BL148" s="14" t="s">
        <v>106</v>
      </c>
      <c r="BM148" s="168" t="s">
        <v>3077</v>
      </c>
    </row>
    <row r="149" spans="1:65" s="2" customFormat="1" ht="24.2" customHeight="1">
      <c r="A149" s="32"/>
      <c r="B149" s="131"/>
      <c r="C149" s="156" t="s">
        <v>210</v>
      </c>
      <c r="D149" s="156" t="s">
        <v>167</v>
      </c>
      <c r="E149" s="157" t="s">
        <v>351</v>
      </c>
      <c r="F149" s="158" t="s">
        <v>352</v>
      </c>
      <c r="G149" s="159" t="s">
        <v>332</v>
      </c>
      <c r="H149" s="160">
        <v>2.968</v>
      </c>
      <c r="I149" s="161"/>
      <c r="J149" s="162"/>
      <c r="K149" s="163"/>
      <c r="L149" s="33"/>
      <c r="M149" s="164" t="s">
        <v>1</v>
      </c>
      <c r="N149" s="165" t="s">
        <v>49</v>
      </c>
      <c r="O149" s="58"/>
      <c r="P149" s="166">
        <f t="shared" si="0"/>
        <v>0</v>
      </c>
      <c r="Q149" s="166">
        <v>0</v>
      </c>
      <c r="R149" s="166">
        <f t="shared" si="1"/>
        <v>0</v>
      </c>
      <c r="S149" s="166">
        <v>0</v>
      </c>
      <c r="T149" s="167">
        <f t="shared" si="2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106</v>
      </c>
      <c r="AT149" s="168" t="s">
        <v>167</v>
      </c>
      <c r="AU149" s="168" t="s">
        <v>94</v>
      </c>
      <c r="AY149" s="14" t="s">
        <v>165</v>
      </c>
      <c r="BE149" s="99">
        <f t="shared" si="3"/>
        <v>0</v>
      </c>
      <c r="BF149" s="99">
        <f t="shared" si="4"/>
        <v>0</v>
      </c>
      <c r="BG149" s="99">
        <f t="shared" si="5"/>
        <v>0</v>
      </c>
      <c r="BH149" s="99">
        <f t="shared" si="6"/>
        <v>0</v>
      </c>
      <c r="BI149" s="99">
        <f t="shared" si="7"/>
        <v>0</v>
      </c>
      <c r="BJ149" s="14" t="s">
        <v>94</v>
      </c>
      <c r="BK149" s="99">
        <f t="shared" si="8"/>
        <v>0</v>
      </c>
      <c r="BL149" s="14" t="s">
        <v>106</v>
      </c>
      <c r="BM149" s="168" t="s">
        <v>3078</v>
      </c>
    </row>
    <row r="150" spans="1:65" s="2" customFormat="1" ht="24.2" customHeight="1">
      <c r="A150" s="32"/>
      <c r="B150" s="131"/>
      <c r="C150" s="156" t="s">
        <v>214</v>
      </c>
      <c r="D150" s="156" t="s">
        <v>167</v>
      </c>
      <c r="E150" s="157" t="s">
        <v>355</v>
      </c>
      <c r="F150" s="158" t="s">
        <v>356</v>
      </c>
      <c r="G150" s="159" t="s">
        <v>332</v>
      </c>
      <c r="H150" s="160">
        <v>0.371</v>
      </c>
      <c r="I150" s="161"/>
      <c r="J150" s="162"/>
      <c r="K150" s="163"/>
      <c r="L150" s="33"/>
      <c r="M150" s="164" t="s">
        <v>1</v>
      </c>
      <c r="N150" s="165" t="s">
        <v>49</v>
      </c>
      <c r="O150" s="58"/>
      <c r="P150" s="166">
        <f t="shared" si="0"/>
        <v>0</v>
      </c>
      <c r="Q150" s="166">
        <v>0</v>
      </c>
      <c r="R150" s="166">
        <f t="shared" si="1"/>
        <v>0</v>
      </c>
      <c r="S150" s="166">
        <v>0</v>
      </c>
      <c r="T150" s="167">
        <f t="shared" si="2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106</v>
      </c>
      <c r="AT150" s="168" t="s">
        <v>167</v>
      </c>
      <c r="AU150" s="168" t="s">
        <v>94</v>
      </c>
      <c r="AY150" s="14" t="s">
        <v>165</v>
      </c>
      <c r="BE150" s="99">
        <f t="shared" si="3"/>
        <v>0</v>
      </c>
      <c r="BF150" s="99">
        <f t="shared" si="4"/>
        <v>0</v>
      </c>
      <c r="BG150" s="99">
        <f t="shared" si="5"/>
        <v>0</v>
      </c>
      <c r="BH150" s="99">
        <f t="shared" si="6"/>
        <v>0</v>
      </c>
      <c r="BI150" s="99">
        <f t="shared" si="7"/>
        <v>0</v>
      </c>
      <c r="BJ150" s="14" t="s">
        <v>94</v>
      </c>
      <c r="BK150" s="99">
        <f t="shared" si="8"/>
        <v>0</v>
      </c>
      <c r="BL150" s="14" t="s">
        <v>106</v>
      </c>
      <c r="BM150" s="168" t="s">
        <v>3079</v>
      </c>
    </row>
    <row r="151" spans="1:65" s="12" customFormat="1" ht="22.9" customHeight="1">
      <c r="B151" s="143"/>
      <c r="D151" s="144" t="s">
        <v>82</v>
      </c>
      <c r="E151" s="154" t="s">
        <v>358</v>
      </c>
      <c r="F151" s="154" t="s">
        <v>359</v>
      </c>
      <c r="I151" s="146"/>
      <c r="J151" s="155"/>
      <c r="L151" s="143"/>
      <c r="M151" s="148"/>
      <c r="N151" s="149"/>
      <c r="O151" s="149"/>
      <c r="P151" s="150">
        <f>P152</f>
        <v>0</v>
      </c>
      <c r="Q151" s="149"/>
      <c r="R151" s="150">
        <f>R152</f>
        <v>0</v>
      </c>
      <c r="S151" s="149"/>
      <c r="T151" s="151">
        <f>T152</f>
        <v>0</v>
      </c>
      <c r="AR151" s="144" t="s">
        <v>89</v>
      </c>
      <c r="AT151" s="152" t="s">
        <v>82</v>
      </c>
      <c r="AU151" s="152" t="s">
        <v>89</v>
      </c>
      <c r="AY151" s="144" t="s">
        <v>165</v>
      </c>
      <c r="BK151" s="153">
        <f>BK152</f>
        <v>0</v>
      </c>
    </row>
    <row r="152" spans="1:65" s="2" customFormat="1" ht="24.2" customHeight="1">
      <c r="A152" s="32"/>
      <c r="B152" s="131"/>
      <c r="C152" s="156" t="s">
        <v>218</v>
      </c>
      <c r="D152" s="156" t="s">
        <v>167</v>
      </c>
      <c r="E152" s="157" t="s">
        <v>361</v>
      </c>
      <c r="F152" s="158" t="s">
        <v>362</v>
      </c>
      <c r="G152" s="159" t="s">
        <v>332</v>
      </c>
      <c r="H152" s="160">
        <v>0.37</v>
      </c>
      <c r="I152" s="161"/>
      <c r="J152" s="162"/>
      <c r="K152" s="163"/>
      <c r="L152" s="33"/>
      <c r="M152" s="164" t="s">
        <v>1</v>
      </c>
      <c r="N152" s="165" t="s">
        <v>49</v>
      </c>
      <c r="O152" s="58"/>
      <c r="P152" s="166">
        <f>O152*H152</f>
        <v>0</v>
      </c>
      <c r="Q152" s="166">
        <v>0</v>
      </c>
      <c r="R152" s="166">
        <f>Q152*H152</f>
        <v>0</v>
      </c>
      <c r="S152" s="166">
        <v>0</v>
      </c>
      <c r="T152" s="167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106</v>
      </c>
      <c r="AT152" s="168" t="s">
        <v>167</v>
      </c>
      <c r="AU152" s="168" t="s">
        <v>94</v>
      </c>
      <c r="AY152" s="14" t="s">
        <v>165</v>
      </c>
      <c r="BE152" s="99">
        <f>IF(N152="základná",J152,0)</f>
        <v>0</v>
      </c>
      <c r="BF152" s="99">
        <f>IF(N152="znížená",J152,0)</f>
        <v>0</v>
      </c>
      <c r="BG152" s="99">
        <f>IF(N152="zákl. prenesená",J152,0)</f>
        <v>0</v>
      </c>
      <c r="BH152" s="99">
        <f>IF(N152="zníž. prenesená",J152,0)</f>
        <v>0</v>
      </c>
      <c r="BI152" s="99">
        <f>IF(N152="nulová",J152,0)</f>
        <v>0</v>
      </c>
      <c r="BJ152" s="14" t="s">
        <v>94</v>
      </c>
      <c r="BK152" s="99">
        <f>ROUND(I152*H152,2)</f>
        <v>0</v>
      </c>
      <c r="BL152" s="14" t="s">
        <v>106</v>
      </c>
      <c r="BM152" s="168" t="s">
        <v>3080</v>
      </c>
    </row>
    <row r="153" spans="1:65" s="12" customFormat="1" ht="25.9" customHeight="1">
      <c r="B153" s="143"/>
      <c r="D153" s="144" t="s">
        <v>82</v>
      </c>
      <c r="E153" s="145" t="s">
        <v>364</v>
      </c>
      <c r="F153" s="145" t="s">
        <v>365</v>
      </c>
      <c r="I153" s="146"/>
      <c r="J153" s="147"/>
      <c r="L153" s="143"/>
      <c r="M153" s="148"/>
      <c r="N153" s="149"/>
      <c r="O153" s="149"/>
      <c r="P153" s="150">
        <f>P154+P161+P175+P189+P235+P241</f>
        <v>0</v>
      </c>
      <c r="Q153" s="149"/>
      <c r="R153" s="150">
        <f>R154+R161+R175+R189+R235+R241</f>
        <v>0.78496342078939996</v>
      </c>
      <c r="S153" s="149"/>
      <c r="T153" s="151">
        <f>T154+T161+T175+T189+T235+T241</f>
        <v>6.4350000000000004E-2</v>
      </c>
      <c r="AR153" s="144" t="s">
        <v>94</v>
      </c>
      <c r="AT153" s="152" t="s">
        <v>82</v>
      </c>
      <c r="AU153" s="152" t="s">
        <v>83</v>
      </c>
      <c r="AY153" s="144" t="s">
        <v>165</v>
      </c>
      <c r="BK153" s="153">
        <f>BK154+BK161+BK175+BK189+BK235+BK241</f>
        <v>0</v>
      </c>
    </row>
    <row r="154" spans="1:65" s="12" customFormat="1" ht="22.9" customHeight="1">
      <c r="B154" s="143"/>
      <c r="D154" s="144" t="s">
        <v>82</v>
      </c>
      <c r="E154" s="154" t="s">
        <v>366</v>
      </c>
      <c r="F154" s="154" t="s">
        <v>367</v>
      </c>
      <c r="I154" s="146"/>
      <c r="J154" s="155"/>
      <c r="L154" s="143"/>
      <c r="M154" s="148"/>
      <c r="N154" s="149"/>
      <c r="O154" s="149"/>
      <c r="P154" s="150">
        <f>SUM(P155:P160)</f>
        <v>0</v>
      </c>
      <c r="Q154" s="149"/>
      <c r="R154" s="150">
        <f>SUM(R155:R160)</f>
        <v>2.5106719999999999E-2</v>
      </c>
      <c r="S154" s="149"/>
      <c r="T154" s="151">
        <f>SUM(T155:T160)</f>
        <v>0</v>
      </c>
      <c r="AR154" s="144" t="s">
        <v>94</v>
      </c>
      <c r="AT154" s="152" t="s">
        <v>82</v>
      </c>
      <c r="AU154" s="152" t="s">
        <v>89</v>
      </c>
      <c r="AY154" s="144" t="s">
        <v>165</v>
      </c>
      <c r="BK154" s="153">
        <f>SUM(BK155:BK160)</f>
        <v>0</v>
      </c>
    </row>
    <row r="155" spans="1:65" s="2" customFormat="1" ht="24.2" customHeight="1">
      <c r="A155" s="32"/>
      <c r="B155" s="131"/>
      <c r="C155" s="156" t="s">
        <v>222</v>
      </c>
      <c r="D155" s="156" t="s">
        <v>167</v>
      </c>
      <c r="E155" s="157" t="s">
        <v>2083</v>
      </c>
      <c r="F155" s="158" t="s">
        <v>2084</v>
      </c>
      <c r="G155" s="159" t="s">
        <v>277</v>
      </c>
      <c r="H155" s="160">
        <v>11.25</v>
      </c>
      <c r="I155" s="161"/>
      <c r="J155" s="162"/>
      <c r="K155" s="163"/>
      <c r="L155" s="33"/>
      <c r="M155" s="164" t="s">
        <v>1</v>
      </c>
      <c r="N155" s="165" t="s">
        <v>49</v>
      </c>
      <c r="O155" s="58"/>
      <c r="P155" s="166">
        <f t="shared" ref="P155:P160" si="9">O155*H155</f>
        <v>0</v>
      </c>
      <c r="Q155" s="166">
        <v>2.0000000000000002E-5</v>
      </c>
      <c r="R155" s="166">
        <f t="shared" ref="R155:R160" si="10">Q155*H155</f>
        <v>2.2500000000000002E-4</v>
      </c>
      <c r="S155" s="166">
        <v>0</v>
      </c>
      <c r="T155" s="167">
        <f t="shared" ref="T155:T160" si="11"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226</v>
      </c>
      <c r="AT155" s="168" t="s">
        <v>167</v>
      </c>
      <c r="AU155" s="168" t="s">
        <v>94</v>
      </c>
      <c r="AY155" s="14" t="s">
        <v>165</v>
      </c>
      <c r="BE155" s="99">
        <f t="shared" ref="BE155:BE160" si="12">IF(N155="základná",J155,0)</f>
        <v>0</v>
      </c>
      <c r="BF155" s="99">
        <f t="shared" ref="BF155:BF160" si="13">IF(N155="znížená",J155,0)</f>
        <v>0</v>
      </c>
      <c r="BG155" s="99">
        <f t="shared" ref="BG155:BG160" si="14">IF(N155="zákl. prenesená",J155,0)</f>
        <v>0</v>
      </c>
      <c r="BH155" s="99">
        <f t="shared" ref="BH155:BH160" si="15">IF(N155="zníž. prenesená",J155,0)</f>
        <v>0</v>
      </c>
      <c r="BI155" s="99">
        <f t="shared" ref="BI155:BI160" si="16">IF(N155="nulová",J155,0)</f>
        <v>0</v>
      </c>
      <c r="BJ155" s="14" t="s">
        <v>94</v>
      </c>
      <c r="BK155" s="99">
        <f t="shared" ref="BK155:BK160" si="17">ROUND(I155*H155,2)</f>
        <v>0</v>
      </c>
      <c r="BL155" s="14" t="s">
        <v>226</v>
      </c>
      <c r="BM155" s="168" t="s">
        <v>3081</v>
      </c>
    </row>
    <row r="156" spans="1:65" s="2" customFormat="1" ht="37.9" customHeight="1">
      <c r="A156" s="32"/>
      <c r="B156" s="131"/>
      <c r="C156" s="169" t="s">
        <v>226</v>
      </c>
      <c r="D156" s="169" t="s">
        <v>373</v>
      </c>
      <c r="E156" s="170" t="s">
        <v>3082</v>
      </c>
      <c r="F156" s="171" t="s">
        <v>3083</v>
      </c>
      <c r="G156" s="172" t="s">
        <v>277</v>
      </c>
      <c r="H156" s="173">
        <v>11.475</v>
      </c>
      <c r="I156" s="174"/>
      <c r="J156" s="175"/>
      <c r="K156" s="176"/>
      <c r="L156" s="177"/>
      <c r="M156" s="178" t="s">
        <v>1</v>
      </c>
      <c r="N156" s="179" t="s">
        <v>49</v>
      </c>
      <c r="O156" s="58"/>
      <c r="P156" s="166">
        <f t="shared" si="9"/>
        <v>0</v>
      </c>
      <c r="Q156" s="166">
        <v>4.0000000000000003E-5</v>
      </c>
      <c r="R156" s="166">
        <f t="shared" si="10"/>
        <v>4.5900000000000004E-4</v>
      </c>
      <c r="S156" s="166">
        <v>0</v>
      </c>
      <c r="T156" s="167">
        <f t="shared" si="11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291</v>
      </c>
      <c r="AT156" s="168" t="s">
        <v>373</v>
      </c>
      <c r="AU156" s="168" t="s">
        <v>94</v>
      </c>
      <c r="AY156" s="14" t="s">
        <v>165</v>
      </c>
      <c r="BE156" s="99">
        <f t="shared" si="12"/>
        <v>0</v>
      </c>
      <c r="BF156" s="99">
        <f t="shared" si="13"/>
        <v>0</v>
      </c>
      <c r="BG156" s="99">
        <f t="shared" si="14"/>
        <v>0</v>
      </c>
      <c r="BH156" s="99">
        <f t="shared" si="15"/>
        <v>0</v>
      </c>
      <c r="BI156" s="99">
        <f t="shared" si="16"/>
        <v>0</v>
      </c>
      <c r="BJ156" s="14" t="s">
        <v>94</v>
      </c>
      <c r="BK156" s="99">
        <f t="shared" si="17"/>
        <v>0</v>
      </c>
      <c r="BL156" s="14" t="s">
        <v>226</v>
      </c>
      <c r="BM156" s="168" t="s">
        <v>3084</v>
      </c>
    </row>
    <row r="157" spans="1:65" s="2" customFormat="1" ht="37.9" customHeight="1">
      <c r="A157" s="32"/>
      <c r="B157" s="131"/>
      <c r="C157" s="156" t="s">
        <v>230</v>
      </c>
      <c r="D157" s="156" t="s">
        <v>167</v>
      </c>
      <c r="E157" s="157" t="s">
        <v>3085</v>
      </c>
      <c r="F157" s="158" t="s">
        <v>3086</v>
      </c>
      <c r="G157" s="159" t="s">
        <v>394</v>
      </c>
      <c r="H157" s="160">
        <v>8</v>
      </c>
      <c r="I157" s="161"/>
      <c r="J157" s="162"/>
      <c r="K157" s="163"/>
      <c r="L157" s="33"/>
      <c r="M157" s="164" t="s">
        <v>1</v>
      </c>
      <c r="N157" s="165" t="s">
        <v>49</v>
      </c>
      <c r="O157" s="58"/>
      <c r="P157" s="166">
        <f t="shared" si="9"/>
        <v>0</v>
      </c>
      <c r="Q157" s="166">
        <v>1E-4</v>
      </c>
      <c r="R157" s="166">
        <f t="shared" si="10"/>
        <v>8.0000000000000004E-4</v>
      </c>
      <c r="S157" s="166">
        <v>0</v>
      </c>
      <c r="T157" s="167">
        <f t="shared" si="11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226</v>
      </c>
      <c r="AT157" s="168" t="s">
        <v>167</v>
      </c>
      <c r="AU157" s="168" t="s">
        <v>94</v>
      </c>
      <c r="AY157" s="14" t="s">
        <v>165</v>
      </c>
      <c r="BE157" s="99">
        <f t="shared" si="12"/>
        <v>0</v>
      </c>
      <c r="BF157" s="99">
        <f t="shared" si="13"/>
        <v>0</v>
      </c>
      <c r="BG157" s="99">
        <f t="shared" si="14"/>
        <v>0</v>
      </c>
      <c r="BH157" s="99">
        <f t="shared" si="15"/>
        <v>0</v>
      </c>
      <c r="BI157" s="99">
        <f t="shared" si="16"/>
        <v>0</v>
      </c>
      <c r="BJ157" s="14" t="s">
        <v>94</v>
      </c>
      <c r="BK157" s="99">
        <f t="shared" si="17"/>
        <v>0</v>
      </c>
      <c r="BL157" s="14" t="s">
        <v>226</v>
      </c>
      <c r="BM157" s="168" t="s">
        <v>3087</v>
      </c>
    </row>
    <row r="158" spans="1:65" s="2" customFormat="1" ht="24.2" customHeight="1">
      <c r="A158" s="32"/>
      <c r="B158" s="131"/>
      <c r="C158" s="169" t="s">
        <v>234</v>
      </c>
      <c r="D158" s="169" t="s">
        <v>373</v>
      </c>
      <c r="E158" s="170" t="s">
        <v>3088</v>
      </c>
      <c r="F158" s="171" t="s">
        <v>3089</v>
      </c>
      <c r="G158" s="172" t="s">
        <v>394</v>
      </c>
      <c r="H158" s="173">
        <v>1.92</v>
      </c>
      <c r="I158" s="174"/>
      <c r="J158" s="175"/>
      <c r="K158" s="176"/>
      <c r="L158" s="177"/>
      <c r="M158" s="178" t="s">
        <v>1</v>
      </c>
      <c r="N158" s="179" t="s">
        <v>49</v>
      </c>
      <c r="O158" s="58"/>
      <c r="P158" s="166">
        <f t="shared" si="9"/>
        <v>0</v>
      </c>
      <c r="Q158" s="166">
        <v>4.6999999999999999E-4</v>
      </c>
      <c r="R158" s="166">
        <f t="shared" si="10"/>
        <v>9.0239999999999993E-4</v>
      </c>
      <c r="S158" s="166">
        <v>0</v>
      </c>
      <c r="T158" s="167">
        <f t="shared" si="11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291</v>
      </c>
      <c r="AT158" s="168" t="s">
        <v>373</v>
      </c>
      <c r="AU158" s="168" t="s">
        <v>94</v>
      </c>
      <c r="AY158" s="14" t="s">
        <v>165</v>
      </c>
      <c r="BE158" s="99">
        <f t="shared" si="12"/>
        <v>0</v>
      </c>
      <c r="BF158" s="99">
        <f t="shared" si="13"/>
        <v>0</v>
      </c>
      <c r="BG158" s="99">
        <f t="shared" si="14"/>
        <v>0</v>
      </c>
      <c r="BH158" s="99">
        <f t="shared" si="15"/>
        <v>0</v>
      </c>
      <c r="BI158" s="99">
        <f t="shared" si="16"/>
        <v>0</v>
      </c>
      <c r="BJ158" s="14" t="s">
        <v>94</v>
      </c>
      <c r="BK158" s="99">
        <f t="shared" si="17"/>
        <v>0</v>
      </c>
      <c r="BL158" s="14" t="s">
        <v>226</v>
      </c>
      <c r="BM158" s="168" t="s">
        <v>3090</v>
      </c>
    </row>
    <row r="159" spans="1:65" s="2" customFormat="1" ht="37.9" customHeight="1">
      <c r="A159" s="32"/>
      <c r="B159" s="131"/>
      <c r="C159" s="169" t="s">
        <v>238</v>
      </c>
      <c r="D159" s="169" t="s">
        <v>373</v>
      </c>
      <c r="E159" s="170" t="s">
        <v>3091</v>
      </c>
      <c r="F159" s="171" t="s">
        <v>3092</v>
      </c>
      <c r="G159" s="172" t="s">
        <v>170</v>
      </c>
      <c r="H159" s="173">
        <v>6.6239999999999997</v>
      </c>
      <c r="I159" s="174"/>
      <c r="J159" s="175"/>
      <c r="K159" s="176"/>
      <c r="L159" s="177"/>
      <c r="M159" s="178" t="s">
        <v>1</v>
      </c>
      <c r="N159" s="179" t="s">
        <v>49</v>
      </c>
      <c r="O159" s="58"/>
      <c r="P159" s="166">
        <f t="shared" si="9"/>
        <v>0</v>
      </c>
      <c r="Q159" s="166">
        <v>3.4299999999999999E-3</v>
      </c>
      <c r="R159" s="166">
        <f t="shared" si="10"/>
        <v>2.2720319999999999E-2</v>
      </c>
      <c r="S159" s="166">
        <v>0</v>
      </c>
      <c r="T159" s="167">
        <f t="shared" si="11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291</v>
      </c>
      <c r="AT159" s="168" t="s">
        <v>373</v>
      </c>
      <c r="AU159" s="168" t="s">
        <v>94</v>
      </c>
      <c r="AY159" s="14" t="s">
        <v>165</v>
      </c>
      <c r="BE159" s="99">
        <f t="shared" si="12"/>
        <v>0</v>
      </c>
      <c r="BF159" s="99">
        <f t="shared" si="13"/>
        <v>0</v>
      </c>
      <c r="BG159" s="99">
        <f t="shared" si="14"/>
        <v>0</v>
      </c>
      <c r="BH159" s="99">
        <f t="shared" si="15"/>
        <v>0</v>
      </c>
      <c r="BI159" s="99">
        <f t="shared" si="16"/>
        <v>0</v>
      </c>
      <c r="BJ159" s="14" t="s">
        <v>94</v>
      </c>
      <c r="BK159" s="99">
        <f t="shared" si="17"/>
        <v>0</v>
      </c>
      <c r="BL159" s="14" t="s">
        <v>226</v>
      </c>
      <c r="BM159" s="168" t="s">
        <v>3093</v>
      </c>
    </row>
    <row r="160" spans="1:65" s="2" customFormat="1" ht="24.2" customHeight="1">
      <c r="A160" s="32"/>
      <c r="B160" s="131"/>
      <c r="C160" s="156" t="s">
        <v>7</v>
      </c>
      <c r="D160" s="156" t="s">
        <v>167</v>
      </c>
      <c r="E160" s="157" t="s">
        <v>378</v>
      </c>
      <c r="F160" s="158" t="s">
        <v>379</v>
      </c>
      <c r="G160" s="159" t="s">
        <v>332</v>
      </c>
      <c r="H160" s="160">
        <v>2.5000000000000001E-2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f t="shared" si="9"/>
        <v>0</v>
      </c>
      <c r="Q160" s="166">
        <v>0</v>
      </c>
      <c r="R160" s="166">
        <f t="shared" si="10"/>
        <v>0</v>
      </c>
      <c r="S160" s="166">
        <v>0</v>
      </c>
      <c r="T160" s="167">
        <f t="shared" si="11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226</v>
      </c>
      <c r="AT160" s="168" t="s">
        <v>167</v>
      </c>
      <c r="AU160" s="168" t="s">
        <v>94</v>
      </c>
      <c r="AY160" s="14" t="s">
        <v>165</v>
      </c>
      <c r="BE160" s="99">
        <f t="shared" si="12"/>
        <v>0</v>
      </c>
      <c r="BF160" s="99">
        <f t="shared" si="13"/>
        <v>0</v>
      </c>
      <c r="BG160" s="99">
        <f t="shared" si="14"/>
        <v>0</v>
      </c>
      <c r="BH160" s="99">
        <f t="shared" si="15"/>
        <v>0</v>
      </c>
      <c r="BI160" s="99">
        <f t="shared" si="16"/>
        <v>0</v>
      </c>
      <c r="BJ160" s="14" t="s">
        <v>94</v>
      </c>
      <c r="BK160" s="99">
        <f t="shared" si="17"/>
        <v>0</v>
      </c>
      <c r="BL160" s="14" t="s">
        <v>226</v>
      </c>
      <c r="BM160" s="168" t="s">
        <v>3094</v>
      </c>
    </row>
    <row r="161" spans="1:65" s="12" customFormat="1" ht="22.9" customHeight="1">
      <c r="B161" s="143"/>
      <c r="D161" s="144" t="s">
        <v>82</v>
      </c>
      <c r="E161" s="154" t="s">
        <v>682</v>
      </c>
      <c r="F161" s="154" t="s">
        <v>683</v>
      </c>
      <c r="I161" s="146"/>
      <c r="J161" s="155"/>
      <c r="L161" s="143"/>
      <c r="M161" s="148"/>
      <c r="N161" s="149"/>
      <c r="O161" s="149"/>
      <c r="P161" s="150">
        <f>SUM(P162:P174)</f>
        <v>0</v>
      </c>
      <c r="Q161" s="149"/>
      <c r="R161" s="150">
        <f>SUM(R162:R174)</f>
        <v>0.10526355000000001</v>
      </c>
      <c r="S161" s="149"/>
      <c r="T161" s="151">
        <f>SUM(T162:T174)</f>
        <v>0</v>
      </c>
      <c r="AR161" s="144" t="s">
        <v>94</v>
      </c>
      <c r="AT161" s="152" t="s">
        <v>82</v>
      </c>
      <c r="AU161" s="152" t="s">
        <v>89</v>
      </c>
      <c r="AY161" s="144" t="s">
        <v>165</v>
      </c>
      <c r="BK161" s="153">
        <f>SUM(BK162:BK174)</f>
        <v>0</v>
      </c>
    </row>
    <row r="162" spans="1:65" s="2" customFormat="1" ht="24.2" customHeight="1">
      <c r="A162" s="32"/>
      <c r="B162" s="131"/>
      <c r="C162" s="156" t="s">
        <v>245</v>
      </c>
      <c r="D162" s="156" t="s">
        <v>167</v>
      </c>
      <c r="E162" s="157" t="s">
        <v>685</v>
      </c>
      <c r="F162" s="158" t="s">
        <v>686</v>
      </c>
      <c r="G162" s="159" t="s">
        <v>394</v>
      </c>
      <c r="H162" s="160">
        <v>1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f t="shared" ref="P162:P174" si="18">O162*H162</f>
        <v>0</v>
      </c>
      <c r="Q162" s="166">
        <v>1.58E-3</v>
      </c>
      <c r="R162" s="166">
        <f t="shared" ref="R162:R174" si="19">Q162*H162</f>
        <v>1.58E-3</v>
      </c>
      <c r="S162" s="166">
        <v>0</v>
      </c>
      <c r="T162" s="167">
        <f t="shared" ref="T162:T174" si="20"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226</v>
      </c>
      <c r="AT162" s="168" t="s">
        <v>167</v>
      </c>
      <c r="AU162" s="168" t="s">
        <v>94</v>
      </c>
      <c r="AY162" s="14" t="s">
        <v>165</v>
      </c>
      <c r="BE162" s="99">
        <f t="shared" ref="BE162:BE174" si="21">IF(N162="základná",J162,0)</f>
        <v>0</v>
      </c>
      <c r="BF162" s="99">
        <f t="shared" ref="BF162:BF174" si="22">IF(N162="znížená",J162,0)</f>
        <v>0</v>
      </c>
      <c r="BG162" s="99">
        <f t="shared" ref="BG162:BG174" si="23">IF(N162="zákl. prenesená",J162,0)</f>
        <v>0</v>
      </c>
      <c r="BH162" s="99">
        <f t="shared" ref="BH162:BH174" si="24">IF(N162="zníž. prenesená",J162,0)</f>
        <v>0</v>
      </c>
      <c r="BI162" s="99">
        <f t="shared" ref="BI162:BI174" si="25">IF(N162="nulová",J162,0)</f>
        <v>0</v>
      </c>
      <c r="BJ162" s="14" t="s">
        <v>94</v>
      </c>
      <c r="BK162" s="99">
        <f t="shared" ref="BK162:BK174" si="26">ROUND(I162*H162,2)</f>
        <v>0</v>
      </c>
      <c r="BL162" s="14" t="s">
        <v>226</v>
      </c>
      <c r="BM162" s="168" t="s">
        <v>3095</v>
      </c>
    </row>
    <row r="163" spans="1:65" s="2" customFormat="1" ht="24.2" customHeight="1">
      <c r="A163" s="32"/>
      <c r="B163" s="131"/>
      <c r="C163" s="156" t="s">
        <v>249</v>
      </c>
      <c r="D163" s="156" t="s">
        <v>167</v>
      </c>
      <c r="E163" s="157" t="s">
        <v>3096</v>
      </c>
      <c r="F163" s="158" t="s">
        <v>3097</v>
      </c>
      <c r="G163" s="159" t="s">
        <v>394</v>
      </c>
      <c r="H163" s="160">
        <v>1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18"/>
        <v>0</v>
      </c>
      <c r="Q163" s="166">
        <v>0</v>
      </c>
      <c r="R163" s="166">
        <f t="shared" si="19"/>
        <v>0</v>
      </c>
      <c r="S163" s="166">
        <v>0</v>
      </c>
      <c r="T163" s="167">
        <f t="shared" si="20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226</v>
      </c>
      <c r="AT163" s="168" t="s">
        <v>167</v>
      </c>
      <c r="AU163" s="168" t="s">
        <v>94</v>
      </c>
      <c r="AY163" s="14" t="s">
        <v>165</v>
      </c>
      <c r="BE163" s="99">
        <f t="shared" si="21"/>
        <v>0</v>
      </c>
      <c r="BF163" s="99">
        <f t="shared" si="22"/>
        <v>0</v>
      </c>
      <c r="BG163" s="99">
        <f t="shared" si="23"/>
        <v>0</v>
      </c>
      <c r="BH163" s="99">
        <f t="shared" si="24"/>
        <v>0</v>
      </c>
      <c r="BI163" s="99">
        <f t="shared" si="25"/>
        <v>0</v>
      </c>
      <c r="BJ163" s="14" t="s">
        <v>94</v>
      </c>
      <c r="BK163" s="99">
        <f t="shared" si="26"/>
        <v>0</v>
      </c>
      <c r="BL163" s="14" t="s">
        <v>226</v>
      </c>
      <c r="BM163" s="168" t="s">
        <v>3098</v>
      </c>
    </row>
    <row r="164" spans="1:65" s="2" customFormat="1" ht="14.45" customHeight="1">
      <c r="A164" s="32"/>
      <c r="B164" s="131"/>
      <c r="C164" s="156" t="s">
        <v>254</v>
      </c>
      <c r="D164" s="156" t="s">
        <v>167</v>
      </c>
      <c r="E164" s="157" t="s">
        <v>3099</v>
      </c>
      <c r="F164" s="158" t="s">
        <v>3100</v>
      </c>
      <c r="G164" s="159" t="s">
        <v>277</v>
      </c>
      <c r="H164" s="160">
        <v>1.595</v>
      </c>
      <c r="I164" s="161"/>
      <c r="J164" s="162"/>
      <c r="K164" s="163"/>
      <c r="L164" s="33"/>
      <c r="M164" s="164" t="s">
        <v>1</v>
      </c>
      <c r="N164" s="165" t="s">
        <v>49</v>
      </c>
      <c r="O164" s="58"/>
      <c r="P164" s="166">
        <f t="shared" si="18"/>
        <v>0</v>
      </c>
      <c r="Q164" s="166">
        <v>1.6299999999999999E-3</v>
      </c>
      <c r="R164" s="166">
        <f t="shared" si="19"/>
        <v>2.5998499999999999E-3</v>
      </c>
      <c r="S164" s="166">
        <v>0</v>
      </c>
      <c r="T164" s="167">
        <f t="shared" si="20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226</v>
      </c>
      <c r="AT164" s="168" t="s">
        <v>167</v>
      </c>
      <c r="AU164" s="168" t="s">
        <v>94</v>
      </c>
      <c r="AY164" s="14" t="s">
        <v>165</v>
      </c>
      <c r="BE164" s="99">
        <f t="shared" si="21"/>
        <v>0</v>
      </c>
      <c r="BF164" s="99">
        <f t="shared" si="22"/>
        <v>0</v>
      </c>
      <c r="BG164" s="99">
        <f t="shared" si="23"/>
        <v>0</v>
      </c>
      <c r="BH164" s="99">
        <f t="shared" si="24"/>
        <v>0</v>
      </c>
      <c r="BI164" s="99">
        <f t="shared" si="25"/>
        <v>0</v>
      </c>
      <c r="BJ164" s="14" t="s">
        <v>94</v>
      </c>
      <c r="BK164" s="99">
        <f t="shared" si="26"/>
        <v>0</v>
      </c>
      <c r="BL164" s="14" t="s">
        <v>226</v>
      </c>
      <c r="BM164" s="168" t="s">
        <v>3101</v>
      </c>
    </row>
    <row r="165" spans="1:65" s="2" customFormat="1" ht="14.45" customHeight="1">
      <c r="A165" s="32"/>
      <c r="B165" s="131"/>
      <c r="C165" s="156" t="s">
        <v>258</v>
      </c>
      <c r="D165" s="156" t="s">
        <v>167</v>
      </c>
      <c r="E165" s="157" t="s">
        <v>3102</v>
      </c>
      <c r="F165" s="158" t="s">
        <v>3103</v>
      </c>
      <c r="G165" s="159" t="s">
        <v>277</v>
      </c>
      <c r="H165" s="160">
        <v>0.45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f t="shared" si="18"/>
        <v>0</v>
      </c>
      <c r="Q165" s="166">
        <v>1.5299999999999999E-3</v>
      </c>
      <c r="R165" s="166">
        <f t="shared" si="19"/>
        <v>6.8849999999999998E-4</v>
      </c>
      <c r="S165" s="166">
        <v>0</v>
      </c>
      <c r="T165" s="167">
        <f t="shared" si="20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226</v>
      </c>
      <c r="AT165" s="168" t="s">
        <v>167</v>
      </c>
      <c r="AU165" s="168" t="s">
        <v>94</v>
      </c>
      <c r="AY165" s="14" t="s">
        <v>165</v>
      </c>
      <c r="BE165" s="99">
        <f t="shared" si="21"/>
        <v>0</v>
      </c>
      <c r="BF165" s="99">
        <f t="shared" si="22"/>
        <v>0</v>
      </c>
      <c r="BG165" s="99">
        <f t="shared" si="23"/>
        <v>0</v>
      </c>
      <c r="BH165" s="99">
        <f t="shared" si="24"/>
        <v>0</v>
      </c>
      <c r="BI165" s="99">
        <f t="shared" si="25"/>
        <v>0</v>
      </c>
      <c r="BJ165" s="14" t="s">
        <v>94</v>
      </c>
      <c r="BK165" s="99">
        <f t="shared" si="26"/>
        <v>0</v>
      </c>
      <c r="BL165" s="14" t="s">
        <v>226</v>
      </c>
      <c r="BM165" s="168" t="s">
        <v>3104</v>
      </c>
    </row>
    <row r="166" spans="1:65" s="2" customFormat="1" ht="14.45" customHeight="1">
      <c r="A166" s="32"/>
      <c r="B166" s="131"/>
      <c r="C166" s="156" t="s">
        <v>262</v>
      </c>
      <c r="D166" s="156" t="s">
        <v>167</v>
      </c>
      <c r="E166" s="157" t="s">
        <v>3105</v>
      </c>
      <c r="F166" s="158" t="s">
        <v>3106</v>
      </c>
      <c r="G166" s="159" t="s">
        <v>277</v>
      </c>
      <c r="H166" s="160">
        <v>4.0549999999999997</v>
      </c>
      <c r="I166" s="161"/>
      <c r="J166" s="162"/>
      <c r="K166" s="163"/>
      <c r="L166" s="33"/>
      <c r="M166" s="164" t="s">
        <v>1</v>
      </c>
      <c r="N166" s="165" t="s">
        <v>49</v>
      </c>
      <c r="O166" s="58"/>
      <c r="P166" s="166">
        <f t="shared" si="18"/>
        <v>0</v>
      </c>
      <c r="Q166" s="166">
        <v>6.4000000000000005E-4</v>
      </c>
      <c r="R166" s="166">
        <f t="shared" si="19"/>
        <v>2.5952000000000002E-3</v>
      </c>
      <c r="S166" s="166">
        <v>0</v>
      </c>
      <c r="T166" s="167">
        <f t="shared" si="20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226</v>
      </c>
      <c r="AT166" s="168" t="s">
        <v>167</v>
      </c>
      <c r="AU166" s="168" t="s">
        <v>94</v>
      </c>
      <c r="AY166" s="14" t="s">
        <v>165</v>
      </c>
      <c r="BE166" s="99">
        <f t="shared" si="21"/>
        <v>0</v>
      </c>
      <c r="BF166" s="99">
        <f t="shared" si="22"/>
        <v>0</v>
      </c>
      <c r="BG166" s="99">
        <f t="shared" si="23"/>
        <v>0</v>
      </c>
      <c r="BH166" s="99">
        <f t="shared" si="24"/>
        <v>0</v>
      </c>
      <c r="BI166" s="99">
        <f t="shared" si="25"/>
        <v>0</v>
      </c>
      <c r="BJ166" s="14" t="s">
        <v>94</v>
      </c>
      <c r="BK166" s="99">
        <f t="shared" si="26"/>
        <v>0</v>
      </c>
      <c r="BL166" s="14" t="s">
        <v>226</v>
      </c>
      <c r="BM166" s="168" t="s">
        <v>3107</v>
      </c>
    </row>
    <row r="167" spans="1:65" s="2" customFormat="1" ht="24.2" customHeight="1">
      <c r="A167" s="32"/>
      <c r="B167" s="131"/>
      <c r="C167" s="156" t="s">
        <v>266</v>
      </c>
      <c r="D167" s="156" t="s">
        <v>167</v>
      </c>
      <c r="E167" s="157" t="s">
        <v>3108</v>
      </c>
      <c r="F167" s="158" t="s">
        <v>3109</v>
      </c>
      <c r="G167" s="159" t="s">
        <v>394</v>
      </c>
      <c r="H167" s="160">
        <v>3</v>
      </c>
      <c r="I167" s="161"/>
      <c r="J167" s="162"/>
      <c r="K167" s="163"/>
      <c r="L167" s="33"/>
      <c r="M167" s="164" t="s">
        <v>1</v>
      </c>
      <c r="N167" s="165" t="s">
        <v>49</v>
      </c>
      <c r="O167" s="58"/>
      <c r="P167" s="166">
        <f t="shared" si="18"/>
        <v>0</v>
      </c>
      <c r="Q167" s="166">
        <v>0</v>
      </c>
      <c r="R167" s="166">
        <f t="shared" si="19"/>
        <v>0</v>
      </c>
      <c r="S167" s="166">
        <v>0</v>
      </c>
      <c r="T167" s="167">
        <f t="shared" si="20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226</v>
      </c>
      <c r="AT167" s="168" t="s">
        <v>167</v>
      </c>
      <c r="AU167" s="168" t="s">
        <v>94</v>
      </c>
      <c r="AY167" s="14" t="s">
        <v>165</v>
      </c>
      <c r="BE167" s="99">
        <f t="shared" si="21"/>
        <v>0</v>
      </c>
      <c r="BF167" s="99">
        <f t="shared" si="22"/>
        <v>0</v>
      </c>
      <c r="BG167" s="99">
        <f t="shared" si="23"/>
        <v>0</v>
      </c>
      <c r="BH167" s="99">
        <f t="shared" si="24"/>
        <v>0</v>
      </c>
      <c r="BI167" s="99">
        <f t="shared" si="25"/>
        <v>0</v>
      </c>
      <c r="BJ167" s="14" t="s">
        <v>94</v>
      </c>
      <c r="BK167" s="99">
        <f t="shared" si="26"/>
        <v>0</v>
      </c>
      <c r="BL167" s="14" t="s">
        <v>226</v>
      </c>
      <c r="BM167" s="168" t="s">
        <v>3110</v>
      </c>
    </row>
    <row r="168" spans="1:65" s="2" customFormat="1" ht="24.2" customHeight="1">
      <c r="A168" s="32"/>
      <c r="B168" s="131"/>
      <c r="C168" s="156" t="s">
        <v>270</v>
      </c>
      <c r="D168" s="156" t="s">
        <v>167</v>
      </c>
      <c r="E168" s="157" t="s">
        <v>3111</v>
      </c>
      <c r="F168" s="158" t="s">
        <v>3112</v>
      </c>
      <c r="G168" s="159" t="s">
        <v>394</v>
      </c>
      <c r="H168" s="160">
        <v>1</v>
      </c>
      <c r="I168" s="161"/>
      <c r="J168" s="162"/>
      <c r="K168" s="163"/>
      <c r="L168" s="33"/>
      <c r="M168" s="164" t="s">
        <v>1</v>
      </c>
      <c r="N168" s="165" t="s">
        <v>49</v>
      </c>
      <c r="O168" s="58"/>
      <c r="P168" s="166">
        <f t="shared" si="18"/>
        <v>0</v>
      </c>
      <c r="Q168" s="166">
        <v>0</v>
      </c>
      <c r="R168" s="166">
        <f t="shared" si="19"/>
        <v>0</v>
      </c>
      <c r="S168" s="166">
        <v>0</v>
      </c>
      <c r="T168" s="167">
        <f t="shared" si="20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226</v>
      </c>
      <c r="AT168" s="168" t="s">
        <v>167</v>
      </c>
      <c r="AU168" s="168" t="s">
        <v>94</v>
      </c>
      <c r="AY168" s="14" t="s">
        <v>165</v>
      </c>
      <c r="BE168" s="99">
        <f t="shared" si="21"/>
        <v>0</v>
      </c>
      <c r="BF168" s="99">
        <f t="shared" si="22"/>
        <v>0</v>
      </c>
      <c r="BG168" s="99">
        <f t="shared" si="23"/>
        <v>0</v>
      </c>
      <c r="BH168" s="99">
        <f t="shared" si="24"/>
        <v>0</v>
      </c>
      <c r="BI168" s="99">
        <f t="shared" si="25"/>
        <v>0</v>
      </c>
      <c r="BJ168" s="14" t="s">
        <v>94</v>
      </c>
      <c r="BK168" s="99">
        <f t="shared" si="26"/>
        <v>0</v>
      </c>
      <c r="BL168" s="14" t="s">
        <v>226</v>
      </c>
      <c r="BM168" s="168" t="s">
        <v>3113</v>
      </c>
    </row>
    <row r="169" spans="1:65" s="2" customFormat="1" ht="14.45" customHeight="1">
      <c r="A169" s="32"/>
      <c r="B169" s="131"/>
      <c r="C169" s="156" t="s">
        <v>274</v>
      </c>
      <c r="D169" s="156" t="s">
        <v>167</v>
      </c>
      <c r="E169" s="157" t="s">
        <v>3114</v>
      </c>
      <c r="F169" s="158" t="s">
        <v>3115</v>
      </c>
      <c r="G169" s="159" t="s">
        <v>394</v>
      </c>
      <c r="H169" s="160">
        <v>1</v>
      </c>
      <c r="I169" s="161"/>
      <c r="J169" s="162"/>
      <c r="K169" s="163"/>
      <c r="L169" s="33"/>
      <c r="M169" s="164" t="s">
        <v>1</v>
      </c>
      <c r="N169" s="165" t="s">
        <v>49</v>
      </c>
      <c r="O169" s="58"/>
      <c r="P169" s="166">
        <f t="shared" si="18"/>
        <v>0</v>
      </c>
      <c r="Q169" s="166">
        <v>9.6000000000000002E-4</v>
      </c>
      <c r="R169" s="166">
        <f t="shared" si="19"/>
        <v>9.6000000000000002E-4</v>
      </c>
      <c r="S169" s="166">
        <v>0</v>
      </c>
      <c r="T169" s="167">
        <f t="shared" si="20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226</v>
      </c>
      <c r="AT169" s="168" t="s">
        <v>167</v>
      </c>
      <c r="AU169" s="168" t="s">
        <v>94</v>
      </c>
      <c r="AY169" s="14" t="s">
        <v>165</v>
      </c>
      <c r="BE169" s="99">
        <f t="shared" si="21"/>
        <v>0</v>
      </c>
      <c r="BF169" s="99">
        <f t="shared" si="22"/>
        <v>0</v>
      </c>
      <c r="BG169" s="99">
        <f t="shared" si="23"/>
        <v>0</v>
      </c>
      <c r="BH169" s="99">
        <f t="shared" si="24"/>
        <v>0</v>
      </c>
      <c r="BI169" s="99">
        <f t="shared" si="25"/>
        <v>0</v>
      </c>
      <c r="BJ169" s="14" t="s">
        <v>94</v>
      </c>
      <c r="BK169" s="99">
        <f t="shared" si="26"/>
        <v>0</v>
      </c>
      <c r="BL169" s="14" t="s">
        <v>226</v>
      </c>
      <c r="BM169" s="168" t="s">
        <v>3116</v>
      </c>
    </row>
    <row r="170" spans="1:65" s="2" customFormat="1" ht="37.9" customHeight="1">
      <c r="A170" s="32"/>
      <c r="B170" s="131"/>
      <c r="C170" s="169" t="s">
        <v>279</v>
      </c>
      <c r="D170" s="169" t="s">
        <v>373</v>
      </c>
      <c r="E170" s="170" t="s">
        <v>3117</v>
      </c>
      <c r="F170" s="171" t="s">
        <v>3118</v>
      </c>
      <c r="G170" s="172" t="s">
        <v>394</v>
      </c>
      <c r="H170" s="173">
        <v>1</v>
      </c>
      <c r="I170" s="174"/>
      <c r="J170" s="175"/>
      <c r="K170" s="176"/>
      <c r="L170" s="177"/>
      <c r="M170" s="178" t="s">
        <v>1</v>
      </c>
      <c r="N170" s="179" t="s">
        <v>49</v>
      </c>
      <c r="O170" s="58"/>
      <c r="P170" s="166">
        <f t="shared" si="18"/>
        <v>0</v>
      </c>
      <c r="Q170" s="166">
        <v>4.6000000000000001E-4</v>
      </c>
      <c r="R170" s="166">
        <f t="shared" si="19"/>
        <v>4.6000000000000001E-4</v>
      </c>
      <c r="S170" s="166">
        <v>0</v>
      </c>
      <c r="T170" s="167">
        <f t="shared" si="20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291</v>
      </c>
      <c r="AT170" s="168" t="s">
        <v>373</v>
      </c>
      <c r="AU170" s="168" t="s">
        <v>94</v>
      </c>
      <c r="AY170" s="14" t="s">
        <v>165</v>
      </c>
      <c r="BE170" s="99">
        <f t="shared" si="21"/>
        <v>0</v>
      </c>
      <c r="BF170" s="99">
        <f t="shared" si="22"/>
        <v>0</v>
      </c>
      <c r="BG170" s="99">
        <f t="shared" si="23"/>
        <v>0</v>
      </c>
      <c r="BH170" s="99">
        <f t="shared" si="24"/>
        <v>0</v>
      </c>
      <c r="BI170" s="99">
        <f t="shared" si="25"/>
        <v>0</v>
      </c>
      <c r="BJ170" s="14" t="s">
        <v>94</v>
      </c>
      <c r="BK170" s="99">
        <f t="shared" si="26"/>
        <v>0</v>
      </c>
      <c r="BL170" s="14" t="s">
        <v>226</v>
      </c>
      <c r="BM170" s="168" t="s">
        <v>3119</v>
      </c>
    </row>
    <row r="171" spans="1:65" s="2" customFormat="1" ht="24.2" customHeight="1">
      <c r="A171" s="32"/>
      <c r="B171" s="131"/>
      <c r="C171" s="156" t="s">
        <v>283</v>
      </c>
      <c r="D171" s="156" t="s">
        <v>167</v>
      </c>
      <c r="E171" s="157" t="s">
        <v>3120</v>
      </c>
      <c r="F171" s="158" t="s">
        <v>3121</v>
      </c>
      <c r="G171" s="159" t="s">
        <v>277</v>
      </c>
      <c r="H171" s="160">
        <v>6.1</v>
      </c>
      <c r="I171" s="161"/>
      <c r="J171" s="162"/>
      <c r="K171" s="163"/>
      <c r="L171" s="33"/>
      <c r="M171" s="164" t="s">
        <v>1</v>
      </c>
      <c r="N171" s="165" t="s">
        <v>49</v>
      </c>
      <c r="O171" s="58"/>
      <c r="P171" s="166">
        <f t="shared" si="18"/>
        <v>0</v>
      </c>
      <c r="Q171" s="166">
        <v>1.5800000000000002E-2</v>
      </c>
      <c r="R171" s="166">
        <f t="shared" si="19"/>
        <v>9.6380000000000007E-2</v>
      </c>
      <c r="S171" s="166">
        <v>0</v>
      </c>
      <c r="T171" s="167">
        <f t="shared" si="20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226</v>
      </c>
      <c r="AT171" s="168" t="s">
        <v>167</v>
      </c>
      <c r="AU171" s="168" t="s">
        <v>94</v>
      </c>
      <c r="AY171" s="14" t="s">
        <v>165</v>
      </c>
      <c r="BE171" s="99">
        <f t="shared" si="21"/>
        <v>0</v>
      </c>
      <c r="BF171" s="99">
        <f t="shared" si="22"/>
        <v>0</v>
      </c>
      <c r="BG171" s="99">
        <f t="shared" si="23"/>
        <v>0</v>
      </c>
      <c r="BH171" s="99">
        <f t="shared" si="24"/>
        <v>0</v>
      </c>
      <c r="BI171" s="99">
        <f t="shared" si="25"/>
        <v>0</v>
      </c>
      <c r="BJ171" s="14" t="s">
        <v>94</v>
      </c>
      <c r="BK171" s="99">
        <f t="shared" si="26"/>
        <v>0</v>
      </c>
      <c r="BL171" s="14" t="s">
        <v>226</v>
      </c>
      <c r="BM171" s="168" t="s">
        <v>3122</v>
      </c>
    </row>
    <row r="172" spans="1:65" s="2" customFormat="1" ht="24.2" customHeight="1">
      <c r="A172" s="32"/>
      <c r="B172" s="131"/>
      <c r="C172" s="156" t="s">
        <v>287</v>
      </c>
      <c r="D172" s="156" t="s">
        <v>167</v>
      </c>
      <c r="E172" s="157" t="s">
        <v>692</v>
      </c>
      <c r="F172" s="158" t="s">
        <v>693</v>
      </c>
      <c r="G172" s="159" t="s">
        <v>394</v>
      </c>
      <c r="H172" s="160">
        <v>1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f t="shared" si="18"/>
        <v>0</v>
      </c>
      <c r="Q172" s="166">
        <v>0</v>
      </c>
      <c r="R172" s="166">
        <f t="shared" si="19"/>
        <v>0</v>
      </c>
      <c r="S172" s="166">
        <v>0</v>
      </c>
      <c r="T172" s="167">
        <f t="shared" si="20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226</v>
      </c>
      <c r="AT172" s="168" t="s">
        <v>167</v>
      </c>
      <c r="AU172" s="168" t="s">
        <v>94</v>
      </c>
      <c r="AY172" s="14" t="s">
        <v>165</v>
      </c>
      <c r="BE172" s="99">
        <f t="shared" si="21"/>
        <v>0</v>
      </c>
      <c r="BF172" s="99">
        <f t="shared" si="22"/>
        <v>0</v>
      </c>
      <c r="BG172" s="99">
        <f t="shared" si="23"/>
        <v>0</v>
      </c>
      <c r="BH172" s="99">
        <f t="shared" si="24"/>
        <v>0</v>
      </c>
      <c r="BI172" s="99">
        <f t="shared" si="25"/>
        <v>0</v>
      </c>
      <c r="BJ172" s="14" t="s">
        <v>94</v>
      </c>
      <c r="BK172" s="99">
        <f t="shared" si="26"/>
        <v>0</v>
      </c>
      <c r="BL172" s="14" t="s">
        <v>226</v>
      </c>
      <c r="BM172" s="168" t="s">
        <v>3123</v>
      </c>
    </row>
    <row r="173" spans="1:65" s="2" customFormat="1" ht="14.45" customHeight="1">
      <c r="A173" s="32"/>
      <c r="B173" s="131"/>
      <c r="C173" s="156" t="s">
        <v>291</v>
      </c>
      <c r="D173" s="156" t="s">
        <v>167</v>
      </c>
      <c r="E173" s="157" t="s">
        <v>1594</v>
      </c>
      <c r="F173" s="158" t="s">
        <v>1595</v>
      </c>
      <c r="G173" s="159" t="s">
        <v>277</v>
      </c>
      <c r="H173" s="160">
        <v>2.5</v>
      </c>
      <c r="I173" s="161"/>
      <c r="J173" s="162"/>
      <c r="K173" s="163"/>
      <c r="L173" s="33"/>
      <c r="M173" s="164" t="s">
        <v>1</v>
      </c>
      <c r="N173" s="165" t="s">
        <v>49</v>
      </c>
      <c r="O173" s="58"/>
      <c r="P173" s="166">
        <f t="shared" si="18"/>
        <v>0</v>
      </c>
      <c r="Q173" s="166">
        <v>0</v>
      </c>
      <c r="R173" s="166">
        <f t="shared" si="19"/>
        <v>0</v>
      </c>
      <c r="S173" s="166">
        <v>0</v>
      </c>
      <c r="T173" s="167">
        <f t="shared" si="20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226</v>
      </c>
      <c r="AT173" s="168" t="s">
        <v>167</v>
      </c>
      <c r="AU173" s="168" t="s">
        <v>94</v>
      </c>
      <c r="AY173" s="14" t="s">
        <v>165</v>
      </c>
      <c r="BE173" s="99">
        <f t="shared" si="21"/>
        <v>0</v>
      </c>
      <c r="BF173" s="99">
        <f t="shared" si="22"/>
        <v>0</v>
      </c>
      <c r="BG173" s="99">
        <f t="shared" si="23"/>
        <v>0</v>
      </c>
      <c r="BH173" s="99">
        <f t="shared" si="24"/>
        <v>0</v>
      </c>
      <c r="BI173" s="99">
        <f t="shared" si="25"/>
        <v>0</v>
      </c>
      <c r="BJ173" s="14" t="s">
        <v>94</v>
      </c>
      <c r="BK173" s="99">
        <f t="shared" si="26"/>
        <v>0</v>
      </c>
      <c r="BL173" s="14" t="s">
        <v>226</v>
      </c>
      <c r="BM173" s="168" t="s">
        <v>3124</v>
      </c>
    </row>
    <row r="174" spans="1:65" s="2" customFormat="1" ht="24.2" customHeight="1">
      <c r="A174" s="32"/>
      <c r="B174" s="131"/>
      <c r="C174" s="156" t="s">
        <v>295</v>
      </c>
      <c r="D174" s="156" t="s">
        <v>167</v>
      </c>
      <c r="E174" s="157" t="s">
        <v>696</v>
      </c>
      <c r="F174" s="158" t="s">
        <v>697</v>
      </c>
      <c r="G174" s="159" t="s">
        <v>332</v>
      </c>
      <c r="H174" s="160">
        <v>0.105</v>
      </c>
      <c r="I174" s="161"/>
      <c r="J174" s="162"/>
      <c r="K174" s="163"/>
      <c r="L174" s="33"/>
      <c r="M174" s="164" t="s">
        <v>1</v>
      </c>
      <c r="N174" s="165" t="s">
        <v>49</v>
      </c>
      <c r="O174" s="58"/>
      <c r="P174" s="166">
        <f t="shared" si="18"/>
        <v>0</v>
      </c>
      <c r="Q174" s="166">
        <v>0</v>
      </c>
      <c r="R174" s="166">
        <f t="shared" si="19"/>
        <v>0</v>
      </c>
      <c r="S174" s="166">
        <v>0</v>
      </c>
      <c r="T174" s="167">
        <f t="shared" si="20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226</v>
      </c>
      <c r="AT174" s="168" t="s">
        <v>167</v>
      </c>
      <c r="AU174" s="168" t="s">
        <v>94</v>
      </c>
      <c r="AY174" s="14" t="s">
        <v>165</v>
      </c>
      <c r="BE174" s="99">
        <f t="shared" si="21"/>
        <v>0</v>
      </c>
      <c r="BF174" s="99">
        <f t="shared" si="22"/>
        <v>0</v>
      </c>
      <c r="BG174" s="99">
        <f t="shared" si="23"/>
        <v>0</v>
      </c>
      <c r="BH174" s="99">
        <f t="shared" si="24"/>
        <v>0</v>
      </c>
      <c r="BI174" s="99">
        <f t="shared" si="25"/>
        <v>0</v>
      </c>
      <c r="BJ174" s="14" t="s">
        <v>94</v>
      </c>
      <c r="BK174" s="99">
        <f t="shared" si="26"/>
        <v>0</v>
      </c>
      <c r="BL174" s="14" t="s">
        <v>226</v>
      </c>
      <c r="BM174" s="168" t="s">
        <v>3125</v>
      </c>
    </row>
    <row r="175" spans="1:65" s="12" customFormat="1" ht="22.9" customHeight="1">
      <c r="B175" s="143"/>
      <c r="D175" s="144" t="s">
        <v>82</v>
      </c>
      <c r="E175" s="154" t="s">
        <v>2721</v>
      </c>
      <c r="F175" s="154" t="s">
        <v>2722</v>
      </c>
      <c r="I175" s="146"/>
      <c r="J175" s="155"/>
      <c r="L175" s="143"/>
      <c r="M175" s="148"/>
      <c r="N175" s="149"/>
      <c r="O175" s="149"/>
      <c r="P175" s="150">
        <f>SUM(P176:P188)</f>
        <v>0</v>
      </c>
      <c r="Q175" s="149"/>
      <c r="R175" s="150">
        <f>SUM(R176:R188)</f>
        <v>0.52512565078939999</v>
      </c>
      <c r="S175" s="149"/>
      <c r="T175" s="151">
        <f>SUM(T176:T188)</f>
        <v>1.8E-3</v>
      </c>
      <c r="AR175" s="144" t="s">
        <v>94</v>
      </c>
      <c r="AT175" s="152" t="s">
        <v>82</v>
      </c>
      <c r="AU175" s="152" t="s">
        <v>89</v>
      </c>
      <c r="AY175" s="144" t="s">
        <v>165</v>
      </c>
      <c r="BK175" s="153">
        <f>SUM(BK176:BK188)</f>
        <v>0</v>
      </c>
    </row>
    <row r="176" spans="1:65" s="2" customFormat="1" ht="24.2" customHeight="1">
      <c r="A176" s="32"/>
      <c r="B176" s="131"/>
      <c r="C176" s="156" t="s">
        <v>297</v>
      </c>
      <c r="D176" s="156" t="s">
        <v>167</v>
      </c>
      <c r="E176" s="157" t="s">
        <v>2723</v>
      </c>
      <c r="F176" s="158" t="s">
        <v>2724</v>
      </c>
      <c r="G176" s="159" t="s">
        <v>394</v>
      </c>
      <c r="H176" s="160">
        <v>1</v>
      </c>
      <c r="I176" s="161"/>
      <c r="J176" s="162"/>
      <c r="K176" s="163"/>
      <c r="L176" s="33"/>
      <c r="M176" s="164" t="s">
        <v>1</v>
      </c>
      <c r="N176" s="165" t="s">
        <v>49</v>
      </c>
      <c r="O176" s="58"/>
      <c r="P176" s="166">
        <f t="shared" ref="P176:P188" si="27">O176*H176</f>
        <v>0</v>
      </c>
      <c r="Q176" s="166">
        <v>8.0999999999999996E-4</v>
      </c>
      <c r="R176" s="166">
        <f t="shared" ref="R176:R188" si="28">Q176*H176</f>
        <v>8.0999999999999996E-4</v>
      </c>
      <c r="S176" s="166">
        <v>8.0999999999999996E-4</v>
      </c>
      <c r="T176" s="167">
        <f t="shared" ref="T176:T188" si="29">S176*H176</f>
        <v>8.0999999999999996E-4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226</v>
      </c>
      <c r="AT176" s="168" t="s">
        <v>167</v>
      </c>
      <c r="AU176" s="168" t="s">
        <v>94</v>
      </c>
      <c r="AY176" s="14" t="s">
        <v>165</v>
      </c>
      <c r="BE176" s="99">
        <f t="shared" ref="BE176:BE188" si="30">IF(N176="základná",J176,0)</f>
        <v>0</v>
      </c>
      <c r="BF176" s="99">
        <f t="shared" ref="BF176:BF188" si="31">IF(N176="znížená",J176,0)</f>
        <v>0</v>
      </c>
      <c r="BG176" s="99">
        <f t="shared" ref="BG176:BG188" si="32">IF(N176="zákl. prenesená",J176,0)</f>
        <v>0</v>
      </c>
      <c r="BH176" s="99">
        <f t="shared" ref="BH176:BH188" si="33">IF(N176="zníž. prenesená",J176,0)</f>
        <v>0</v>
      </c>
      <c r="BI176" s="99">
        <f t="shared" ref="BI176:BI188" si="34">IF(N176="nulová",J176,0)</f>
        <v>0</v>
      </c>
      <c r="BJ176" s="14" t="s">
        <v>94</v>
      </c>
      <c r="BK176" s="99">
        <f t="shared" ref="BK176:BK188" si="35">ROUND(I176*H176,2)</f>
        <v>0</v>
      </c>
      <c r="BL176" s="14" t="s">
        <v>226</v>
      </c>
      <c r="BM176" s="168" t="s">
        <v>3126</v>
      </c>
    </row>
    <row r="177" spans="1:65" s="2" customFormat="1" ht="24.2" customHeight="1">
      <c r="A177" s="32"/>
      <c r="B177" s="131"/>
      <c r="C177" s="156" t="s">
        <v>301</v>
      </c>
      <c r="D177" s="156" t="s">
        <v>167</v>
      </c>
      <c r="E177" s="157" t="s">
        <v>2726</v>
      </c>
      <c r="F177" s="158" t="s">
        <v>2727</v>
      </c>
      <c r="G177" s="159" t="s">
        <v>394</v>
      </c>
      <c r="H177" s="160">
        <v>1</v>
      </c>
      <c r="I177" s="161"/>
      <c r="J177" s="162"/>
      <c r="K177" s="163"/>
      <c r="L177" s="33"/>
      <c r="M177" s="164" t="s">
        <v>1</v>
      </c>
      <c r="N177" s="165" t="s">
        <v>49</v>
      </c>
      <c r="O177" s="58"/>
      <c r="P177" s="166">
        <f t="shared" si="27"/>
        <v>0</v>
      </c>
      <c r="Q177" s="166">
        <v>8.0999999999999996E-4</v>
      </c>
      <c r="R177" s="166">
        <f t="shared" si="28"/>
        <v>8.0999999999999996E-4</v>
      </c>
      <c r="S177" s="166">
        <v>0</v>
      </c>
      <c r="T177" s="167">
        <f t="shared" si="29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226</v>
      </c>
      <c r="AT177" s="168" t="s">
        <v>167</v>
      </c>
      <c r="AU177" s="168" t="s">
        <v>94</v>
      </c>
      <c r="AY177" s="14" t="s">
        <v>165</v>
      </c>
      <c r="BE177" s="99">
        <f t="shared" si="30"/>
        <v>0</v>
      </c>
      <c r="BF177" s="99">
        <f t="shared" si="31"/>
        <v>0</v>
      </c>
      <c r="BG177" s="99">
        <f t="shared" si="32"/>
        <v>0</v>
      </c>
      <c r="BH177" s="99">
        <f t="shared" si="33"/>
        <v>0</v>
      </c>
      <c r="BI177" s="99">
        <f t="shared" si="34"/>
        <v>0</v>
      </c>
      <c r="BJ177" s="14" t="s">
        <v>94</v>
      </c>
      <c r="BK177" s="99">
        <f t="shared" si="35"/>
        <v>0</v>
      </c>
      <c r="BL177" s="14" t="s">
        <v>226</v>
      </c>
      <c r="BM177" s="168" t="s">
        <v>3127</v>
      </c>
    </row>
    <row r="178" spans="1:65" s="2" customFormat="1" ht="24.2" customHeight="1">
      <c r="A178" s="32"/>
      <c r="B178" s="131"/>
      <c r="C178" s="156" t="s">
        <v>305</v>
      </c>
      <c r="D178" s="156" t="s">
        <v>167</v>
      </c>
      <c r="E178" s="157" t="s">
        <v>3128</v>
      </c>
      <c r="F178" s="158" t="s">
        <v>3129</v>
      </c>
      <c r="G178" s="159" t="s">
        <v>277</v>
      </c>
      <c r="H178" s="160">
        <v>11.25</v>
      </c>
      <c r="I178" s="161"/>
      <c r="J178" s="162"/>
      <c r="K178" s="163"/>
      <c r="L178" s="33"/>
      <c r="M178" s="164" t="s">
        <v>1</v>
      </c>
      <c r="N178" s="165" t="s">
        <v>49</v>
      </c>
      <c r="O178" s="58"/>
      <c r="P178" s="166">
        <f t="shared" si="27"/>
        <v>0</v>
      </c>
      <c r="Q178" s="166">
        <v>2.0000000000000001E-4</v>
      </c>
      <c r="R178" s="166">
        <f t="shared" si="28"/>
        <v>2.2500000000000003E-3</v>
      </c>
      <c r="S178" s="166">
        <v>0</v>
      </c>
      <c r="T178" s="167">
        <f t="shared" si="29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226</v>
      </c>
      <c r="AT178" s="168" t="s">
        <v>167</v>
      </c>
      <c r="AU178" s="168" t="s">
        <v>94</v>
      </c>
      <c r="AY178" s="14" t="s">
        <v>165</v>
      </c>
      <c r="BE178" s="99">
        <f t="shared" si="30"/>
        <v>0</v>
      </c>
      <c r="BF178" s="99">
        <f t="shared" si="31"/>
        <v>0</v>
      </c>
      <c r="BG178" s="99">
        <f t="shared" si="32"/>
        <v>0</v>
      </c>
      <c r="BH178" s="99">
        <f t="shared" si="33"/>
        <v>0</v>
      </c>
      <c r="BI178" s="99">
        <f t="shared" si="34"/>
        <v>0</v>
      </c>
      <c r="BJ178" s="14" t="s">
        <v>94</v>
      </c>
      <c r="BK178" s="99">
        <f t="shared" si="35"/>
        <v>0</v>
      </c>
      <c r="BL178" s="14" t="s">
        <v>226</v>
      </c>
      <c r="BM178" s="168" t="s">
        <v>3130</v>
      </c>
    </row>
    <row r="179" spans="1:65" s="2" customFormat="1" ht="14.45" customHeight="1">
      <c r="A179" s="32"/>
      <c r="B179" s="131"/>
      <c r="C179" s="156" t="s">
        <v>309</v>
      </c>
      <c r="D179" s="156" t="s">
        <v>167</v>
      </c>
      <c r="E179" s="157" t="s">
        <v>3131</v>
      </c>
      <c r="F179" s="158" t="s">
        <v>3132</v>
      </c>
      <c r="G179" s="159" t="s">
        <v>394</v>
      </c>
      <c r="H179" s="160">
        <v>1</v>
      </c>
      <c r="I179" s="161"/>
      <c r="J179" s="162"/>
      <c r="K179" s="163"/>
      <c r="L179" s="33"/>
      <c r="M179" s="164" t="s">
        <v>1</v>
      </c>
      <c r="N179" s="165" t="s">
        <v>49</v>
      </c>
      <c r="O179" s="58"/>
      <c r="P179" s="166">
        <f t="shared" si="27"/>
        <v>0</v>
      </c>
      <c r="Q179" s="166">
        <v>2.0000000000000002E-5</v>
      </c>
      <c r="R179" s="166">
        <f t="shared" si="28"/>
        <v>2.0000000000000002E-5</v>
      </c>
      <c r="S179" s="166">
        <v>0</v>
      </c>
      <c r="T179" s="167">
        <f t="shared" si="29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226</v>
      </c>
      <c r="AT179" s="168" t="s">
        <v>167</v>
      </c>
      <c r="AU179" s="168" t="s">
        <v>94</v>
      </c>
      <c r="AY179" s="14" t="s">
        <v>165</v>
      </c>
      <c r="BE179" s="99">
        <f t="shared" si="30"/>
        <v>0</v>
      </c>
      <c r="BF179" s="99">
        <f t="shared" si="31"/>
        <v>0</v>
      </c>
      <c r="BG179" s="99">
        <f t="shared" si="32"/>
        <v>0</v>
      </c>
      <c r="BH179" s="99">
        <f t="shared" si="33"/>
        <v>0</v>
      </c>
      <c r="BI179" s="99">
        <f t="shared" si="34"/>
        <v>0</v>
      </c>
      <c r="BJ179" s="14" t="s">
        <v>94</v>
      </c>
      <c r="BK179" s="99">
        <f t="shared" si="35"/>
        <v>0</v>
      </c>
      <c r="BL179" s="14" t="s">
        <v>226</v>
      </c>
      <c r="BM179" s="168" t="s">
        <v>3133</v>
      </c>
    </row>
    <row r="180" spans="1:65" s="2" customFormat="1" ht="49.15" customHeight="1">
      <c r="A180" s="32"/>
      <c r="B180" s="131"/>
      <c r="C180" s="169" t="s">
        <v>313</v>
      </c>
      <c r="D180" s="169" t="s">
        <v>373</v>
      </c>
      <c r="E180" s="170" t="s">
        <v>3134</v>
      </c>
      <c r="F180" s="171" t="s">
        <v>3135</v>
      </c>
      <c r="G180" s="172" t="s">
        <v>394</v>
      </c>
      <c r="H180" s="173">
        <v>1</v>
      </c>
      <c r="I180" s="174"/>
      <c r="J180" s="175"/>
      <c r="K180" s="176"/>
      <c r="L180" s="177"/>
      <c r="M180" s="178" t="s">
        <v>1</v>
      </c>
      <c r="N180" s="179" t="s">
        <v>49</v>
      </c>
      <c r="O180" s="58"/>
      <c r="P180" s="166">
        <f t="shared" si="27"/>
        <v>0</v>
      </c>
      <c r="Q180" s="166">
        <v>8.0000000000000007E-5</v>
      </c>
      <c r="R180" s="166">
        <f t="shared" si="28"/>
        <v>8.0000000000000007E-5</v>
      </c>
      <c r="S180" s="166">
        <v>0</v>
      </c>
      <c r="T180" s="167">
        <f t="shared" si="29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291</v>
      </c>
      <c r="AT180" s="168" t="s">
        <v>373</v>
      </c>
      <c r="AU180" s="168" t="s">
        <v>94</v>
      </c>
      <c r="AY180" s="14" t="s">
        <v>165</v>
      </c>
      <c r="BE180" s="99">
        <f t="shared" si="30"/>
        <v>0</v>
      </c>
      <c r="BF180" s="99">
        <f t="shared" si="31"/>
        <v>0</v>
      </c>
      <c r="BG180" s="99">
        <f t="shared" si="32"/>
        <v>0</v>
      </c>
      <c r="BH180" s="99">
        <f t="shared" si="33"/>
        <v>0</v>
      </c>
      <c r="BI180" s="99">
        <f t="shared" si="34"/>
        <v>0</v>
      </c>
      <c r="BJ180" s="14" t="s">
        <v>94</v>
      </c>
      <c r="BK180" s="99">
        <f t="shared" si="35"/>
        <v>0</v>
      </c>
      <c r="BL180" s="14" t="s">
        <v>226</v>
      </c>
      <c r="BM180" s="168" t="s">
        <v>3136</v>
      </c>
    </row>
    <row r="181" spans="1:65" s="2" customFormat="1" ht="14.45" customHeight="1">
      <c r="A181" s="32"/>
      <c r="B181" s="131"/>
      <c r="C181" s="156" t="s">
        <v>317</v>
      </c>
      <c r="D181" s="156" t="s">
        <v>167</v>
      </c>
      <c r="E181" s="157" t="s">
        <v>3131</v>
      </c>
      <c r="F181" s="158" t="s">
        <v>3132</v>
      </c>
      <c r="G181" s="159" t="s">
        <v>394</v>
      </c>
      <c r="H181" s="160">
        <v>1</v>
      </c>
      <c r="I181" s="161"/>
      <c r="J181" s="162"/>
      <c r="K181" s="163"/>
      <c r="L181" s="33"/>
      <c r="M181" s="164" t="s">
        <v>1</v>
      </c>
      <c r="N181" s="165" t="s">
        <v>49</v>
      </c>
      <c r="O181" s="58"/>
      <c r="P181" s="166">
        <f t="shared" si="27"/>
        <v>0</v>
      </c>
      <c r="Q181" s="166">
        <v>2.0000000000000002E-5</v>
      </c>
      <c r="R181" s="166">
        <f t="shared" si="28"/>
        <v>2.0000000000000002E-5</v>
      </c>
      <c r="S181" s="166">
        <v>0</v>
      </c>
      <c r="T181" s="167">
        <f t="shared" si="29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226</v>
      </c>
      <c r="AT181" s="168" t="s">
        <v>167</v>
      </c>
      <c r="AU181" s="168" t="s">
        <v>94</v>
      </c>
      <c r="AY181" s="14" t="s">
        <v>165</v>
      </c>
      <c r="BE181" s="99">
        <f t="shared" si="30"/>
        <v>0</v>
      </c>
      <c r="BF181" s="99">
        <f t="shared" si="31"/>
        <v>0</v>
      </c>
      <c r="BG181" s="99">
        <f t="shared" si="32"/>
        <v>0</v>
      </c>
      <c r="BH181" s="99">
        <f t="shared" si="33"/>
        <v>0</v>
      </c>
      <c r="BI181" s="99">
        <f t="shared" si="34"/>
        <v>0</v>
      </c>
      <c r="BJ181" s="14" t="s">
        <v>94</v>
      </c>
      <c r="BK181" s="99">
        <f t="shared" si="35"/>
        <v>0</v>
      </c>
      <c r="BL181" s="14" t="s">
        <v>226</v>
      </c>
      <c r="BM181" s="168" t="s">
        <v>3137</v>
      </c>
    </row>
    <row r="182" spans="1:65" s="2" customFormat="1" ht="49.15" customHeight="1">
      <c r="A182" s="32"/>
      <c r="B182" s="131"/>
      <c r="C182" s="169" t="s">
        <v>321</v>
      </c>
      <c r="D182" s="169" t="s">
        <v>373</v>
      </c>
      <c r="E182" s="170" t="s">
        <v>3138</v>
      </c>
      <c r="F182" s="171" t="s">
        <v>3139</v>
      </c>
      <c r="G182" s="172" t="s">
        <v>394</v>
      </c>
      <c r="H182" s="173">
        <v>1</v>
      </c>
      <c r="I182" s="174"/>
      <c r="J182" s="175"/>
      <c r="K182" s="176"/>
      <c r="L182" s="177"/>
      <c r="M182" s="178" t="s">
        <v>1</v>
      </c>
      <c r="N182" s="179" t="s">
        <v>49</v>
      </c>
      <c r="O182" s="58"/>
      <c r="P182" s="166">
        <f t="shared" si="27"/>
        <v>0</v>
      </c>
      <c r="Q182" s="166">
        <v>8.0000000000000007E-5</v>
      </c>
      <c r="R182" s="166">
        <f t="shared" si="28"/>
        <v>8.0000000000000007E-5</v>
      </c>
      <c r="S182" s="166">
        <v>0</v>
      </c>
      <c r="T182" s="167">
        <f t="shared" si="29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291</v>
      </c>
      <c r="AT182" s="168" t="s">
        <v>373</v>
      </c>
      <c r="AU182" s="168" t="s">
        <v>94</v>
      </c>
      <c r="AY182" s="14" t="s">
        <v>165</v>
      </c>
      <c r="BE182" s="99">
        <f t="shared" si="30"/>
        <v>0</v>
      </c>
      <c r="BF182" s="99">
        <f t="shared" si="31"/>
        <v>0</v>
      </c>
      <c r="BG182" s="99">
        <f t="shared" si="32"/>
        <v>0</v>
      </c>
      <c r="BH182" s="99">
        <f t="shared" si="33"/>
        <v>0</v>
      </c>
      <c r="BI182" s="99">
        <f t="shared" si="34"/>
        <v>0</v>
      </c>
      <c r="BJ182" s="14" t="s">
        <v>94</v>
      </c>
      <c r="BK182" s="99">
        <f t="shared" si="35"/>
        <v>0</v>
      </c>
      <c r="BL182" s="14" t="s">
        <v>226</v>
      </c>
      <c r="BM182" s="168" t="s">
        <v>3140</v>
      </c>
    </row>
    <row r="183" spans="1:65" s="2" customFormat="1" ht="14.45" customHeight="1">
      <c r="A183" s="32"/>
      <c r="B183" s="131"/>
      <c r="C183" s="156" t="s">
        <v>325</v>
      </c>
      <c r="D183" s="156" t="s">
        <v>167</v>
      </c>
      <c r="E183" s="157" t="s">
        <v>2732</v>
      </c>
      <c r="F183" s="158" t="s">
        <v>2733</v>
      </c>
      <c r="G183" s="159" t="s">
        <v>394</v>
      </c>
      <c r="H183" s="160">
        <v>1</v>
      </c>
      <c r="I183" s="161"/>
      <c r="J183" s="162"/>
      <c r="K183" s="163"/>
      <c r="L183" s="33"/>
      <c r="M183" s="164" t="s">
        <v>1</v>
      </c>
      <c r="N183" s="165" t="s">
        <v>49</v>
      </c>
      <c r="O183" s="58"/>
      <c r="P183" s="166">
        <f t="shared" si="27"/>
        <v>0</v>
      </c>
      <c r="Q183" s="166">
        <v>0</v>
      </c>
      <c r="R183" s="166">
        <f t="shared" si="28"/>
        <v>0</v>
      </c>
      <c r="S183" s="166">
        <v>0</v>
      </c>
      <c r="T183" s="167">
        <f t="shared" si="29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226</v>
      </c>
      <c r="AT183" s="168" t="s">
        <v>167</v>
      </c>
      <c r="AU183" s="168" t="s">
        <v>94</v>
      </c>
      <c r="AY183" s="14" t="s">
        <v>165</v>
      </c>
      <c r="BE183" s="99">
        <f t="shared" si="30"/>
        <v>0</v>
      </c>
      <c r="BF183" s="99">
        <f t="shared" si="31"/>
        <v>0</v>
      </c>
      <c r="BG183" s="99">
        <f t="shared" si="32"/>
        <v>0</v>
      </c>
      <c r="BH183" s="99">
        <f t="shared" si="33"/>
        <v>0</v>
      </c>
      <c r="BI183" s="99">
        <f t="shared" si="34"/>
        <v>0</v>
      </c>
      <c r="BJ183" s="14" t="s">
        <v>94</v>
      </c>
      <c r="BK183" s="99">
        <f t="shared" si="35"/>
        <v>0</v>
      </c>
      <c r="BL183" s="14" t="s">
        <v>226</v>
      </c>
      <c r="BM183" s="168" t="s">
        <v>3141</v>
      </c>
    </row>
    <row r="184" spans="1:65" s="2" customFormat="1" ht="14.45" customHeight="1">
      <c r="A184" s="32"/>
      <c r="B184" s="131"/>
      <c r="C184" s="156" t="s">
        <v>329</v>
      </c>
      <c r="D184" s="156" t="s">
        <v>167</v>
      </c>
      <c r="E184" s="157" t="s">
        <v>2735</v>
      </c>
      <c r="F184" s="158" t="s">
        <v>2736</v>
      </c>
      <c r="G184" s="159" t="s">
        <v>394</v>
      </c>
      <c r="H184" s="160">
        <v>1</v>
      </c>
      <c r="I184" s="161"/>
      <c r="J184" s="162"/>
      <c r="K184" s="163"/>
      <c r="L184" s="33"/>
      <c r="M184" s="164" t="s">
        <v>1</v>
      </c>
      <c r="N184" s="165" t="s">
        <v>49</v>
      </c>
      <c r="O184" s="58"/>
      <c r="P184" s="166">
        <f t="shared" si="27"/>
        <v>0</v>
      </c>
      <c r="Q184" s="166">
        <v>1.3799999999999999E-3</v>
      </c>
      <c r="R184" s="166">
        <f t="shared" si="28"/>
        <v>1.3799999999999999E-3</v>
      </c>
      <c r="S184" s="166">
        <v>9.8999999999999999E-4</v>
      </c>
      <c r="T184" s="167">
        <f t="shared" si="29"/>
        <v>9.8999999999999999E-4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226</v>
      </c>
      <c r="AT184" s="168" t="s">
        <v>167</v>
      </c>
      <c r="AU184" s="168" t="s">
        <v>94</v>
      </c>
      <c r="AY184" s="14" t="s">
        <v>165</v>
      </c>
      <c r="BE184" s="99">
        <f t="shared" si="30"/>
        <v>0</v>
      </c>
      <c r="BF184" s="99">
        <f t="shared" si="31"/>
        <v>0</v>
      </c>
      <c r="BG184" s="99">
        <f t="shared" si="32"/>
        <v>0</v>
      </c>
      <c r="BH184" s="99">
        <f t="shared" si="33"/>
        <v>0</v>
      </c>
      <c r="BI184" s="99">
        <f t="shared" si="34"/>
        <v>0</v>
      </c>
      <c r="BJ184" s="14" t="s">
        <v>94</v>
      </c>
      <c r="BK184" s="99">
        <f t="shared" si="35"/>
        <v>0</v>
      </c>
      <c r="BL184" s="14" t="s">
        <v>226</v>
      </c>
      <c r="BM184" s="168" t="s">
        <v>3142</v>
      </c>
    </row>
    <row r="185" spans="1:65" s="2" customFormat="1" ht="14.45" customHeight="1">
      <c r="A185" s="32"/>
      <c r="B185" s="131"/>
      <c r="C185" s="156" t="s">
        <v>334</v>
      </c>
      <c r="D185" s="156" t="s">
        <v>167</v>
      </c>
      <c r="E185" s="157" t="s">
        <v>2750</v>
      </c>
      <c r="F185" s="158" t="s">
        <v>2751</v>
      </c>
      <c r="G185" s="159" t="s">
        <v>277</v>
      </c>
      <c r="H185" s="160">
        <v>11.25</v>
      </c>
      <c r="I185" s="161"/>
      <c r="J185" s="162"/>
      <c r="K185" s="163"/>
      <c r="L185" s="33"/>
      <c r="M185" s="164" t="s">
        <v>1</v>
      </c>
      <c r="N185" s="165" t="s">
        <v>49</v>
      </c>
      <c r="O185" s="58"/>
      <c r="P185" s="166">
        <f t="shared" si="27"/>
        <v>0</v>
      </c>
      <c r="Q185" s="166">
        <v>1.018339118128E-2</v>
      </c>
      <c r="R185" s="166">
        <f t="shared" si="28"/>
        <v>0.11456315078939999</v>
      </c>
      <c r="S185" s="166">
        <v>0</v>
      </c>
      <c r="T185" s="167">
        <f t="shared" si="29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226</v>
      </c>
      <c r="AT185" s="168" t="s">
        <v>167</v>
      </c>
      <c r="AU185" s="168" t="s">
        <v>94</v>
      </c>
      <c r="AY185" s="14" t="s">
        <v>165</v>
      </c>
      <c r="BE185" s="99">
        <f t="shared" si="30"/>
        <v>0</v>
      </c>
      <c r="BF185" s="99">
        <f t="shared" si="31"/>
        <v>0</v>
      </c>
      <c r="BG185" s="99">
        <f t="shared" si="32"/>
        <v>0</v>
      </c>
      <c r="BH185" s="99">
        <f t="shared" si="33"/>
        <v>0</v>
      </c>
      <c r="BI185" s="99">
        <f t="shared" si="34"/>
        <v>0</v>
      </c>
      <c r="BJ185" s="14" t="s">
        <v>94</v>
      </c>
      <c r="BK185" s="99">
        <f t="shared" si="35"/>
        <v>0</v>
      </c>
      <c r="BL185" s="14" t="s">
        <v>226</v>
      </c>
      <c r="BM185" s="168" t="s">
        <v>3143</v>
      </c>
    </row>
    <row r="186" spans="1:65" s="2" customFormat="1" ht="24.2" customHeight="1">
      <c r="A186" s="32"/>
      <c r="B186" s="131"/>
      <c r="C186" s="156" t="s">
        <v>338</v>
      </c>
      <c r="D186" s="156" t="s">
        <v>167</v>
      </c>
      <c r="E186" s="157" t="s">
        <v>2753</v>
      </c>
      <c r="F186" s="158" t="s">
        <v>2754</v>
      </c>
      <c r="G186" s="159" t="s">
        <v>277</v>
      </c>
      <c r="H186" s="160">
        <v>11.25</v>
      </c>
      <c r="I186" s="161"/>
      <c r="J186" s="162"/>
      <c r="K186" s="163"/>
      <c r="L186" s="33"/>
      <c r="M186" s="164" t="s">
        <v>1</v>
      </c>
      <c r="N186" s="165" t="s">
        <v>49</v>
      </c>
      <c r="O186" s="58"/>
      <c r="P186" s="166">
        <f t="shared" si="27"/>
        <v>0</v>
      </c>
      <c r="Q186" s="166">
        <v>3.601E-2</v>
      </c>
      <c r="R186" s="166">
        <f t="shared" si="28"/>
        <v>0.40511249999999999</v>
      </c>
      <c r="S186" s="166">
        <v>0</v>
      </c>
      <c r="T186" s="167">
        <f t="shared" si="29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226</v>
      </c>
      <c r="AT186" s="168" t="s">
        <v>167</v>
      </c>
      <c r="AU186" s="168" t="s">
        <v>94</v>
      </c>
      <c r="AY186" s="14" t="s">
        <v>165</v>
      </c>
      <c r="BE186" s="99">
        <f t="shared" si="30"/>
        <v>0</v>
      </c>
      <c r="BF186" s="99">
        <f t="shared" si="31"/>
        <v>0</v>
      </c>
      <c r="BG186" s="99">
        <f t="shared" si="32"/>
        <v>0</v>
      </c>
      <c r="BH186" s="99">
        <f t="shared" si="33"/>
        <v>0</v>
      </c>
      <c r="BI186" s="99">
        <f t="shared" si="34"/>
        <v>0</v>
      </c>
      <c r="BJ186" s="14" t="s">
        <v>94</v>
      </c>
      <c r="BK186" s="99">
        <f t="shared" si="35"/>
        <v>0</v>
      </c>
      <c r="BL186" s="14" t="s">
        <v>226</v>
      </c>
      <c r="BM186" s="168" t="s">
        <v>3144</v>
      </c>
    </row>
    <row r="187" spans="1:65" s="2" customFormat="1" ht="24.2" customHeight="1">
      <c r="A187" s="32"/>
      <c r="B187" s="131"/>
      <c r="C187" s="156" t="s">
        <v>342</v>
      </c>
      <c r="D187" s="156" t="s">
        <v>167</v>
      </c>
      <c r="E187" s="157" t="s">
        <v>2756</v>
      </c>
      <c r="F187" s="158" t="s">
        <v>2757</v>
      </c>
      <c r="G187" s="159" t="s">
        <v>332</v>
      </c>
      <c r="H187" s="160">
        <v>2E-3</v>
      </c>
      <c r="I187" s="161"/>
      <c r="J187" s="162"/>
      <c r="K187" s="163"/>
      <c r="L187" s="33"/>
      <c r="M187" s="164" t="s">
        <v>1</v>
      </c>
      <c r="N187" s="165" t="s">
        <v>49</v>
      </c>
      <c r="O187" s="58"/>
      <c r="P187" s="166">
        <f t="shared" si="27"/>
        <v>0</v>
      </c>
      <c r="Q187" s="166">
        <v>0</v>
      </c>
      <c r="R187" s="166">
        <f t="shared" si="28"/>
        <v>0</v>
      </c>
      <c r="S187" s="166">
        <v>0</v>
      </c>
      <c r="T187" s="167">
        <f t="shared" si="29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226</v>
      </c>
      <c r="AT187" s="168" t="s">
        <v>167</v>
      </c>
      <c r="AU187" s="168" t="s">
        <v>94</v>
      </c>
      <c r="AY187" s="14" t="s">
        <v>165</v>
      </c>
      <c r="BE187" s="99">
        <f t="shared" si="30"/>
        <v>0</v>
      </c>
      <c r="BF187" s="99">
        <f t="shared" si="31"/>
        <v>0</v>
      </c>
      <c r="BG187" s="99">
        <f t="shared" si="32"/>
        <v>0</v>
      </c>
      <c r="BH187" s="99">
        <f t="shared" si="33"/>
        <v>0</v>
      </c>
      <c r="BI187" s="99">
        <f t="shared" si="34"/>
        <v>0</v>
      </c>
      <c r="BJ187" s="14" t="s">
        <v>94</v>
      </c>
      <c r="BK187" s="99">
        <f t="shared" si="35"/>
        <v>0</v>
      </c>
      <c r="BL187" s="14" t="s">
        <v>226</v>
      </c>
      <c r="BM187" s="168" t="s">
        <v>3145</v>
      </c>
    </row>
    <row r="188" spans="1:65" s="2" customFormat="1" ht="24.2" customHeight="1">
      <c r="A188" s="32"/>
      <c r="B188" s="131"/>
      <c r="C188" s="156" t="s">
        <v>346</v>
      </c>
      <c r="D188" s="156" t="s">
        <v>167</v>
      </c>
      <c r="E188" s="157" t="s">
        <v>2759</v>
      </c>
      <c r="F188" s="158" t="s">
        <v>2760</v>
      </c>
      <c r="G188" s="159" t="s">
        <v>332</v>
      </c>
      <c r="H188" s="160">
        <v>0.52500000000000002</v>
      </c>
      <c r="I188" s="161"/>
      <c r="J188" s="162"/>
      <c r="K188" s="163"/>
      <c r="L188" s="33"/>
      <c r="M188" s="164" t="s">
        <v>1</v>
      </c>
      <c r="N188" s="165" t="s">
        <v>49</v>
      </c>
      <c r="O188" s="58"/>
      <c r="P188" s="166">
        <f t="shared" si="27"/>
        <v>0</v>
      </c>
      <c r="Q188" s="166">
        <v>0</v>
      </c>
      <c r="R188" s="166">
        <f t="shared" si="28"/>
        <v>0</v>
      </c>
      <c r="S188" s="166">
        <v>0</v>
      </c>
      <c r="T188" s="167">
        <f t="shared" si="29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226</v>
      </c>
      <c r="AT188" s="168" t="s">
        <v>167</v>
      </c>
      <c r="AU188" s="168" t="s">
        <v>94</v>
      </c>
      <c r="AY188" s="14" t="s">
        <v>165</v>
      </c>
      <c r="BE188" s="99">
        <f t="shared" si="30"/>
        <v>0</v>
      </c>
      <c r="BF188" s="99">
        <f t="shared" si="31"/>
        <v>0</v>
      </c>
      <c r="BG188" s="99">
        <f t="shared" si="32"/>
        <v>0</v>
      </c>
      <c r="BH188" s="99">
        <f t="shared" si="33"/>
        <v>0</v>
      </c>
      <c r="BI188" s="99">
        <f t="shared" si="34"/>
        <v>0</v>
      </c>
      <c r="BJ188" s="14" t="s">
        <v>94</v>
      </c>
      <c r="BK188" s="99">
        <f t="shared" si="35"/>
        <v>0</v>
      </c>
      <c r="BL188" s="14" t="s">
        <v>226</v>
      </c>
      <c r="BM188" s="168" t="s">
        <v>3146</v>
      </c>
    </row>
    <row r="189" spans="1:65" s="12" customFormat="1" ht="22.9" customHeight="1">
      <c r="B189" s="143"/>
      <c r="D189" s="144" t="s">
        <v>82</v>
      </c>
      <c r="E189" s="154" t="s">
        <v>2773</v>
      </c>
      <c r="F189" s="154" t="s">
        <v>2774</v>
      </c>
      <c r="I189" s="146"/>
      <c r="J189" s="155"/>
      <c r="L189" s="143"/>
      <c r="M189" s="148"/>
      <c r="N189" s="149"/>
      <c r="O189" s="149"/>
      <c r="P189" s="150">
        <f>SUM(P190:P234)</f>
        <v>0</v>
      </c>
      <c r="Q189" s="149"/>
      <c r="R189" s="150">
        <f>SUM(R190:R234)</f>
        <v>4.0840000000000001E-2</v>
      </c>
      <c r="S189" s="149"/>
      <c r="T189" s="151">
        <f>SUM(T190:T234)</f>
        <v>6.2550000000000008E-2</v>
      </c>
      <c r="AR189" s="144" t="s">
        <v>94</v>
      </c>
      <c r="AT189" s="152" t="s">
        <v>82</v>
      </c>
      <c r="AU189" s="152" t="s">
        <v>89</v>
      </c>
      <c r="AY189" s="144" t="s">
        <v>165</v>
      </c>
      <c r="BK189" s="153">
        <f>SUM(BK190:BK234)</f>
        <v>0</v>
      </c>
    </row>
    <row r="190" spans="1:65" s="2" customFormat="1" ht="24.2" customHeight="1">
      <c r="A190" s="32"/>
      <c r="B190" s="131"/>
      <c r="C190" s="156" t="s">
        <v>350</v>
      </c>
      <c r="D190" s="156" t="s">
        <v>167</v>
      </c>
      <c r="E190" s="157" t="s">
        <v>3147</v>
      </c>
      <c r="F190" s="158" t="s">
        <v>3148</v>
      </c>
      <c r="G190" s="159" t="s">
        <v>1130</v>
      </c>
      <c r="H190" s="160">
        <v>2</v>
      </c>
      <c r="I190" s="161"/>
      <c r="J190" s="162"/>
      <c r="K190" s="163"/>
      <c r="L190" s="33"/>
      <c r="M190" s="164" t="s">
        <v>1</v>
      </c>
      <c r="N190" s="165" t="s">
        <v>49</v>
      </c>
      <c r="O190" s="58"/>
      <c r="P190" s="166">
        <f t="shared" ref="P190:P234" si="36">O190*H190</f>
        <v>0</v>
      </c>
      <c r="Q190" s="166">
        <v>0</v>
      </c>
      <c r="R190" s="166">
        <f t="shared" ref="R190:R234" si="37">Q190*H190</f>
        <v>0</v>
      </c>
      <c r="S190" s="166">
        <v>1.933E-2</v>
      </c>
      <c r="T190" s="167">
        <f t="shared" ref="T190:T234" si="38">S190*H190</f>
        <v>3.866E-2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226</v>
      </c>
      <c r="AT190" s="168" t="s">
        <v>167</v>
      </c>
      <c r="AU190" s="168" t="s">
        <v>94</v>
      </c>
      <c r="AY190" s="14" t="s">
        <v>165</v>
      </c>
      <c r="BE190" s="99">
        <f t="shared" ref="BE190:BE234" si="39">IF(N190="základná",J190,0)</f>
        <v>0</v>
      </c>
      <c r="BF190" s="99">
        <f t="shared" ref="BF190:BF234" si="40">IF(N190="znížená",J190,0)</f>
        <v>0</v>
      </c>
      <c r="BG190" s="99">
        <f t="shared" ref="BG190:BG234" si="41">IF(N190="zákl. prenesená",J190,0)</f>
        <v>0</v>
      </c>
      <c r="BH190" s="99">
        <f t="shared" ref="BH190:BH234" si="42">IF(N190="zníž. prenesená",J190,0)</f>
        <v>0</v>
      </c>
      <c r="BI190" s="99">
        <f t="shared" ref="BI190:BI234" si="43">IF(N190="nulová",J190,0)</f>
        <v>0</v>
      </c>
      <c r="BJ190" s="14" t="s">
        <v>94</v>
      </c>
      <c r="BK190" s="99">
        <f t="shared" ref="BK190:BK234" si="44">ROUND(I190*H190,2)</f>
        <v>0</v>
      </c>
      <c r="BL190" s="14" t="s">
        <v>226</v>
      </c>
      <c r="BM190" s="168" t="s">
        <v>3149</v>
      </c>
    </row>
    <row r="191" spans="1:65" s="2" customFormat="1" ht="24.2" customHeight="1">
      <c r="A191" s="32"/>
      <c r="B191" s="131"/>
      <c r="C191" s="156" t="s">
        <v>354</v>
      </c>
      <c r="D191" s="156" t="s">
        <v>167</v>
      </c>
      <c r="E191" s="157" t="s">
        <v>3150</v>
      </c>
      <c r="F191" s="158" t="s">
        <v>3151</v>
      </c>
      <c r="G191" s="159" t="s">
        <v>1130</v>
      </c>
      <c r="H191" s="160">
        <v>1</v>
      </c>
      <c r="I191" s="161"/>
      <c r="J191" s="162"/>
      <c r="K191" s="163"/>
      <c r="L191" s="33"/>
      <c r="M191" s="164" t="s">
        <v>1</v>
      </c>
      <c r="N191" s="165" t="s">
        <v>49</v>
      </c>
      <c r="O191" s="58"/>
      <c r="P191" s="166">
        <f t="shared" si="36"/>
        <v>0</v>
      </c>
      <c r="Q191" s="166">
        <v>8.3000000000000001E-4</v>
      </c>
      <c r="R191" s="166">
        <f t="shared" si="37"/>
        <v>8.3000000000000001E-4</v>
      </c>
      <c r="S191" s="166">
        <v>0</v>
      </c>
      <c r="T191" s="167">
        <f t="shared" si="38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226</v>
      </c>
      <c r="AT191" s="168" t="s">
        <v>167</v>
      </c>
      <c r="AU191" s="168" t="s">
        <v>94</v>
      </c>
      <c r="AY191" s="14" t="s">
        <v>165</v>
      </c>
      <c r="BE191" s="99">
        <f t="shared" si="39"/>
        <v>0</v>
      </c>
      <c r="BF191" s="99">
        <f t="shared" si="40"/>
        <v>0</v>
      </c>
      <c r="BG191" s="99">
        <f t="shared" si="41"/>
        <v>0</v>
      </c>
      <c r="BH191" s="99">
        <f t="shared" si="42"/>
        <v>0</v>
      </c>
      <c r="BI191" s="99">
        <f t="shared" si="43"/>
        <v>0</v>
      </c>
      <c r="BJ191" s="14" t="s">
        <v>94</v>
      </c>
      <c r="BK191" s="99">
        <f t="shared" si="44"/>
        <v>0</v>
      </c>
      <c r="BL191" s="14" t="s">
        <v>226</v>
      </c>
      <c r="BM191" s="168" t="s">
        <v>3152</v>
      </c>
    </row>
    <row r="192" spans="1:65" s="2" customFormat="1" ht="37.9" customHeight="1">
      <c r="A192" s="32"/>
      <c r="B192" s="131"/>
      <c r="C192" s="169" t="s">
        <v>360</v>
      </c>
      <c r="D192" s="169" t="s">
        <v>373</v>
      </c>
      <c r="E192" s="170" t="s">
        <v>3153</v>
      </c>
      <c r="F192" s="171" t="s">
        <v>3154</v>
      </c>
      <c r="G192" s="172" t="s">
        <v>394</v>
      </c>
      <c r="H192" s="173">
        <v>1</v>
      </c>
      <c r="I192" s="174"/>
      <c r="J192" s="175"/>
      <c r="K192" s="176"/>
      <c r="L192" s="177"/>
      <c r="M192" s="178" t="s">
        <v>1</v>
      </c>
      <c r="N192" s="179" t="s">
        <v>49</v>
      </c>
      <c r="O192" s="58"/>
      <c r="P192" s="166">
        <f t="shared" si="36"/>
        <v>0</v>
      </c>
      <c r="Q192" s="166">
        <v>3.2399999999999998E-3</v>
      </c>
      <c r="R192" s="166">
        <f t="shared" si="37"/>
        <v>3.2399999999999998E-3</v>
      </c>
      <c r="S192" s="166">
        <v>0</v>
      </c>
      <c r="T192" s="167">
        <f t="shared" si="38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291</v>
      </c>
      <c r="AT192" s="168" t="s">
        <v>373</v>
      </c>
      <c r="AU192" s="168" t="s">
        <v>94</v>
      </c>
      <c r="AY192" s="14" t="s">
        <v>165</v>
      </c>
      <c r="BE192" s="99">
        <f t="shared" si="39"/>
        <v>0</v>
      </c>
      <c r="BF192" s="99">
        <f t="shared" si="40"/>
        <v>0</v>
      </c>
      <c r="BG192" s="99">
        <f t="shared" si="41"/>
        <v>0</v>
      </c>
      <c r="BH192" s="99">
        <f t="shared" si="42"/>
        <v>0</v>
      </c>
      <c r="BI192" s="99">
        <f t="shared" si="43"/>
        <v>0</v>
      </c>
      <c r="BJ192" s="14" t="s">
        <v>94</v>
      </c>
      <c r="BK192" s="99">
        <f t="shared" si="44"/>
        <v>0</v>
      </c>
      <c r="BL192" s="14" t="s">
        <v>226</v>
      </c>
      <c r="BM192" s="168" t="s">
        <v>3155</v>
      </c>
    </row>
    <row r="193" spans="1:65" s="2" customFormat="1" ht="24.2" customHeight="1">
      <c r="A193" s="32"/>
      <c r="B193" s="131"/>
      <c r="C193" s="156" t="s">
        <v>368</v>
      </c>
      <c r="D193" s="156" t="s">
        <v>167</v>
      </c>
      <c r="E193" s="157" t="s">
        <v>3156</v>
      </c>
      <c r="F193" s="158" t="s">
        <v>3157</v>
      </c>
      <c r="G193" s="159" t="s">
        <v>1130</v>
      </c>
      <c r="H193" s="160">
        <v>1</v>
      </c>
      <c r="I193" s="161"/>
      <c r="J193" s="162"/>
      <c r="K193" s="163"/>
      <c r="L193" s="33"/>
      <c r="M193" s="164" t="s">
        <v>1</v>
      </c>
      <c r="N193" s="165" t="s">
        <v>49</v>
      </c>
      <c r="O193" s="58"/>
      <c r="P193" s="166">
        <f t="shared" si="36"/>
        <v>0</v>
      </c>
      <c r="Q193" s="166">
        <v>0</v>
      </c>
      <c r="R193" s="166">
        <f t="shared" si="37"/>
        <v>0</v>
      </c>
      <c r="S193" s="166">
        <v>1.9460000000000002E-2</v>
      </c>
      <c r="T193" s="167">
        <f t="shared" si="38"/>
        <v>1.9460000000000002E-2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226</v>
      </c>
      <c r="AT193" s="168" t="s">
        <v>167</v>
      </c>
      <c r="AU193" s="168" t="s">
        <v>94</v>
      </c>
      <c r="AY193" s="14" t="s">
        <v>165</v>
      </c>
      <c r="BE193" s="99">
        <f t="shared" si="39"/>
        <v>0</v>
      </c>
      <c r="BF193" s="99">
        <f t="shared" si="40"/>
        <v>0</v>
      </c>
      <c r="BG193" s="99">
        <f t="shared" si="41"/>
        <v>0</v>
      </c>
      <c r="BH193" s="99">
        <f t="shared" si="42"/>
        <v>0</v>
      </c>
      <c r="BI193" s="99">
        <f t="shared" si="43"/>
        <v>0</v>
      </c>
      <c r="BJ193" s="14" t="s">
        <v>94</v>
      </c>
      <c r="BK193" s="99">
        <f t="shared" si="44"/>
        <v>0</v>
      </c>
      <c r="BL193" s="14" t="s">
        <v>226</v>
      </c>
      <c r="BM193" s="168" t="s">
        <v>3158</v>
      </c>
    </row>
    <row r="194" spans="1:65" s="2" customFormat="1" ht="24.2" customHeight="1">
      <c r="A194" s="32"/>
      <c r="B194" s="131"/>
      <c r="C194" s="156" t="s">
        <v>372</v>
      </c>
      <c r="D194" s="156" t="s">
        <v>167</v>
      </c>
      <c r="E194" s="157" t="s">
        <v>3159</v>
      </c>
      <c r="F194" s="158" t="s">
        <v>3160</v>
      </c>
      <c r="G194" s="159" t="s">
        <v>394</v>
      </c>
      <c r="H194" s="160">
        <v>2</v>
      </c>
      <c r="I194" s="161"/>
      <c r="J194" s="162"/>
      <c r="K194" s="163"/>
      <c r="L194" s="33"/>
      <c r="M194" s="164" t="s">
        <v>1</v>
      </c>
      <c r="N194" s="165" t="s">
        <v>49</v>
      </c>
      <c r="O194" s="58"/>
      <c r="P194" s="166">
        <f t="shared" si="36"/>
        <v>0</v>
      </c>
      <c r="Q194" s="166">
        <v>6.0000000000000002E-5</v>
      </c>
      <c r="R194" s="166">
        <f t="shared" si="37"/>
        <v>1.2E-4</v>
      </c>
      <c r="S194" s="166">
        <v>0</v>
      </c>
      <c r="T194" s="167">
        <f t="shared" si="38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226</v>
      </c>
      <c r="AT194" s="168" t="s">
        <v>167</v>
      </c>
      <c r="AU194" s="168" t="s">
        <v>94</v>
      </c>
      <c r="AY194" s="14" t="s">
        <v>165</v>
      </c>
      <c r="BE194" s="99">
        <f t="shared" si="39"/>
        <v>0</v>
      </c>
      <c r="BF194" s="99">
        <f t="shared" si="40"/>
        <v>0</v>
      </c>
      <c r="BG194" s="99">
        <f t="shared" si="41"/>
        <v>0</v>
      </c>
      <c r="BH194" s="99">
        <f t="shared" si="42"/>
        <v>0</v>
      </c>
      <c r="BI194" s="99">
        <f t="shared" si="43"/>
        <v>0</v>
      </c>
      <c r="BJ194" s="14" t="s">
        <v>94</v>
      </c>
      <c r="BK194" s="99">
        <f t="shared" si="44"/>
        <v>0</v>
      </c>
      <c r="BL194" s="14" t="s">
        <v>226</v>
      </c>
      <c r="BM194" s="168" t="s">
        <v>3161</v>
      </c>
    </row>
    <row r="195" spans="1:65" s="2" customFormat="1" ht="14.45" customHeight="1">
      <c r="A195" s="32"/>
      <c r="B195" s="131"/>
      <c r="C195" s="156" t="s">
        <v>377</v>
      </c>
      <c r="D195" s="156" t="s">
        <v>167</v>
      </c>
      <c r="E195" s="157" t="s">
        <v>3162</v>
      </c>
      <c r="F195" s="158" t="s">
        <v>3163</v>
      </c>
      <c r="G195" s="159" t="s">
        <v>394</v>
      </c>
      <c r="H195" s="160">
        <v>2</v>
      </c>
      <c r="I195" s="161"/>
      <c r="J195" s="162"/>
      <c r="K195" s="163"/>
      <c r="L195" s="33"/>
      <c r="M195" s="164" t="s">
        <v>1</v>
      </c>
      <c r="N195" s="165" t="s">
        <v>49</v>
      </c>
      <c r="O195" s="58"/>
      <c r="P195" s="166">
        <f t="shared" si="36"/>
        <v>0</v>
      </c>
      <c r="Q195" s="166">
        <v>0</v>
      </c>
      <c r="R195" s="166">
        <f t="shared" si="37"/>
        <v>0</v>
      </c>
      <c r="S195" s="166">
        <v>0</v>
      </c>
      <c r="T195" s="167">
        <f t="shared" si="38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226</v>
      </c>
      <c r="AT195" s="168" t="s">
        <v>167</v>
      </c>
      <c r="AU195" s="168" t="s">
        <v>94</v>
      </c>
      <c r="AY195" s="14" t="s">
        <v>165</v>
      </c>
      <c r="BE195" s="99">
        <f t="shared" si="39"/>
        <v>0</v>
      </c>
      <c r="BF195" s="99">
        <f t="shared" si="40"/>
        <v>0</v>
      </c>
      <c r="BG195" s="99">
        <f t="shared" si="41"/>
        <v>0</v>
      </c>
      <c r="BH195" s="99">
        <f t="shared" si="42"/>
        <v>0</v>
      </c>
      <c r="BI195" s="99">
        <f t="shared" si="43"/>
        <v>0</v>
      </c>
      <c r="BJ195" s="14" t="s">
        <v>94</v>
      </c>
      <c r="BK195" s="99">
        <f t="shared" si="44"/>
        <v>0</v>
      </c>
      <c r="BL195" s="14" t="s">
        <v>226</v>
      </c>
      <c r="BM195" s="168" t="s">
        <v>3164</v>
      </c>
    </row>
    <row r="196" spans="1:65" s="2" customFormat="1" ht="14.45" customHeight="1">
      <c r="A196" s="32"/>
      <c r="B196" s="131"/>
      <c r="C196" s="156" t="s">
        <v>383</v>
      </c>
      <c r="D196" s="156" t="s">
        <v>167</v>
      </c>
      <c r="E196" s="157" t="s">
        <v>3165</v>
      </c>
      <c r="F196" s="158" t="s">
        <v>3166</v>
      </c>
      <c r="G196" s="159" t="s">
        <v>394</v>
      </c>
      <c r="H196" s="160">
        <v>2</v>
      </c>
      <c r="I196" s="161"/>
      <c r="J196" s="162"/>
      <c r="K196" s="163"/>
      <c r="L196" s="33"/>
      <c r="M196" s="164" t="s">
        <v>1</v>
      </c>
      <c r="N196" s="165" t="s">
        <v>49</v>
      </c>
      <c r="O196" s="58"/>
      <c r="P196" s="166">
        <f t="shared" si="36"/>
        <v>0</v>
      </c>
      <c r="Q196" s="166">
        <v>2.0000000000000002E-5</v>
      </c>
      <c r="R196" s="166">
        <f t="shared" si="37"/>
        <v>4.0000000000000003E-5</v>
      </c>
      <c r="S196" s="166">
        <v>0</v>
      </c>
      <c r="T196" s="167">
        <f t="shared" si="38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226</v>
      </c>
      <c r="AT196" s="168" t="s">
        <v>167</v>
      </c>
      <c r="AU196" s="168" t="s">
        <v>94</v>
      </c>
      <c r="AY196" s="14" t="s">
        <v>165</v>
      </c>
      <c r="BE196" s="99">
        <f t="shared" si="39"/>
        <v>0</v>
      </c>
      <c r="BF196" s="99">
        <f t="shared" si="40"/>
        <v>0</v>
      </c>
      <c r="BG196" s="99">
        <f t="shared" si="41"/>
        <v>0</v>
      </c>
      <c r="BH196" s="99">
        <f t="shared" si="42"/>
        <v>0</v>
      </c>
      <c r="BI196" s="99">
        <f t="shared" si="43"/>
        <v>0</v>
      </c>
      <c r="BJ196" s="14" t="s">
        <v>94</v>
      </c>
      <c r="BK196" s="99">
        <f t="shared" si="44"/>
        <v>0</v>
      </c>
      <c r="BL196" s="14" t="s">
        <v>226</v>
      </c>
      <c r="BM196" s="168" t="s">
        <v>3167</v>
      </c>
    </row>
    <row r="197" spans="1:65" s="2" customFormat="1" ht="14.45" customHeight="1">
      <c r="A197" s="32"/>
      <c r="B197" s="131"/>
      <c r="C197" s="156" t="s">
        <v>387</v>
      </c>
      <c r="D197" s="156" t="s">
        <v>167</v>
      </c>
      <c r="E197" s="157" t="s">
        <v>3168</v>
      </c>
      <c r="F197" s="158" t="s">
        <v>3169</v>
      </c>
      <c r="G197" s="159" t="s">
        <v>394</v>
      </c>
      <c r="H197" s="160">
        <v>4</v>
      </c>
      <c r="I197" s="161"/>
      <c r="J197" s="162"/>
      <c r="K197" s="163"/>
      <c r="L197" s="33"/>
      <c r="M197" s="164" t="s">
        <v>1</v>
      </c>
      <c r="N197" s="165" t="s">
        <v>49</v>
      </c>
      <c r="O197" s="58"/>
      <c r="P197" s="166">
        <f t="shared" si="36"/>
        <v>0</v>
      </c>
      <c r="Q197" s="166">
        <v>0</v>
      </c>
      <c r="R197" s="166">
        <f t="shared" si="37"/>
        <v>0</v>
      </c>
      <c r="S197" s="166">
        <v>0</v>
      </c>
      <c r="T197" s="167">
        <f t="shared" si="38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226</v>
      </c>
      <c r="AT197" s="168" t="s">
        <v>167</v>
      </c>
      <c r="AU197" s="168" t="s">
        <v>94</v>
      </c>
      <c r="AY197" s="14" t="s">
        <v>165</v>
      </c>
      <c r="BE197" s="99">
        <f t="shared" si="39"/>
        <v>0</v>
      </c>
      <c r="BF197" s="99">
        <f t="shared" si="40"/>
        <v>0</v>
      </c>
      <c r="BG197" s="99">
        <f t="shared" si="41"/>
        <v>0</v>
      </c>
      <c r="BH197" s="99">
        <f t="shared" si="42"/>
        <v>0</v>
      </c>
      <c r="BI197" s="99">
        <f t="shared" si="43"/>
        <v>0</v>
      </c>
      <c r="BJ197" s="14" t="s">
        <v>94</v>
      </c>
      <c r="BK197" s="99">
        <f t="shared" si="44"/>
        <v>0</v>
      </c>
      <c r="BL197" s="14" t="s">
        <v>226</v>
      </c>
      <c r="BM197" s="168" t="s">
        <v>3170</v>
      </c>
    </row>
    <row r="198" spans="1:65" s="2" customFormat="1" ht="14.45" customHeight="1">
      <c r="A198" s="32"/>
      <c r="B198" s="131"/>
      <c r="C198" s="156" t="s">
        <v>391</v>
      </c>
      <c r="D198" s="156" t="s">
        <v>167</v>
      </c>
      <c r="E198" s="157" t="s">
        <v>3171</v>
      </c>
      <c r="F198" s="158" t="s">
        <v>3172</v>
      </c>
      <c r="G198" s="159" t="s">
        <v>394</v>
      </c>
      <c r="H198" s="160">
        <v>4</v>
      </c>
      <c r="I198" s="161"/>
      <c r="J198" s="162"/>
      <c r="K198" s="163"/>
      <c r="L198" s="33"/>
      <c r="M198" s="164" t="s">
        <v>1</v>
      </c>
      <c r="N198" s="165" t="s">
        <v>49</v>
      </c>
      <c r="O198" s="58"/>
      <c r="P198" s="166">
        <f t="shared" si="36"/>
        <v>0</v>
      </c>
      <c r="Q198" s="166">
        <v>1.0000000000000001E-5</v>
      </c>
      <c r="R198" s="166">
        <f t="shared" si="37"/>
        <v>4.0000000000000003E-5</v>
      </c>
      <c r="S198" s="166">
        <v>0</v>
      </c>
      <c r="T198" s="167">
        <f t="shared" si="38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226</v>
      </c>
      <c r="AT198" s="168" t="s">
        <v>167</v>
      </c>
      <c r="AU198" s="168" t="s">
        <v>94</v>
      </c>
      <c r="AY198" s="14" t="s">
        <v>165</v>
      </c>
      <c r="BE198" s="99">
        <f t="shared" si="39"/>
        <v>0</v>
      </c>
      <c r="BF198" s="99">
        <f t="shared" si="40"/>
        <v>0</v>
      </c>
      <c r="BG198" s="99">
        <f t="shared" si="41"/>
        <v>0</v>
      </c>
      <c r="BH198" s="99">
        <f t="shared" si="42"/>
        <v>0</v>
      </c>
      <c r="BI198" s="99">
        <f t="shared" si="43"/>
        <v>0</v>
      </c>
      <c r="BJ198" s="14" t="s">
        <v>94</v>
      </c>
      <c r="BK198" s="99">
        <f t="shared" si="44"/>
        <v>0</v>
      </c>
      <c r="BL198" s="14" t="s">
        <v>226</v>
      </c>
      <c r="BM198" s="168" t="s">
        <v>3173</v>
      </c>
    </row>
    <row r="199" spans="1:65" s="2" customFormat="1" ht="24.2" customHeight="1">
      <c r="A199" s="32"/>
      <c r="B199" s="131"/>
      <c r="C199" s="156" t="s">
        <v>396</v>
      </c>
      <c r="D199" s="156" t="s">
        <v>167</v>
      </c>
      <c r="E199" s="157" t="s">
        <v>3174</v>
      </c>
      <c r="F199" s="158" t="s">
        <v>3175</v>
      </c>
      <c r="G199" s="159" t="s">
        <v>1130</v>
      </c>
      <c r="H199" s="160">
        <v>1</v>
      </c>
      <c r="I199" s="161"/>
      <c r="J199" s="162"/>
      <c r="K199" s="163"/>
      <c r="L199" s="33"/>
      <c r="M199" s="164" t="s">
        <v>1</v>
      </c>
      <c r="N199" s="165" t="s">
        <v>49</v>
      </c>
      <c r="O199" s="58"/>
      <c r="P199" s="166">
        <f t="shared" si="36"/>
        <v>0</v>
      </c>
      <c r="Q199" s="166">
        <v>5.6999999999999998E-4</v>
      </c>
      <c r="R199" s="166">
        <f t="shared" si="37"/>
        <v>5.6999999999999998E-4</v>
      </c>
      <c r="S199" s="166">
        <v>0</v>
      </c>
      <c r="T199" s="167">
        <f t="shared" si="38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226</v>
      </c>
      <c r="AT199" s="168" t="s">
        <v>167</v>
      </c>
      <c r="AU199" s="168" t="s">
        <v>94</v>
      </c>
      <c r="AY199" s="14" t="s">
        <v>165</v>
      </c>
      <c r="BE199" s="99">
        <f t="shared" si="39"/>
        <v>0</v>
      </c>
      <c r="BF199" s="99">
        <f t="shared" si="40"/>
        <v>0</v>
      </c>
      <c r="BG199" s="99">
        <f t="shared" si="41"/>
        <v>0</v>
      </c>
      <c r="BH199" s="99">
        <f t="shared" si="42"/>
        <v>0</v>
      </c>
      <c r="BI199" s="99">
        <f t="shared" si="43"/>
        <v>0</v>
      </c>
      <c r="BJ199" s="14" t="s">
        <v>94</v>
      </c>
      <c r="BK199" s="99">
        <f t="shared" si="44"/>
        <v>0</v>
      </c>
      <c r="BL199" s="14" t="s">
        <v>226</v>
      </c>
      <c r="BM199" s="168" t="s">
        <v>3176</v>
      </c>
    </row>
    <row r="200" spans="1:65" s="2" customFormat="1" ht="24.2" customHeight="1">
      <c r="A200" s="32"/>
      <c r="B200" s="131"/>
      <c r="C200" s="169" t="s">
        <v>400</v>
      </c>
      <c r="D200" s="169" t="s">
        <v>373</v>
      </c>
      <c r="E200" s="170" t="s">
        <v>3177</v>
      </c>
      <c r="F200" s="171" t="s">
        <v>3178</v>
      </c>
      <c r="G200" s="172" t="s">
        <v>394</v>
      </c>
      <c r="H200" s="173">
        <v>1</v>
      </c>
      <c r="I200" s="174"/>
      <c r="J200" s="175"/>
      <c r="K200" s="176"/>
      <c r="L200" s="177"/>
      <c r="M200" s="178" t="s">
        <v>1</v>
      </c>
      <c r="N200" s="179" t="s">
        <v>49</v>
      </c>
      <c r="O200" s="58"/>
      <c r="P200" s="166">
        <f t="shared" si="36"/>
        <v>0</v>
      </c>
      <c r="Q200" s="166">
        <v>3.6700000000000001E-3</v>
      </c>
      <c r="R200" s="166">
        <f t="shared" si="37"/>
        <v>3.6700000000000001E-3</v>
      </c>
      <c r="S200" s="166">
        <v>0</v>
      </c>
      <c r="T200" s="167">
        <f t="shared" si="38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291</v>
      </c>
      <c r="AT200" s="168" t="s">
        <v>373</v>
      </c>
      <c r="AU200" s="168" t="s">
        <v>94</v>
      </c>
      <c r="AY200" s="14" t="s">
        <v>165</v>
      </c>
      <c r="BE200" s="99">
        <f t="shared" si="39"/>
        <v>0</v>
      </c>
      <c r="BF200" s="99">
        <f t="shared" si="40"/>
        <v>0</v>
      </c>
      <c r="BG200" s="99">
        <f t="shared" si="41"/>
        <v>0</v>
      </c>
      <c r="BH200" s="99">
        <f t="shared" si="42"/>
        <v>0</v>
      </c>
      <c r="BI200" s="99">
        <f t="shared" si="43"/>
        <v>0</v>
      </c>
      <c r="BJ200" s="14" t="s">
        <v>94</v>
      </c>
      <c r="BK200" s="99">
        <f t="shared" si="44"/>
        <v>0</v>
      </c>
      <c r="BL200" s="14" t="s">
        <v>226</v>
      </c>
      <c r="BM200" s="168" t="s">
        <v>3179</v>
      </c>
    </row>
    <row r="201" spans="1:65" s="2" customFormat="1" ht="14.45" customHeight="1">
      <c r="A201" s="32"/>
      <c r="B201" s="131"/>
      <c r="C201" s="156" t="s">
        <v>404</v>
      </c>
      <c r="D201" s="156" t="s">
        <v>167</v>
      </c>
      <c r="E201" s="157" t="s">
        <v>3180</v>
      </c>
      <c r="F201" s="158" t="s">
        <v>3181</v>
      </c>
      <c r="G201" s="159" t="s">
        <v>1130</v>
      </c>
      <c r="H201" s="160">
        <v>3</v>
      </c>
      <c r="I201" s="161"/>
      <c r="J201" s="162"/>
      <c r="K201" s="163"/>
      <c r="L201" s="33"/>
      <c r="M201" s="164" t="s">
        <v>1</v>
      </c>
      <c r="N201" s="165" t="s">
        <v>49</v>
      </c>
      <c r="O201" s="58"/>
      <c r="P201" s="166">
        <f t="shared" si="36"/>
        <v>0</v>
      </c>
      <c r="Q201" s="166">
        <v>0</v>
      </c>
      <c r="R201" s="166">
        <f t="shared" si="37"/>
        <v>0</v>
      </c>
      <c r="S201" s="166">
        <v>0</v>
      </c>
      <c r="T201" s="167">
        <f t="shared" si="38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226</v>
      </c>
      <c r="AT201" s="168" t="s">
        <v>167</v>
      </c>
      <c r="AU201" s="168" t="s">
        <v>94</v>
      </c>
      <c r="AY201" s="14" t="s">
        <v>165</v>
      </c>
      <c r="BE201" s="99">
        <f t="shared" si="39"/>
        <v>0</v>
      </c>
      <c r="BF201" s="99">
        <f t="shared" si="40"/>
        <v>0</v>
      </c>
      <c r="BG201" s="99">
        <f t="shared" si="41"/>
        <v>0</v>
      </c>
      <c r="BH201" s="99">
        <f t="shared" si="42"/>
        <v>0</v>
      </c>
      <c r="BI201" s="99">
        <f t="shared" si="43"/>
        <v>0</v>
      </c>
      <c r="BJ201" s="14" t="s">
        <v>94</v>
      </c>
      <c r="BK201" s="99">
        <f t="shared" si="44"/>
        <v>0</v>
      </c>
      <c r="BL201" s="14" t="s">
        <v>226</v>
      </c>
      <c r="BM201" s="168" t="s">
        <v>3182</v>
      </c>
    </row>
    <row r="202" spans="1:65" s="2" customFormat="1" ht="37.9" customHeight="1">
      <c r="A202" s="32"/>
      <c r="B202" s="131"/>
      <c r="C202" s="169" t="s">
        <v>408</v>
      </c>
      <c r="D202" s="169" t="s">
        <v>373</v>
      </c>
      <c r="E202" s="170" t="s">
        <v>3183</v>
      </c>
      <c r="F202" s="171" t="s">
        <v>3184</v>
      </c>
      <c r="G202" s="172" t="s">
        <v>394</v>
      </c>
      <c r="H202" s="173">
        <v>1</v>
      </c>
      <c r="I202" s="174"/>
      <c r="J202" s="175"/>
      <c r="K202" s="176"/>
      <c r="L202" s="177"/>
      <c r="M202" s="178" t="s">
        <v>1</v>
      </c>
      <c r="N202" s="179" t="s">
        <v>49</v>
      </c>
      <c r="O202" s="58"/>
      <c r="P202" s="166">
        <f t="shared" si="36"/>
        <v>0</v>
      </c>
      <c r="Q202" s="166">
        <v>1.56E-3</v>
      </c>
      <c r="R202" s="166">
        <f t="shared" si="37"/>
        <v>1.56E-3</v>
      </c>
      <c r="S202" s="166">
        <v>0</v>
      </c>
      <c r="T202" s="167">
        <f t="shared" si="38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291</v>
      </c>
      <c r="AT202" s="168" t="s">
        <v>373</v>
      </c>
      <c r="AU202" s="168" t="s">
        <v>94</v>
      </c>
      <c r="AY202" s="14" t="s">
        <v>165</v>
      </c>
      <c r="BE202" s="99">
        <f t="shared" si="39"/>
        <v>0</v>
      </c>
      <c r="BF202" s="99">
        <f t="shared" si="40"/>
        <v>0</v>
      </c>
      <c r="BG202" s="99">
        <f t="shared" si="41"/>
        <v>0</v>
      </c>
      <c r="BH202" s="99">
        <f t="shared" si="42"/>
        <v>0</v>
      </c>
      <c r="BI202" s="99">
        <f t="shared" si="43"/>
        <v>0</v>
      </c>
      <c r="BJ202" s="14" t="s">
        <v>94</v>
      </c>
      <c r="BK202" s="99">
        <f t="shared" si="44"/>
        <v>0</v>
      </c>
      <c r="BL202" s="14" t="s">
        <v>226</v>
      </c>
      <c r="BM202" s="168" t="s">
        <v>3185</v>
      </c>
    </row>
    <row r="203" spans="1:65" s="2" customFormat="1" ht="24.2" customHeight="1">
      <c r="A203" s="32"/>
      <c r="B203" s="131"/>
      <c r="C203" s="169" t="s">
        <v>412</v>
      </c>
      <c r="D203" s="169" t="s">
        <v>373</v>
      </c>
      <c r="E203" s="170" t="s">
        <v>3186</v>
      </c>
      <c r="F203" s="171" t="s">
        <v>3187</v>
      </c>
      <c r="G203" s="172" t="s">
        <v>394</v>
      </c>
      <c r="H203" s="173">
        <v>2</v>
      </c>
      <c r="I203" s="174"/>
      <c r="J203" s="175"/>
      <c r="K203" s="176"/>
      <c r="L203" s="177"/>
      <c r="M203" s="178" t="s">
        <v>1</v>
      </c>
      <c r="N203" s="179" t="s">
        <v>49</v>
      </c>
      <c r="O203" s="58"/>
      <c r="P203" s="166">
        <f t="shared" si="36"/>
        <v>0</v>
      </c>
      <c r="Q203" s="166">
        <v>2.0799999999999998E-3</v>
      </c>
      <c r="R203" s="166">
        <f t="shared" si="37"/>
        <v>4.1599999999999996E-3</v>
      </c>
      <c r="S203" s="166">
        <v>0</v>
      </c>
      <c r="T203" s="167">
        <f t="shared" si="38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291</v>
      </c>
      <c r="AT203" s="168" t="s">
        <v>373</v>
      </c>
      <c r="AU203" s="168" t="s">
        <v>94</v>
      </c>
      <c r="AY203" s="14" t="s">
        <v>165</v>
      </c>
      <c r="BE203" s="99">
        <f t="shared" si="39"/>
        <v>0</v>
      </c>
      <c r="BF203" s="99">
        <f t="shared" si="40"/>
        <v>0</v>
      </c>
      <c r="BG203" s="99">
        <f t="shared" si="41"/>
        <v>0</v>
      </c>
      <c r="BH203" s="99">
        <f t="shared" si="42"/>
        <v>0</v>
      </c>
      <c r="BI203" s="99">
        <f t="shared" si="43"/>
        <v>0</v>
      </c>
      <c r="BJ203" s="14" t="s">
        <v>94</v>
      </c>
      <c r="BK203" s="99">
        <f t="shared" si="44"/>
        <v>0</v>
      </c>
      <c r="BL203" s="14" t="s">
        <v>226</v>
      </c>
      <c r="BM203" s="168" t="s">
        <v>3188</v>
      </c>
    </row>
    <row r="204" spans="1:65" s="2" customFormat="1" ht="24.2" customHeight="1">
      <c r="A204" s="32"/>
      <c r="B204" s="131"/>
      <c r="C204" s="156" t="s">
        <v>556</v>
      </c>
      <c r="D204" s="156" t="s">
        <v>167</v>
      </c>
      <c r="E204" s="157" t="s">
        <v>3189</v>
      </c>
      <c r="F204" s="158" t="s">
        <v>3190</v>
      </c>
      <c r="G204" s="159" t="s">
        <v>1130</v>
      </c>
      <c r="H204" s="160">
        <v>1</v>
      </c>
      <c r="I204" s="161"/>
      <c r="J204" s="162"/>
      <c r="K204" s="163"/>
      <c r="L204" s="33"/>
      <c r="M204" s="164" t="s">
        <v>1</v>
      </c>
      <c r="N204" s="165" t="s">
        <v>49</v>
      </c>
      <c r="O204" s="58"/>
      <c r="P204" s="166">
        <f t="shared" si="36"/>
        <v>0</v>
      </c>
      <c r="Q204" s="166">
        <v>2.5999999999999998E-4</v>
      </c>
      <c r="R204" s="166">
        <f t="shared" si="37"/>
        <v>2.5999999999999998E-4</v>
      </c>
      <c r="S204" s="166">
        <v>0</v>
      </c>
      <c r="T204" s="167">
        <f t="shared" si="38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226</v>
      </c>
      <c r="AT204" s="168" t="s">
        <v>167</v>
      </c>
      <c r="AU204" s="168" t="s">
        <v>94</v>
      </c>
      <c r="AY204" s="14" t="s">
        <v>165</v>
      </c>
      <c r="BE204" s="99">
        <f t="shared" si="39"/>
        <v>0</v>
      </c>
      <c r="BF204" s="99">
        <f t="shared" si="40"/>
        <v>0</v>
      </c>
      <c r="BG204" s="99">
        <f t="shared" si="41"/>
        <v>0</v>
      </c>
      <c r="BH204" s="99">
        <f t="shared" si="42"/>
        <v>0</v>
      </c>
      <c r="BI204" s="99">
        <f t="shared" si="43"/>
        <v>0</v>
      </c>
      <c r="BJ204" s="14" t="s">
        <v>94</v>
      </c>
      <c r="BK204" s="99">
        <f t="shared" si="44"/>
        <v>0</v>
      </c>
      <c r="BL204" s="14" t="s">
        <v>226</v>
      </c>
      <c r="BM204" s="168" t="s">
        <v>3191</v>
      </c>
    </row>
    <row r="205" spans="1:65" s="2" customFormat="1" ht="37.9" customHeight="1">
      <c r="A205" s="32"/>
      <c r="B205" s="131"/>
      <c r="C205" s="169" t="s">
        <v>560</v>
      </c>
      <c r="D205" s="169" t="s">
        <v>373</v>
      </c>
      <c r="E205" s="170" t="s">
        <v>3192</v>
      </c>
      <c r="F205" s="171" t="s">
        <v>3193</v>
      </c>
      <c r="G205" s="172" t="s">
        <v>394</v>
      </c>
      <c r="H205" s="173">
        <v>1</v>
      </c>
      <c r="I205" s="174"/>
      <c r="J205" s="175"/>
      <c r="K205" s="176"/>
      <c r="L205" s="177"/>
      <c r="M205" s="178" t="s">
        <v>1</v>
      </c>
      <c r="N205" s="179" t="s">
        <v>49</v>
      </c>
      <c r="O205" s="58"/>
      <c r="P205" s="166">
        <f t="shared" si="36"/>
        <v>0</v>
      </c>
      <c r="Q205" s="166">
        <v>4.8700000000000002E-3</v>
      </c>
      <c r="R205" s="166">
        <f t="shared" si="37"/>
        <v>4.8700000000000002E-3</v>
      </c>
      <c r="S205" s="166">
        <v>0</v>
      </c>
      <c r="T205" s="167">
        <f t="shared" si="38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291</v>
      </c>
      <c r="AT205" s="168" t="s">
        <v>373</v>
      </c>
      <c r="AU205" s="168" t="s">
        <v>94</v>
      </c>
      <c r="AY205" s="14" t="s">
        <v>165</v>
      </c>
      <c r="BE205" s="99">
        <f t="shared" si="39"/>
        <v>0</v>
      </c>
      <c r="BF205" s="99">
        <f t="shared" si="40"/>
        <v>0</v>
      </c>
      <c r="BG205" s="99">
        <f t="shared" si="41"/>
        <v>0</v>
      </c>
      <c r="BH205" s="99">
        <f t="shared" si="42"/>
        <v>0</v>
      </c>
      <c r="BI205" s="99">
        <f t="shared" si="43"/>
        <v>0</v>
      </c>
      <c r="BJ205" s="14" t="s">
        <v>94</v>
      </c>
      <c r="BK205" s="99">
        <f t="shared" si="44"/>
        <v>0</v>
      </c>
      <c r="BL205" s="14" t="s">
        <v>226</v>
      </c>
      <c r="BM205" s="168" t="s">
        <v>3194</v>
      </c>
    </row>
    <row r="206" spans="1:65" s="2" customFormat="1" ht="24.2" customHeight="1">
      <c r="A206" s="32"/>
      <c r="B206" s="131"/>
      <c r="C206" s="156" t="s">
        <v>564</v>
      </c>
      <c r="D206" s="156" t="s">
        <v>167</v>
      </c>
      <c r="E206" s="157" t="s">
        <v>3195</v>
      </c>
      <c r="F206" s="158" t="s">
        <v>3196</v>
      </c>
      <c r="G206" s="159" t="s">
        <v>1130</v>
      </c>
      <c r="H206" s="160">
        <v>1</v>
      </c>
      <c r="I206" s="161"/>
      <c r="J206" s="162"/>
      <c r="K206" s="163"/>
      <c r="L206" s="33"/>
      <c r="M206" s="164" t="s">
        <v>1</v>
      </c>
      <c r="N206" s="165" t="s">
        <v>49</v>
      </c>
      <c r="O206" s="58"/>
      <c r="P206" s="166">
        <f t="shared" si="36"/>
        <v>0</v>
      </c>
      <c r="Q206" s="166">
        <v>4.8999999999999998E-4</v>
      </c>
      <c r="R206" s="166">
        <f t="shared" si="37"/>
        <v>4.8999999999999998E-4</v>
      </c>
      <c r="S206" s="166">
        <v>0</v>
      </c>
      <c r="T206" s="167">
        <f t="shared" si="38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226</v>
      </c>
      <c r="AT206" s="168" t="s">
        <v>167</v>
      </c>
      <c r="AU206" s="168" t="s">
        <v>94</v>
      </c>
      <c r="AY206" s="14" t="s">
        <v>165</v>
      </c>
      <c r="BE206" s="99">
        <f t="shared" si="39"/>
        <v>0</v>
      </c>
      <c r="BF206" s="99">
        <f t="shared" si="40"/>
        <v>0</v>
      </c>
      <c r="BG206" s="99">
        <f t="shared" si="41"/>
        <v>0</v>
      </c>
      <c r="BH206" s="99">
        <f t="shared" si="42"/>
        <v>0</v>
      </c>
      <c r="BI206" s="99">
        <f t="shared" si="43"/>
        <v>0</v>
      </c>
      <c r="BJ206" s="14" t="s">
        <v>94</v>
      </c>
      <c r="BK206" s="99">
        <f t="shared" si="44"/>
        <v>0</v>
      </c>
      <c r="BL206" s="14" t="s">
        <v>226</v>
      </c>
      <c r="BM206" s="168" t="s">
        <v>3197</v>
      </c>
    </row>
    <row r="207" spans="1:65" s="2" customFormat="1" ht="37.9" customHeight="1">
      <c r="A207" s="32"/>
      <c r="B207" s="131"/>
      <c r="C207" s="169" t="s">
        <v>566</v>
      </c>
      <c r="D207" s="169" t="s">
        <v>373</v>
      </c>
      <c r="E207" s="170" t="s">
        <v>3198</v>
      </c>
      <c r="F207" s="171" t="s">
        <v>3199</v>
      </c>
      <c r="G207" s="172" t="s">
        <v>394</v>
      </c>
      <c r="H207" s="173">
        <v>1</v>
      </c>
      <c r="I207" s="174"/>
      <c r="J207" s="175"/>
      <c r="K207" s="176"/>
      <c r="L207" s="177"/>
      <c r="M207" s="178" t="s">
        <v>1</v>
      </c>
      <c r="N207" s="179" t="s">
        <v>49</v>
      </c>
      <c r="O207" s="58"/>
      <c r="P207" s="166">
        <f t="shared" si="36"/>
        <v>0</v>
      </c>
      <c r="Q207" s="166">
        <v>0.01</v>
      </c>
      <c r="R207" s="166">
        <f t="shared" si="37"/>
        <v>0.01</v>
      </c>
      <c r="S207" s="166">
        <v>0</v>
      </c>
      <c r="T207" s="167">
        <f t="shared" si="38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291</v>
      </c>
      <c r="AT207" s="168" t="s">
        <v>373</v>
      </c>
      <c r="AU207" s="168" t="s">
        <v>94</v>
      </c>
      <c r="AY207" s="14" t="s">
        <v>165</v>
      </c>
      <c r="BE207" s="99">
        <f t="shared" si="39"/>
        <v>0</v>
      </c>
      <c r="BF207" s="99">
        <f t="shared" si="40"/>
        <v>0</v>
      </c>
      <c r="BG207" s="99">
        <f t="shared" si="41"/>
        <v>0</v>
      </c>
      <c r="BH207" s="99">
        <f t="shared" si="42"/>
        <v>0</v>
      </c>
      <c r="BI207" s="99">
        <f t="shared" si="43"/>
        <v>0</v>
      </c>
      <c r="BJ207" s="14" t="s">
        <v>94</v>
      </c>
      <c r="BK207" s="99">
        <f t="shared" si="44"/>
        <v>0</v>
      </c>
      <c r="BL207" s="14" t="s">
        <v>226</v>
      </c>
      <c r="BM207" s="168" t="s">
        <v>3200</v>
      </c>
    </row>
    <row r="208" spans="1:65" s="2" customFormat="1" ht="24.2" customHeight="1">
      <c r="A208" s="32"/>
      <c r="B208" s="131"/>
      <c r="C208" s="156" t="s">
        <v>570</v>
      </c>
      <c r="D208" s="156" t="s">
        <v>167</v>
      </c>
      <c r="E208" s="157" t="s">
        <v>2784</v>
      </c>
      <c r="F208" s="158" t="s">
        <v>2785</v>
      </c>
      <c r="G208" s="159" t="s">
        <v>332</v>
      </c>
      <c r="H208" s="160">
        <v>6.3E-2</v>
      </c>
      <c r="I208" s="161"/>
      <c r="J208" s="162"/>
      <c r="K208" s="163"/>
      <c r="L208" s="33"/>
      <c r="M208" s="164" t="s">
        <v>1</v>
      </c>
      <c r="N208" s="165" t="s">
        <v>49</v>
      </c>
      <c r="O208" s="58"/>
      <c r="P208" s="166">
        <f t="shared" si="36"/>
        <v>0</v>
      </c>
      <c r="Q208" s="166">
        <v>0</v>
      </c>
      <c r="R208" s="166">
        <f t="shared" si="37"/>
        <v>0</v>
      </c>
      <c r="S208" s="166">
        <v>0</v>
      </c>
      <c r="T208" s="167">
        <f t="shared" si="38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226</v>
      </c>
      <c r="AT208" s="168" t="s">
        <v>167</v>
      </c>
      <c r="AU208" s="168" t="s">
        <v>94</v>
      </c>
      <c r="AY208" s="14" t="s">
        <v>165</v>
      </c>
      <c r="BE208" s="99">
        <f t="shared" si="39"/>
        <v>0</v>
      </c>
      <c r="BF208" s="99">
        <f t="shared" si="40"/>
        <v>0</v>
      </c>
      <c r="BG208" s="99">
        <f t="shared" si="41"/>
        <v>0</v>
      </c>
      <c r="BH208" s="99">
        <f t="shared" si="42"/>
        <v>0</v>
      </c>
      <c r="BI208" s="99">
        <f t="shared" si="43"/>
        <v>0</v>
      </c>
      <c r="BJ208" s="14" t="s">
        <v>94</v>
      </c>
      <c r="BK208" s="99">
        <f t="shared" si="44"/>
        <v>0</v>
      </c>
      <c r="BL208" s="14" t="s">
        <v>226</v>
      </c>
      <c r="BM208" s="168" t="s">
        <v>3201</v>
      </c>
    </row>
    <row r="209" spans="1:65" s="2" customFormat="1" ht="14.45" customHeight="1">
      <c r="A209" s="32"/>
      <c r="B209" s="131"/>
      <c r="C209" s="156" t="s">
        <v>572</v>
      </c>
      <c r="D209" s="156" t="s">
        <v>167</v>
      </c>
      <c r="E209" s="157" t="s">
        <v>3202</v>
      </c>
      <c r="F209" s="158" t="s">
        <v>3203</v>
      </c>
      <c r="G209" s="159" t="s">
        <v>394</v>
      </c>
      <c r="H209" s="160">
        <v>2</v>
      </c>
      <c r="I209" s="161"/>
      <c r="J209" s="162"/>
      <c r="K209" s="163"/>
      <c r="L209" s="33"/>
      <c r="M209" s="164" t="s">
        <v>1</v>
      </c>
      <c r="N209" s="165" t="s">
        <v>49</v>
      </c>
      <c r="O209" s="58"/>
      <c r="P209" s="166">
        <f t="shared" si="36"/>
        <v>0</v>
      </c>
      <c r="Q209" s="166">
        <v>0</v>
      </c>
      <c r="R209" s="166">
        <f t="shared" si="37"/>
        <v>0</v>
      </c>
      <c r="S209" s="166">
        <v>4.8999999999999998E-4</v>
      </c>
      <c r="T209" s="167">
        <f t="shared" si="38"/>
        <v>9.7999999999999997E-4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226</v>
      </c>
      <c r="AT209" s="168" t="s">
        <v>167</v>
      </c>
      <c r="AU209" s="168" t="s">
        <v>94</v>
      </c>
      <c r="AY209" s="14" t="s">
        <v>165</v>
      </c>
      <c r="BE209" s="99">
        <f t="shared" si="39"/>
        <v>0</v>
      </c>
      <c r="BF209" s="99">
        <f t="shared" si="40"/>
        <v>0</v>
      </c>
      <c r="BG209" s="99">
        <f t="shared" si="41"/>
        <v>0</v>
      </c>
      <c r="BH209" s="99">
        <f t="shared" si="42"/>
        <v>0</v>
      </c>
      <c r="BI209" s="99">
        <f t="shared" si="43"/>
        <v>0</v>
      </c>
      <c r="BJ209" s="14" t="s">
        <v>94</v>
      </c>
      <c r="BK209" s="99">
        <f t="shared" si="44"/>
        <v>0</v>
      </c>
      <c r="BL209" s="14" t="s">
        <v>226</v>
      </c>
      <c r="BM209" s="168" t="s">
        <v>3204</v>
      </c>
    </row>
    <row r="210" spans="1:65" s="2" customFormat="1" ht="14.45" customHeight="1">
      <c r="A210" s="32"/>
      <c r="B210" s="131"/>
      <c r="C210" s="156" t="s">
        <v>576</v>
      </c>
      <c r="D210" s="156" t="s">
        <v>167</v>
      </c>
      <c r="E210" s="157" t="s">
        <v>3205</v>
      </c>
      <c r="F210" s="158" t="s">
        <v>3206</v>
      </c>
      <c r="G210" s="159" t="s">
        <v>1130</v>
      </c>
      <c r="H210" s="160">
        <v>1</v>
      </c>
      <c r="I210" s="161"/>
      <c r="J210" s="162"/>
      <c r="K210" s="163"/>
      <c r="L210" s="33"/>
      <c r="M210" s="164" t="s">
        <v>1</v>
      </c>
      <c r="N210" s="165" t="s">
        <v>49</v>
      </c>
      <c r="O210" s="58"/>
      <c r="P210" s="166">
        <f t="shared" si="36"/>
        <v>0</v>
      </c>
      <c r="Q210" s="166">
        <v>2.7999999999999998E-4</v>
      </c>
      <c r="R210" s="166">
        <f t="shared" si="37"/>
        <v>2.7999999999999998E-4</v>
      </c>
      <c r="S210" s="166">
        <v>0</v>
      </c>
      <c r="T210" s="167">
        <f t="shared" si="38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226</v>
      </c>
      <c r="AT210" s="168" t="s">
        <v>167</v>
      </c>
      <c r="AU210" s="168" t="s">
        <v>94</v>
      </c>
      <c r="AY210" s="14" t="s">
        <v>165</v>
      </c>
      <c r="BE210" s="99">
        <f t="shared" si="39"/>
        <v>0</v>
      </c>
      <c r="BF210" s="99">
        <f t="shared" si="40"/>
        <v>0</v>
      </c>
      <c r="BG210" s="99">
        <f t="shared" si="41"/>
        <v>0</v>
      </c>
      <c r="BH210" s="99">
        <f t="shared" si="42"/>
        <v>0</v>
      </c>
      <c r="BI210" s="99">
        <f t="shared" si="43"/>
        <v>0</v>
      </c>
      <c r="BJ210" s="14" t="s">
        <v>94</v>
      </c>
      <c r="BK210" s="99">
        <f t="shared" si="44"/>
        <v>0</v>
      </c>
      <c r="BL210" s="14" t="s">
        <v>226</v>
      </c>
      <c r="BM210" s="168" t="s">
        <v>3207</v>
      </c>
    </row>
    <row r="211" spans="1:65" s="2" customFormat="1" ht="37.9" customHeight="1">
      <c r="A211" s="32"/>
      <c r="B211" s="131"/>
      <c r="C211" s="169" t="s">
        <v>580</v>
      </c>
      <c r="D211" s="169" t="s">
        <v>373</v>
      </c>
      <c r="E211" s="170" t="s">
        <v>3208</v>
      </c>
      <c r="F211" s="171" t="s">
        <v>3209</v>
      </c>
      <c r="G211" s="172" t="s">
        <v>394</v>
      </c>
      <c r="H211" s="173">
        <v>1</v>
      </c>
      <c r="I211" s="174"/>
      <c r="J211" s="175"/>
      <c r="K211" s="176"/>
      <c r="L211" s="177"/>
      <c r="M211" s="178" t="s">
        <v>1</v>
      </c>
      <c r="N211" s="179" t="s">
        <v>49</v>
      </c>
      <c r="O211" s="58"/>
      <c r="P211" s="166">
        <f t="shared" si="36"/>
        <v>0</v>
      </c>
      <c r="Q211" s="166">
        <v>1.6000000000000001E-4</v>
      </c>
      <c r="R211" s="166">
        <f t="shared" si="37"/>
        <v>1.6000000000000001E-4</v>
      </c>
      <c r="S211" s="166">
        <v>0</v>
      </c>
      <c r="T211" s="167">
        <f t="shared" si="38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291</v>
      </c>
      <c r="AT211" s="168" t="s">
        <v>373</v>
      </c>
      <c r="AU211" s="168" t="s">
        <v>94</v>
      </c>
      <c r="AY211" s="14" t="s">
        <v>165</v>
      </c>
      <c r="BE211" s="99">
        <f t="shared" si="39"/>
        <v>0</v>
      </c>
      <c r="BF211" s="99">
        <f t="shared" si="40"/>
        <v>0</v>
      </c>
      <c r="BG211" s="99">
        <f t="shared" si="41"/>
        <v>0</v>
      </c>
      <c r="BH211" s="99">
        <f t="shared" si="42"/>
        <v>0</v>
      </c>
      <c r="BI211" s="99">
        <f t="shared" si="43"/>
        <v>0</v>
      </c>
      <c r="BJ211" s="14" t="s">
        <v>94</v>
      </c>
      <c r="BK211" s="99">
        <f t="shared" si="44"/>
        <v>0</v>
      </c>
      <c r="BL211" s="14" t="s">
        <v>226</v>
      </c>
      <c r="BM211" s="168" t="s">
        <v>3210</v>
      </c>
    </row>
    <row r="212" spans="1:65" s="2" customFormat="1" ht="37.9" customHeight="1">
      <c r="A212" s="32"/>
      <c r="B212" s="131"/>
      <c r="C212" s="169" t="s">
        <v>584</v>
      </c>
      <c r="D212" s="169" t="s">
        <v>373</v>
      </c>
      <c r="E212" s="170" t="s">
        <v>3211</v>
      </c>
      <c r="F212" s="171" t="s">
        <v>3212</v>
      </c>
      <c r="G212" s="172" t="s">
        <v>394</v>
      </c>
      <c r="H212" s="173">
        <v>1</v>
      </c>
      <c r="I212" s="174"/>
      <c r="J212" s="175"/>
      <c r="K212" s="176"/>
      <c r="L212" s="177"/>
      <c r="M212" s="178" t="s">
        <v>1</v>
      </c>
      <c r="N212" s="179" t="s">
        <v>49</v>
      </c>
      <c r="O212" s="58"/>
      <c r="P212" s="166">
        <f t="shared" si="36"/>
        <v>0</v>
      </c>
      <c r="Q212" s="166">
        <v>5.2999999999999998E-4</v>
      </c>
      <c r="R212" s="166">
        <f t="shared" si="37"/>
        <v>5.2999999999999998E-4</v>
      </c>
      <c r="S212" s="166">
        <v>0</v>
      </c>
      <c r="T212" s="167">
        <f t="shared" si="38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291</v>
      </c>
      <c r="AT212" s="168" t="s">
        <v>373</v>
      </c>
      <c r="AU212" s="168" t="s">
        <v>94</v>
      </c>
      <c r="AY212" s="14" t="s">
        <v>165</v>
      </c>
      <c r="BE212" s="99">
        <f t="shared" si="39"/>
        <v>0</v>
      </c>
      <c r="BF212" s="99">
        <f t="shared" si="40"/>
        <v>0</v>
      </c>
      <c r="BG212" s="99">
        <f t="shared" si="41"/>
        <v>0</v>
      </c>
      <c r="BH212" s="99">
        <f t="shared" si="42"/>
        <v>0</v>
      </c>
      <c r="BI212" s="99">
        <f t="shared" si="43"/>
        <v>0</v>
      </c>
      <c r="BJ212" s="14" t="s">
        <v>94</v>
      </c>
      <c r="BK212" s="99">
        <f t="shared" si="44"/>
        <v>0</v>
      </c>
      <c r="BL212" s="14" t="s">
        <v>226</v>
      </c>
      <c r="BM212" s="168" t="s">
        <v>3213</v>
      </c>
    </row>
    <row r="213" spans="1:65" s="2" customFormat="1" ht="14.45" customHeight="1">
      <c r="A213" s="32"/>
      <c r="B213" s="131"/>
      <c r="C213" s="156" t="s">
        <v>586</v>
      </c>
      <c r="D213" s="156" t="s">
        <v>167</v>
      </c>
      <c r="E213" s="157" t="s">
        <v>3205</v>
      </c>
      <c r="F213" s="158" t="s">
        <v>3206</v>
      </c>
      <c r="G213" s="159" t="s">
        <v>1130</v>
      </c>
      <c r="H213" s="160">
        <v>2</v>
      </c>
      <c r="I213" s="161"/>
      <c r="J213" s="162"/>
      <c r="K213" s="163"/>
      <c r="L213" s="33"/>
      <c r="M213" s="164" t="s">
        <v>1</v>
      </c>
      <c r="N213" s="165" t="s">
        <v>49</v>
      </c>
      <c r="O213" s="58"/>
      <c r="P213" s="166">
        <f t="shared" si="36"/>
        <v>0</v>
      </c>
      <c r="Q213" s="166">
        <v>2.7999999999999998E-4</v>
      </c>
      <c r="R213" s="166">
        <f t="shared" si="37"/>
        <v>5.5999999999999995E-4</v>
      </c>
      <c r="S213" s="166">
        <v>0</v>
      </c>
      <c r="T213" s="167">
        <f t="shared" si="38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226</v>
      </c>
      <c r="AT213" s="168" t="s">
        <v>167</v>
      </c>
      <c r="AU213" s="168" t="s">
        <v>94</v>
      </c>
      <c r="AY213" s="14" t="s">
        <v>165</v>
      </c>
      <c r="BE213" s="99">
        <f t="shared" si="39"/>
        <v>0</v>
      </c>
      <c r="BF213" s="99">
        <f t="shared" si="40"/>
        <v>0</v>
      </c>
      <c r="BG213" s="99">
        <f t="shared" si="41"/>
        <v>0</v>
      </c>
      <c r="BH213" s="99">
        <f t="shared" si="42"/>
        <v>0</v>
      </c>
      <c r="BI213" s="99">
        <f t="shared" si="43"/>
        <v>0</v>
      </c>
      <c r="BJ213" s="14" t="s">
        <v>94</v>
      </c>
      <c r="BK213" s="99">
        <f t="shared" si="44"/>
        <v>0</v>
      </c>
      <c r="BL213" s="14" t="s">
        <v>226</v>
      </c>
      <c r="BM213" s="168" t="s">
        <v>3214</v>
      </c>
    </row>
    <row r="214" spans="1:65" s="2" customFormat="1" ht="37.9" customHeight="1">
      <c r="A214" s="32"/>
      <c r="B214" s="131"/>
      <c r="C214" s="169" t="s">
        <v>590</v>
      </c>
      <c r="D214" s="169" t="s">
        <v>373</v>
      </c>
      <c r="E214" s="170" t="s">
        <v>3208</v>
      </c>
      <c r="F214" s="171" t="s">
        <v>3209</v>
      </c>
      <c r="G214" s="172" t="s">
        <v>394</v>
      </c>
      <c r="H214" s="173">
        <v>2</v>
      </c>
      <c r="I214" s="174"/>
      <c r="J214" s="175"/>
      <c r="K214" s="176"/>
      <c r="L214" s="177"/>
      <c r="M214" s="178" t="s">
        <v>1</v>
      </c>
      <c r="N214" s="179" t="s">
        <v>49</v>
      </c>
      <c r="O214" s="58"/>
      <c r="P214" s="166">
        <f t="shared" si="36"/>
        <v>0</v>
      </c>
      <c r="Q214" s="166">
        <v>1.6000000000000001E-4</v>
      </c>
      <c r="R214" s="166">
        <f t="shared" si="37"/>
        <v>3.2000000000000003E-4</v>
      </c>
      <c r="S214" s="166">
        <v>0</v>
      </c>
      <c r="T214" s="167">
        <f t="shared" si="38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291</v>
      </c>
      <c r="AT214" s="168" t="s">
        <v>373</v>
      </c>
      <c r="AU214" s="168" t="s">
        <v>94</v>
      </c>
      <c r="AY214" s="14" t="s">
        <v>165</v>
      </c>
      <c r="BE214" s="99">
        <f t="shared" si="39"/>
        <v>0</v>
      </c>
      <c r="BF214" s="99">
        <f t="shared" si="40"/>
        <v>0</v>
      </c>
      <c r="BG214" s="99">
        <f t="shared" si="41"/>
        <v>0</v>
      </c>
      <c r="BH214" s="99">
        <f t="shared" si="42"/>
        <v>0</v>
      </c>
      <c r="BI214" s="99">
        <f t="shared" si="43"/>
        <v>0</v>
      </c>
      <c r="BJ214" s="14" t="s">
        <v>94</v>
      </c>
      <c r="BK214" s="99">
        <f t="shared" si="44"/>
        <v>0</v>
      </c>
      <c r="BL214" s="14" t="s">
        <v>226</v>
      </c>
      <c r="BM214" s="168" t="s">
        <v>3215</v>
      </c>
    </row>
    <row r="215" spans="1:65" s="2" customFormat="1" ht="37.9" customHeight="1">
      <c r="A215" s="32"/>
      <c r="B215" s="131"/>
      <c r="C215" s="169" t="s">
        <v>594</v>
      </c>
      <c r="D215" s="169" t="s">
        <v>373</v>
      </c>
      <c r="E215" s="170" t="s">
        <v>3211</v>
      </c>
      <c r="F215" s="171" t="s">
        <v>3212</v>
      </c>
      <c r="G215" s="172" t="s">
        <v>394</v>
      </c>
      <c r="H215" s="173">
        <v>2</v>
      </c>
      <c r="I215" s="174"/>
      <c r="J215" s="175"/>
      <c r="K215" s="176"/>
      <c r="L215" s="177"/>
      <c r="M215" s="178" t="s">
        <v>1</v>
      </c>
      <c r="N215" s="179" t="s">
        <v>49</v>
      </c>
      <c r="O215" s="58"/>
      <c r="P215" s="166">
        <f t="shared" si="36"/>
        <v>0</v>
      </c>
      <c r="Q215" s="166">
        <v>5.2999999999999998E-4</v>
      </c>
      <c r="R215" s="166">
        <f t="shared" si="37"/>
        <v>1.06E-3</v>
      </c>
      <c r="S215" s="166">
        <v>0</v>
      </c>
      <c r="T215" s="167">
        <f t="shared" si="38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291</v>
      </c>
      <c r="AT215" s="168" t="s">
        <v>373</v>
      </c>
      <c r="AU215" s="168" t="s">
        <v>94</v>
      </c>
      <c r="AY215" s="14" t="s">
        <v>165</v>
      </c>
      <c r="BE215" s="99">
        <f t="shared" si="39"/>
        <v>0</v>
      </c>
      <c r="BF215" s="99">
        <f t="shared" si="40"/>
        <v>0</v>
      </c>
      <c r="BG215" s="99">
        <f t="shared" si="41"/>
        <v>0</v>
      </c>
      <c r="BH215" s="99">
        <f t="shared" si="42"/>
        <v>0</v>
      </c>
      <c r="BI215" s="99">
        <f t="shared" si="43"/>
        <v>0</v>
      </c>
      <c r="BJ215" s="14" t="s">
        <v>94</v>
      </c>
      <c r="BK215" s="99">
        <f t="shared" si="44"/>
        <v>0</v>
      </c>
      <c r="BL215" s="14" t="s">
        <v>226</v>
      </c>
      <c r="BM215" s="168" t="s">
        <v>3216</v>
      </c>
    </row>
    <row r="216" spans="1:65" s="2" customFormat="1" ht="14.45" customHeight="1">
      <c r="A216" s="32"/>
      <c r="B216" s="131"/>
      <c r="C216" s="156" t="s">
        <v>598</v>
      </c>
      <c r="D216" s="156" t="s">
        <v>167</v>
      </c>
      <c r="E216" s="157" t="s">
        <v>3205</v>
      </c>
      <c r="F216" s="158" t="s">
        <v>3206</v>
      </c>
      <c r="G216" s="159" t="s">
        <v>1130</v>
      </c>
      <c r="H216" s="160">
        <v>2</v>
      </c>
      <c r="I216" s="161"/>
      <c r="J216" s="162"/>
      <c r="K216" s="163"/>
      <c r="L216" s="33"/>
      <c r="M216" s="164" t="s">
        <v>1</v>
      </c>
      <c r="N216" s="165" t="s">
        <v>49</v>
      </c>
      <c r="O216" s="58"/>
      <c r="P216" s="166">
        <f t="shared" si="36"/>
        <v>0</v>
      </c>
      <c r="Q216" s="166">
        <v>2.7999999999999998E-4</v>
      </c>
      <c r="R216" s="166">
        <f t="shared" si="37"/>
        <v>5.5999999999999995E-4</v>
      </c>
      <c r="S216" s="166">
        <v>0</v>
      </c>
      <c r="T216" s="167">
        <f t="shared" si="38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226</v>
      </c>
      <c r="AT216" s="168" t="s">
        <v>167</v>
      </c>
      <c r="AU216" s="168" t="s">
        <v>94</v>
      </c>
      <c r="AY216" s="14" t="s">
        <v>165</v>
      </c>
      <c r="BE216" s="99">
        <f t="shared" si="39"/>
        <v>0</v>
      </c>
      <c r="BF216" s="99">
        <f t="shared" si="40"/>
        <v>0</v>
      </c>
      <c r="BG216" s="99">
        <f t="shared" si="41"/>
        <v>0</v>
      </c>
      <c r="BH216" s="99">
        <f t="shared" si="42"/>
        <v>0</v>
      </c>
      <c r="BI216" s="99">
        <f t="shared" si="43"/>
        <v>0</v>
      </c>
      <c r="BJ216" s="14" t="s">
        <v>94</v>
      </c>
      <c r="BK216" s="99">
        <f t="shared" si="44"/>
        <v>0</v>
      </c>
      <c r="BL216" s="14" t="s">
        <v>226</v>
      </c>
      <c r="BM216" s="168" t="s">
        <v>3217</v>
      </c>
    </row>
    <row r="217" spans="1:65" s="2" customFormat="1" ht="37.9" customHeight="1">
      <c r="A217" s="32"/>
      <c r="B217" s="131"/>
      <c r="C217" s="169" t="s">
        <v>602</v>
      </c>
      <c r="D217" s="169" t="s">
        <v>373</v>
      </c>
      <c r="E217" s="170" t="s">
        <v>3208</v>
      </c>
      <c r="F217" s="171" t="s">
        <v>3209</v>
      </c>
      <c r="G217" s="172" t="s">
        <v>394</v>
      </c>
      <c r="H217" s="173">
        <v>2</v>
      </c>
      <c r="I217" s="174"/>
      <c r="J217" s="175"/>
      <c r="K217" s="176"/>
      <c r="L217" s="177"/>
      <c r="M217" s="178" t="s">
        <v>1</v>
      </c>
      <c r="N217" s="179" t="s">
        <v>49</v>
      </c>
      <c r="O217" s="58"/>
      <c r="P217" s="166">
        <f t="shared" si="36"/>
        <v>0</v>
      </c>
      <c r="Q217" s="166">
        <v>1.6000000000000001E-4</v>
      </c>
      <c r="R217" s="166">
        <f t="shared" si="37"/>
        <v>3.2000000000000003E-4</v>
      </c>
      <c r="S217" s="166">
        <v>0</v>
      </c>
      <c r="T217" s="167">
        <f t="shared" si="38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8" t="s">
        <v>291</v>
      </c>
      <c r="AT217" s="168" t="s">
        <v>373</v>
      </c>
      <c r="AU217" s="168" t="s">
        <v>94</v>
      </c>
      <c r="AY217" s="14" t="s">
        <v>165</v>
      </c>
      <c r="BE217" s="99">
        <f t="shared" si="39"/>
        <v>0</v>
      </c>
      <c r="BF217" s="99">
        <f t="shared" si="40"/>
        <v>0</v>
      </c>
      <c r="BG217" s="99">
        <f t="shared" si="41"/>
        <v>0</v>
      </c>
      <c r="BH217" s="99">
        <f t="shared" si="42"/>
        <v>0</v>
      </c>
      <c r="BI217" s="99">
        <f t="shared" si="43"/>
        <v>0</v>
      </c>
      <c r="BJ217" s="14" t="s">
        <v>94</v>
      </c>
      <c r="BK217" s="99">
        <f t="shared" si="44"/>
        <v>0</v>
      </c>
      <c r="BL217" s="14" t="s">
        <v>226</v>
      </c>
      <c r="BM217" s="168" t="s">
        <v>3218</v>
      </c>
    </row>
    <row r="218" spans="1:65" s="2" customFormat="1" ht="37.9" customHeight="1">
      <c r="A218" s="32"/>
      <c r="B218" s="131"/>
      <c r="C218" s="169" t="s">
        <v>606</v>
      </c>
      <c r="D218" s="169" t="s">
        <v>373</v>
      </c>
      <c r="E218" s="170" t="s">
        <v>3211</v>
      </c>
      <c r="F218" s="171" t="s">
        <v>3212</v>
      </c>
      <c r="G218" s="172" t="s">
        <v>394</v>
      </c>
      <c r="H218" s="173">
        <v>2</v>
      </c>
      <c r="I218" s="174"/>
      <c r="J218" s="175"/>
      <c r="K218" s="176"/>
      <c r="L218" s="177"/>
      <c r="M218" s="178" t="s">
        <v>1</v>
      </c>
      <c r="N218" s="179" t="s">
        <v>49</v>
      </c>
      <c r="O218" s="58"/>
      <c r="P218" s="166">
        <f t="shared" si="36"/>
        <v>0</v>
      </c>
      <c r="Q218" s="166">
        <v>5.2999999999999998E-4</v>
      </c>
      <c r="R218" s="166">
        <f t="shared" si="37"/>
        <v>1.06E-3</v>
      </c>
      <c r="S218" s="166">
        <v>0</v>
      </c>
      <c r="T218" s="167">
        <f t="shared" si="38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291</v>
      </c>
      <c r="AT218" s="168" t="s">
        <v>373</v>
      </c>
      <c r="AU218" s="168" t="s">
        <v>94</v>
      </c>
      <c r="AY218" s="14" t="s">
        <v>165</v>
      </c>
      <c r="BE218" s="99">
        <f t="shared" si="39"/>
        <v>0</v>
      </c>
      <c r="BF218" s="99">
        <f t="shared" si="40"/>
        <v>0</v>
      </c>
      <c r="BG218" s="99">
        <f t="shared" si="41"/>
        <v>0</v>
      </c>
      <c r="BH218" s="99">
        <f t="shared" si="42"/>
        <v>0</v>
      </c>
      <c r="BI218" s="99">
        <f t="shared" si="43"/>
        <v>0</v>
      </c>
      <c r="BJ218" s="14" t="s">
        <v>94</v>
      </c>
      <c r="BK218" s="99">
        <f t="shared" si="44"/>
        <v>0</v>
      </c>
      <c r="BL218" s="14" t="s">
        <v>226</v>
      </c>
      <c r="BM218" s="168" t="s">
        <v>3219</v>
      </c>
    </row>
    <row r="219" spans="1:65" s="2" customFormat="1" ht="14.45" customHeight="1">
      <c r="A219" s="32"/>
      <c r="B219" s="131"/>
      <c r="C219" s="156" t="s">
        <v>610</v>
      </c>
      <c r="D219" s="156" t="s">
        <v>167</v>
      </c>
      <c r="E219" s="157" t="s">
        <v>3205</v>
      </c>
      <c r="F219" s="158" t="s">
        <v>3206</v>
      </c>
      <c r="G219" s="159" t="s">
        <v>1130</v>
      </c>
      <c r="H219" s="160">
        <v>2</v>
      </c>
      <c r="I219" s="161"/>
      <c r="J219" s="162"/>
      <c r="K219" s="163"/>
      <c r="L219" s="33"/>
      <c r="M219" s="164" t="s">
        <v>1</v>
      </c>
      <c r="N219" s="165" t="s">
        <v>49</v>
      </c>
      <c r="O219" s="58"/>
      <c r="P219" s="166">
        <f t="shared" si="36"/>
        <v>0</v>
      </c>
      <c r="Q219" s="166">
        <v>2.7999999999999998E-4</v>
      </c>
      <c r="R219" s="166">
        <f t="shared" si="37"/>
        <v>5.5999999999999995E-4</v>
      </c>
      <c r="S219" s="166">
        <v>0</v>
      </c>
      <c r="T219" s="167">
        <f t="shared" si="38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226</v>
      </c>
      <c r="AT219" s="168" t="s">
        <v>167</v>
      </c>
      <c r="AU219" s="168" t="s">
        <v>94</v>
      </c>
      <c r="AY219" s="14" t="s">
        <v>165</v>
      </c>
      <c r="BE219" s="99">
        <f t="shared" si="39"/>
        <v>0</v>
      </c>
      <c r="BF219" s="99">
        <f t="shared" si="40"/>
        <v>0</v>
      </c>
      <c r="BG219" s="99">
        <f t="shared" si="41"/>
        <v>0</v>
      </c>
      <c r="BH219" s="99">
        <f t="shared" si="42"/>
        <v>0</v>
      </c>
      <c r="BI219" s="99">
        <f t="shared" si="43"/>
        <v>0</v>
      </c>
      <c r="BJ219" s="14" t="s">
        <v>94</v>
      </c>
      <c r="BK219" s="99">
        <f t="shared" si="44"/>
        <v>0</v>
      </c>
      <c r="BL219" s="14" t="s">
        <v>226</v>
      </c>
      <c r="BM219" s="168" t="s">
        <v>3220</v>
      </c>
    </row>
    <row r="220" spans="1:65" s="2" customFormat="1" ht="37.9" customHeight="1">
      <c r="A220" s="32"/>
      <c r="B220" s="131"/>
      <c r="C220" s="169" t="s">
        <v>612</v>
      </c>
      <c r="D220" s="169" t="s">
        <v>373</v>
      </c>
      <c r="E220" s="170" t="s">
        <v>3208</v>
      </c>
      <c r="F220" s="171" t="s">
        <v>3209</v>
      </c>
      <c r="G220" s="172" t="s">
        <v>394</v>
      </c>
      <c r="H220" s="173">
        <v>2</v>
      </c>
      <c r="I220" s="174"/>
      <c r="J220" s="175"/>
      <c r="K220" s="176"/>
      <c r="L220" s="177"/>
      <c r="M220" s="178" t="s">
        <v>1</v>
      </c>
      <c r="N220" s="179" t="s">
        <v>49</v>
      </c>
      <c r="O220" s="58"/>
      <c r="P220" s="166">
        <f t="shared" si="36"/>
        <v>0</v>
      </c>
      <c r="Q220" s="166">
        <v>1.6000000000000001E-4</v>
      </c>
      <c r="R220" s="166">
        <f t="shared" si="37"/>
        <v>3.2000000000000003E-4</v>
      </c>
      <c r="S220" s="166">
        <v>0</v>
      </c>
      <c r="T220" s="167">
        <f t="shared" si="38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291</v>
      </c>
      <c r="AT220" s="168" t="s">
        <v>373</v>
      </c>
      <c r="AU220" s="168" t="s">
        <v>94</v>
      </c>
      <c r="AY220" s="14" t="s">
        <v>165</v>
      </c>
      <c r="BE220" s="99">
        <f t="shared" si="39"/>
        <v>0</v>
      </c>
      <c r="BF220" s="99">
        <f t="shared" si="40"/>
        <v>0</v>
      </c>
      <c r="BG220" s="99">
        <f t="shared" si="41"/>
        <v>0</v>
      </c>
      <c r="BH220" s="99">
        <f t="shared" si="42"/>
        <v>0</v>
      </c>
      <c r="BI220" s="99">
        <f t="shared" si="43"/>
        <v>0</v>
      </c>
      <c r="BJ220" s="14" t="s">
        <v>94</v>
      </c>
      <c r="BK220" s="99">
        <f t="shared" si="44"/>
        <v>0</v>
      </c>
      <c r="BL220" s="14" t="s">
        <v>226</v>
      </c>
      <c r="BM220" s="168" t="s">
        <v>3221</v>
      </c>
    </row>
    <row r="221" spans="1:65" s="2" customFormat="1" ht="37.9" customHeight="1">
      <c r="A221" s="32"/>
      <c r="B221" s="131"/>
      <c r="C221" s="169" t="s">
        <v>616</v>
      </c>
      <c r="D221" s="169" t="s">
        <v>373</v>
      </c>
      <c r="E221" s="170" t="s">
        <v>3211</v>
      </c>
      <c r="F221" s="171" t="s">
        <v>3212</v>
      </c>
      <c r="G221" s="172" t="s">
        <v>394</v>
      </c>
      <c r="H221" s="173">
        <v>2</v>
      </c>
      <c r="I221" s="174"/>
      <c r="J221" s="175"/>
      <c r="K221" s="176"/>
      <c r="L221" s="177"/>
      <c r="M221" s="178" t="s">
        <v>1</v>
      </c>
      <c r="N221" s="179" t="s">
        <v>49</v>
      </c>
      <c r="O221" s="58"/>
      <c r="P221" s="166">
        <f t="shared" si="36"/>
        <v>0</v>
      </c>
      <c r="Q221" s="166">
        <v>5.2999999999999998E-4</v>
      </c>
      <c r="R221" s="166">
        <f t="shared" si="37"/>
        <v>1.06E-3</v>
      </c>
      <c r="S221" s="166">
        <v>0</v>
      </c>
      <c r="T221" s="167">
        <f t="shared" si="38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8" t="s">
        <v>291</v>
      </c>
      <c r="AT221" s="168" t="s">
        <v>373</v>
      </c>
      <c r="AU221" s="168" t="s">
        <v>94</v>
      </c>
      <c r="AY221" s="14" t="s">
        <v>165</v>
      </c>
      <c r="BE221" s="99">
        <f t="shared" si="39"/>
        <v>0</v>
      </c>
      <c r="BF221" s="99">
        <f t="shared" si="40"/>
        <v>0</v>
      </c>
      <c r="BG221" s="99">
        <f t="shared" si="41"/>
        <v>0</v>
      </c>
      <c r="BH221" s="99">
        <f t="shared" si="42"/>
        <v>0</v>
      </c>
      <c r="BI221" s="99">
        <f t="shared" si="43"/>
        <v>0</v>
      </c>
      <c r="BJ221" s="14" t="s">
        <v>94</v>
      </c>
      <c r="BK221" s="99">
        <f t="shared" si="44"/>
        <v>0</v>
      </c>
      <c r="BL221" s="14" t="s">
        <v>226</v>
      </c>
      <c r="BM221" s="168" t="s">
        <v>3222</v>
      </c>
    </row>
    <row r="222" spans="1:65" s="2" customFormat="1" ht="24.2" customHeight="1">
      <c r="A222" s="32"/>
      <c r="B222" s="131"/>
      <c r="C222" s="156" t="s">
        <v>620</v>
      </c>
      <c r="D222" s="156" t="s">
        <v>167</v>
      </c>
      <c r="E222" s="157" t="s">
        <v>3223</v>
      </c>
      <c r="F222" s="158" t="s">
        <v>3224</v>
      </c>
      <c r="G222" s="159" t="s">
        <v>1130</v>
      </c>
      <c r="H222" s="160">
        <v>1</v>
      </c>
      <c r="I222" s="161"/>
      <c r="J222" s="162"/>
      <c r="K222" s="163"/>
      <c r="L222" s="33"/>
      <c r="M222" s="164" t="s">
        <v>1</v>
      </c>
      <c r="N222" s="165" t="s">
        <v>49</v>
      </c>
      <c r="O222" s="58"/>
      <c r="P222" s="166">
        <f t="shared" si="36"/>
        <v>0</v>
      </c>
      <c r="Q222" s="166">
        <v>0</v>
      </c>
      <c r="R222" s="166">
        <f t="shared" si="37"/>
        <v>0</v>
      </c>
      <c r="S222" s="166">
        <v>2.5999999999999999E-3</v>
      </c>
      <c r="T222" s="167">
        <f t="shared" si="38"/>
        <v>2.5999999999999999E-3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226</v>
      </c>
      <c r="AT222" s="168" t="s">
        <v>167</v>
      </c>
      <c r="AU222" s="168" t="s">
        <v>94</v>
      </c>
      <c r="AY222" s="14" t="s">
        <v>165</v>
      </c>
      <c r="BE222" s="99">
        <f t="shared" si="39"/>
        <v>0</v>
      </c>
      <c r="BF222" s="99">
        <f t="shared" si="40"/>
        <v>0</v>
      </c>
      <c r="BG222" s="99">
        <f t="shared" si="41"/>
        <v>0</v>
      </c>
      <c r="BH222" s="99">
        <f t="shared" si="42"/>
        <v>0</v>
      </c>
      <c r="BI222" s="99">
        <f t="shared" si="43"/>
        <v>0</v>
      </c>
      <c r="BJ222" s="14" t="s">
        <v>94</v>
      </c>
      <c r="BK222" s="99">
        <f t="shared" si="44"/>
        <v>0</v>
      </c>
      <c r="BL222" s="14" t="s">
        <v>226</v>
      </c>
      <c r="BM222" s="168" t="s">
        <v>3225</v>
      </c>
    </row>
    <row r="223" spans="1:65" s="2" customFormat="1" ht="24.2" customHeight="1">
      <c r="A223" s="32"/>
      <c r="B223" s="131"/>
      <c r="C223" s="156" t="s">
        <v>622</v>
      </c>
      <c r="D223" s="156" t="s">
        <v>167</v>
      </c>
      <c r="E223" s="157" t="s">
        <v>3226</v>
      </c>
      <c r="F223" s="158" t="s">
        <v>3227</v>
      </c>
      <c r="G223" s="159" t="s">
        <v>394</v>
      </c>
      <c r="H223" s="160">
        <v>1</v>
      </c>
      <c r="I223" s="161"/>
      <c r="J223" s="162"/>
      <c r="K223" s="163"/>
      <c r="L223" s="33"/>
      <c r="M223" s="164" t="s">
        <v>1</v>
      </c>
      <c r="N223" s="165" t="s">
        <v>49</v>
      </c>
      <c r="O223" s="58"/>
      <c r="P223" s="166">
        <f t="shared" si="36"/>
        <v>0</v>
      </c>
      <c r="Q223" s="166">
        <v>1E-4</v>
      </c>
      <c r="R223" s="166">
        <f t="shared" si="37"/>
        <v>1E-4</v>
      </c>
      <c r="S223" s="166">
        <v>0</v>
      </c>
      <c r="T223" s="167">
        <f t="shared" si="38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226</v>
      </c>
      <c r="AT223" s="168" t="s">
        <v>167</v>
      </c>
      <c r="AU223" s="168" t="s">
        <v>94</v>
      </c>
      <c r="AY223" s="14" t="s">
        <v>165</v>
      </c>
      <c r="BE223" s="99">
        <f t="shared" si="39"/>
        <v>0</v>
      </c>
      <c r="BF223" s="99">
        <f t="shared" si="40"/>
        <v>0</v>
      </c>
      <c r="BG223" s="99">
        <f t="shared" si="41"/>
        <v>0</v>
      </c>
      <c r="BH223" s="99">
        <f t="shared" si="42"/>
        <v>0</v>
      </c>
      <c r="BI223" s="99">
        <f t="shared" si="43"/>
        <v>0</v>
      </c>
      <c r="BJ223" s="14" t="s">
        <v>94</v>
      </c>
      <c r="BK223" s="99">
        <f t="shared" si="44"/>
        <v>0</v>
      </c>
      <c r="BL223" s="14" t="s">
        <v>226</v>
      </c>
      <c r="BM223" s="168" t="s">
        <v>3228</v>
      </c>
    </row>
    <row r="224" spans="1:65" s="2" customFormat="1" ht="37.9" customHeight="1">
      <c r="A224" s="32"/>
      <c r="B224" s="131"/>
      <c r="C224" s="169" t="s">
        <v>626</v>
      </c>
      <c r="D224" s="169" t="s">
        <v>373</v>
      </c>
      <c r="E224" s="170" t="s">
        <v>3229</v>
      </c>
      <c r="F224" s="171" t="s">
        <v>3230</v>
      </c>
      <c r="G224" s="172" t="s">
        <v>394</v>
      </c>
      <c r="H224" s="173">
        <v>1</v>
      </c>
      <c r="I224" s="174"/>
      <c r="J224" s="175"/>
      <c r="K224" s="176"/>
      <c r="L224" s="177"/>
      <c r="M224" s="178" t="s">
        <v>1</v>
      </c>
      <c r="N224" s="179" t="s">
        <v>49</v>
      </c>
      <c r="O224" s="58"/>
      <c r="P224" s="166">
        <f t="shared" si="36"/>
        <v>0</v>
      </c>
      <c r="Q224" s="166">
        <v>1.24E-3</v>
      </c>
      <c r="R224" s="166">
        <f t="shared" si="37"/>
        <v>1.24E-3</v>
      </c>
      <c r="S224" s="166">
        <v>0</v>
      </c>
      <c r="T224" s="167">
        <f t="shared" si="38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291</v>
      </c>
      <c r="AT224" s="168" t="s">
        <v>373</v>
      </c>
      <c r="AU224" s="168" t="s">
        <v>94</v>
      </c>
      <c r="AY224" s="14" t="s">
        <v>165</v>
      </c>
      <c r="BE224" s="99">
        <f t="shared" si="39"/>
        <v>0</v>
      </c>
      <c r="BF224" s="99">
        <f t="shared" si="40"/>
        <v>0</v>
      </c>
      <c r="BG224" s="99">
        <f t="shared" si="41"/>
        <v>0</v>
      </c>
      <c r="BH224" s="99">
        <f t="shared" si="42"/>
        <v>0</v>
      </c>
      <c r="BI224" s="99">
        <f t="shared" si="43"/>
        <v>0</v>
      </c>
      <c r="BJ224" s="14" t="s">
        <v>94</v>
      </c>
      <c r="BK224" s="99">
        <f t="shared" si="44"/>
        <v>0</v>
      </c>
      <c r="BL224" s="14" t="s">
        <v>226</v>
      </c>
      <c r="BM224" s="168" t="s">
        <v>3231</v>
      </c>
    </row>
    <row r="225" spans="1:65" s="2" customFormat="1" ht="24.2" customHeight="1">
      <c r="A225" s="32"/>
      <c r="B225" s="131"/>
      <c r="C225" s="156" t="s">
        <v>630</v>
      </c>
      <c r="D225" s="156" t="s">
        <v>167</v>
      </c>
      <c r="E225" s="157" t="s">
        <v>3226</v>
      </c>
      <c r="F225" s="158" t="s">
        <v>3227</v>
      </c>
      <c r="G225" s="159" t="s">
        <v>394</v>
      </c>
      <c r="H225" s="160">
        <v>1</v>
      </c>
      <c r="I225" s="161"/>
      <c r="J225" s="162"/>
      <c r="K225" s="163"/>
      <c r="L225" s="33"/>
      <c r="M225" s="164" t="s">
        <v>1</v>
      </c>
      <c r="N225" s="165" t="s">
        <v>49</v>
      </c>
      <c r="O225" s="58"/>
      <c r="P225" s="166">
        <f t="shared" si="36"/>
        <v>0</v>
      </c>
      <c r="Q225" s="166">
        <v>1E-4</v>
      </c>
      <c r="R225" s="166">
        <f t="shared" si="37"/>
        <v>1E-4</v>
      </c>
      <c r="S225" s="166">
        <v>0</v>
      </c>
      <c r="T225" s="167">
        <f t="shared" si="38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226</v>
      </c>
      <c r="AT225" s="168" t="s">
        <v>167</v>
      </c>
      <c r="AU225" s="168" t="s">
        <v>94</v>
      </c>
      <c r="AY225" s="14" t="s">
        <v>165</v>
      </c>
      <c r="BE225" s="99">
        <f t="shared" si="39"/>
        <v>0</v>
      </c>
      <c r="BF225" s="99">
        <f t="shared" si="40"/>
        <v>0</v>
      </c>
      <c r="BG225" s="99">
        <f t="shared" si="41"/>
        <v>0</v>
      </c>
      <c r="BH225" s="99">
        <f t="shared" si="42"/>
        <v>0</v>
      </c>
      <c r="BI225" s="99">
        <f t="shared" si="43"/>
        <v>0</v>
      </c>
      <c r="BJ225" s="14" t="s">
        <v>94</v>
      </c>
      <c r="BK225" s="99">
        <f t="shared" si="44"/>
        <v>0</v>
      </c>
      <c r="BL225" s="14" t="s">
        <v>226</v>
      </c>
      <c r="BM225" s="168" t="s">
        <v>3232</v>
      </c>
    </row>
    <row r="226" spans="1:65" s="2" customFormat="1" ht="37.9" customHeight="1">
      <c r="A226" s="32"/>
      <c r="B226" s="131"/>
      <c r="C226" s="169" t="s">
        <v>634</v>
      </c>
      <c r="D226" s="169" t="s">
        <v>373</v>
      </c>
      <c r="E226" s="170" t="s">
        <v>3233</v>
      </c>
      <c r="F226" s="171" t="s">
        <v>3234</v>
      </c>
      <c r="G226" s="172" t="s">
        <v>394</v>
      </c>
      <c r="H226" s="173">
        <v>1</v>
      </c>
      <c r="I226" s="174"/>
      <c r="J226" s="175"/>
      <c r="K226" s="176"/>
      <c r="L226" s="177"/>
      <c r="M226" s="178" t="s">
        <v>1</v>
      </c>
      <c r="N226" s="179" t="s">
        <v>49</v>
      </c>
      <c r="O226" s="58"/>
      <c r="P226" s="166">
        <f t="shared" si="36"/>
        <v>0</v>
      </c>
      <c r="Q226" s="166">
        <v>1.0200000000000001E-3</v>
      </c>
      <c r="R226" s="166">
        <f t="shared" si="37"/>
        <v>1.0200000000000001E-3</v>
      </c>
      <c r="S226" s="166">
        <v>0</v>
      </c>
      <c r="T226" s="167">
        <f t="shared" si="38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291</v>
      </c>
      <c r="AT226" s="168" t="s">
        <v>373</v>
      </c>
      <c r="AU226" s="168" t="s">
        <v>94</v>
      </c>
      <c r="AY226" s="14" t="s">
        <v>165</v>
      </c>
      <c r="BE226" s="99">
        <f t="shared" si="39"/>
        <v>0</v>
      </c>
      <c r="BF226" s="99">
        <f t="shared" si="40"/>
        <v>0</v>
      </c>
      <c r="BG226" s="99">
        <f t="shared" si="41"/>
        <v>0</v>
      </c>
      <c r="BH226" s="99">
        <f t="shared" si="42"/>
        <v>0</v>
      </c>
      <c r="BI226" s="99">
        <f t="shared" si="43"/>
        <v>0</v>
      </c>
      <c r="BJ226" s="14" t="s">
        <v>94</v>
      </c>
      <c r="BK226" s="99">
        <f t="shared" si="44"/>
        <v>0</v>
      </c>
      <c r="BL226" s="14" t="s">
        <v>226</v>
      </c>
      <c r="BM226" s="168" t="s">
        <v>3235</v>
      </c>
    </row>
    <row r="227" spans="1:65" s="2" customFormat="1" ht="24.2" customHeight="1">
      <c r="A227" s="32"/>
      <c r="B227" s="131"/>
      <c r="C227" s="156" t="s">
        <v>638</v>
      </c>
      <c r="D227" s="156" t="s">
        <v>167</v>
      </c>
      <c r="E227" s="157" t="s">
        <v>3226</v>
      </c>
      <c r="F227" s="158" t="s">
        <v>3227</v>
      </c>
      <c r="G227" s="159" t="s">
        <v>394</v>
      </c>
      <c r="H227" s="160">
        <v>1</v>
      </c>
      <c r="I227" s="161"/>
      <c r="J227" s="162"/>
      <c r="K227" s="163"/>
      <c r="L227" s="33"/>
      <c r="M227" s="164" t="s">
        <v>1</v>
      </c>
      <c r="N227" s="165" t="s">
        <v>49</v>
      </c>
      <c r="O227" s="58"/>
      <c r="P227" s="166">
        <f t="shared" si="36"/>
        <v>0</v>
      </c>
      <c r="Q227" s="166">
        <v>1E-4</v>
      </c>
      <c r="R227" s="166">
        <f t="shared" si="37"/>
        <v>1E-4</v>
      </c>
      <c r="S227" s="166">
        <v>0</v>
      </c>
      <c r="T227" s="167">
        <f t="shared" si="38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226</v>
      </c>
      <c r="AT227" s="168" t="s">
        <v>167</v>
      </c>
      <c r="AU227" s="168" t="s">
        <v>94</v>
      </c>
      <c r="AY227" s="14" t="s">
        <v>165</v>
      </c>
      <c r="BE227" s="99">
        <f t="shared" si="39"/>
        <v>0</v>
      </c>
      <c r="BF227" s="99">
        <f t="shared" si="40"/>
        <v>0</v>
      </c>
      <c r="BG227" s="99">
        <f t="shared" si="41"/>
        <v>0</v>
      </c>
      <c r="BH227" s="99">
        <f t="shared" si="42"/>
        <v>0</v>
      </c>
      <c r="BI227" s="99">
        <f t="shared" si="43"/>
        <v>0</v>
      </c>
      <c r="BJ227" s="14" t="s">
        <v>94</v>
      </c>
      <c r="BK227" s="99">
        <f t="shared" si="44"/>
        <v>0</v>
      </c>
      <c r="BL227" s="14" t="s">
        <v>226</v>
      </c>
      <c r="BM227" s="168" t="s">
        <v>3236</v>
      </c>
    </row>
    <row r="228" spans="1:65" s="2" customFormat="1" ht="37.9" customHeight="1">
      <c r="A228" s="32"/>
      <c r="B228" s="131"/>
      <c r="C228" s="169" t="s">
        <v>640</v>
      </c>
      <c r="D228" s="169" t="s">
        <v>373</v>
      </c>
      <c r="E228" s="170" t="s">
        <v>3233</v>
      </c>
      <c r="F228" s="171" t="s">
        <v>3234</v>
      </c>
      <c r="G228" s="172" t="s">
        <v>394</v>
      </c>
      <c r="H228" s="173">
        <v>1</v>
      </c>
      <c r="I228" s="174"/>
      <c r="J228" s="175"/>
      <c r="K228" s="176"/>
      <c r="L228" s="177"/>
      <c r="M228" s="178" t="s">
        <v>1</v>
      </c>
      <c r="N228" s="179" t="s">
        <v>49</v>
      </c>
      <c r="O228" s="58"/>
      <c r="P228" s="166">
        <f t="shared" si="36"/>
        <v>0</v>
      </c>
      <c r="Q228" s="166">
        <v>1.0200000000000001E-3</v>
      </c>
      <c r="R228" s="166">
        <f t="shared" si="37"/>
        <v>1.0200000000000001E-3</v>
      </c>
      <c r="S228" s="166">
        <v>0</v>
      </c>
      <c r="T228" s="167">
        <f t="shared" si="38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291</v>
      </c>
      <c r="AT228" s="168" t="s">
        <v>373</v>
      </c>
      <c r="AU228" s="168" t="s">
        <v>94</v>
      </c>
      <c r="AY228" s="14" t="s">
        <v>165</v>
      </c>
      <c r="BE228" s="99">
        <f t="shared" si="39"/>
        <v>0</v>
      </c>
      <c r="BF228" s="99">
        <f t="shared" si="40"/>
        <v>0</v>
      </c>
      <c r="BG228" s="99">
        <f t="shared" si="41"/>
        <v>0</v>
      </c>
      <c r="BH228" s="99">
        <f t="shared" si="42"/>
        <v>0</v>
      </c>
      <c r="BI228" s="99">
        <f t="shared" si="43"/>
        <v>0</v>
      </c>
      <c r="BJ228" s="14" t="s">
        <v>94</v>
      </c>
      <c r="BK228" s="99">
        <f t="shared" si="44"/>
        <v>0</v>
      </c>
      <c r="BL228" s="14" t="s">
        <v>226</v>
      </c>
      <c r="BM228" s="168" t="s">
        <v>3237</v>
      </c>
    </row>
    <row r="229" spans="1:65" s="2" customFormat="1" ht="37.9" customHeight="1">
      <c r="A229" s="32"/>
      <c r="B229" s="131"/>
      <c r="C229" s="156" t="s">
        <v>644</v>
      </c>
      <c r="D229" s="156" t="s">
        <v>167</v>
      </c>
      <c r="E229" s="157" t="s">
        <v>3238</v>
      </c>
      <c r="F229" s="158" t="s">
        <v>3239</v>
      </c>
      <c r="G229" s="159" t="s">
        <v>394</v>
      </c>
      <c r="H229" s="160">
        <v>1</v>
      </c>
      <c r="I229" s="161"/>
      <c r="J229" s="162"/>
      <c r="K229" s="163"/>
      <c r="L229" s="33"/>
      <c r="M229" s="164" t="s">
        <v>1</v>
      </c>
      <c r="N229" s="165" t="s">
        <v>49</v>
      </c>
      <c r="O229" s="58"/>
      <c r="P229" s="166">
        <f t="shared" si="36"/>
        <v>0</v>
      </c>
      <c r="Q229" s="166">
        <v>0</v>
      </c>
      <c r="R229" s="166">
        <f t="shared" si="37"/>
        <v>0</v>
      </c>
      <c r="S229" s="166">
        <v>8.4999999999999995E-4</v>
      </c>
      <c r="T229" s="167">
        <f t="shared" si="38"/>
        <v>8.4999999999999995E-4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226</v>
      </c>
      <c r="AT229" s="168" t="s">
        <v>167</v>
      </c>
      <c r="AU229" s="168" t="s">
        <v>94</v>
      </c>
      <c r="AY229" s="14" t="s">
        <v>165</v>
      </c>
      <c r="BE229" s="99">
        <f t="shared" si="39"/>
        <v>0</v>
      </c>
      <c r="BF229" s="99">
        <f t="shared" si="40"/>
        <v>0</v>
      </c>
      <c r="BG229" s="99">
        <f t="shared" si="41"/>
        <v>0</v>
      </c>
      <c r="BH229" s="99">
        <f t="shared" si="42"/>
        <v>0</v>
      </c>
      <c r="BI229" s="99">
        <f t="shared" si="43"/>
        <v>0</v>
      </c>
      <c r="BJ229" s="14" t="s">
        <v>94</v>
      </c>
      <c r="BK229" s="99">
        <f t="shared" si="44"/>
        <v>0</v>
      </c>
      <c r="BL229" s="14" t="s">
        <v>226</v>
      </c>
      <c r="BM229" s="168" t="s">
        <v>3240</v>
      </c>
    </row>
    <row r="230" spans="1:65" s="2" customFormat="1" ht="24.2" customHeight="1">
      <c r="A230" s="32"/>
      <c r="B230" s="131"/>
      <c r="C230" s="156" t="s">
        <v>648</v>
      </c>
      <c r="D230" s="156" t="s">
        <v>167</v>
      </c>
      <c r="E230" s="157" t="s">
        <v>3241</v>
      </c>
      <c r="F230" s="158" t="s">
        <v>3242</v>
      </c>
      <c r="G230" s="159" t="s">
        <v>394</v>
      </c>
      <c r="H230" s="160">
        <v>1</v>
      </c>
      <c r="I230" s="161"/>
      <c r="J230" s="162"/>
      <c r="K230" s="163"/>
      <c r="L230" s="33"/>
      <c r="M230" s="164" t="s">
        <v>1</v>
      </c>
      <c r="N230" s="165" t="s">
        <v>49</v>
      </c>
      <c r="O230" s="58"/>
      <c r="P230" s="166">
        <f t="shared" si="36"/>
        <v>0</v>
      </c>
      <c r="Q230" s="166">
        <v>1.0000000000000001E-5</v>
      </c>
      <c r="R230" s="166">
        <f t="shared" si="37"/>
        <v>1.0000000000000001E-5</v>
      </c>
      <c r="S230" s="166">
        <v>0</v>
      </c>
      <c r="T230" s="167">
        <f t="shared" si="38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8" t="s">
        <v>226</v>
      </c>
      <c r="AT230" s="168" t="s">
        <v>167</v>
      </c>
      <c r="AU230" s="168" t="s">
        <v>94</v>
      </c>
      <c r="AY230" s="14" t="s">
        <v>165</v>
      </c>
      <c r="BE230" s="99">
        <f t="shared" si="39"/>
        <v>0</v>
      </c>
      <c r="BF230" s="99">
        <f t="shared" si="40"/>
        <v>0</v>
      </c>
      <c r="BG230" s="99">
        <f t="shared" si="41"/>
        <v>0</v>
      </c>
      <c r="BH230" s="99">
        <f t="shared" si="42"/>
        <v>0</v>
      </c>
      <c r="BI230" s="99">
        <f t="shared" si="43"/>
        <v>0</v>
      </c>
      <c r="BJ230" s="14" t="s">
        <v>94</v>
      </c>
      <c r="BK230" s="99">
        <f t="shared" si="44"/>
        <v>0</v>
      </c>
      <c r="BL230" s="14" t="s">
        <v>226</v>
      </c>
      <c r="BM230" s="168" t="s">
        <v>3243</v>
      </c>
    </row>
    <row r="231" spans="1:65" s="2" customFormat="1" ht="49.15" customHeight="1">
      <c r="A231" s="32"/>
      <c r="B231" s="131"/>
      <c r="C231" s="169" t="s">
        <v>652</v>
      </c>
      <c r="D231" s="169" t="s">
        <v>373</v>
      </c>
      <c r="E231" s="170" t="s">
        <v>3244</v>
      </c>
      <c r="F231" s="171" t="s">
        <v>3245</v>
      </c>
      <c r="G231" s="172" t="s">
        <v>394</v>
      </c>
      <c r="H231" s="173">
        <v>1</v>
      </c>
      <c r="I231" s="174"/>
      <c r="J231" s="175"/>
      <c r="K231" s="176"/>
      <c r="L231" s="177"/>
      <c r="M231" s="178" t="s">
        <v>1</v>
      </c>
      <c r="N231" s="179" t="s">
        <v>49</v>
      </c>
      <c r="O231" s="58"/>
      <c r="P231" s="166">
        <f t="shared" si="36"/>
        <v>0</v>
      </c>
      <c r="Q231" s="166">
        <v>2.2000000000000001E-4</v>
      </c>
      <c r="R231" s="166">
        <f t="shared" si="37"/>
        <v>2.2000000000000001E-4</v>
      </c>
      <c r="S231" s="166">
        <v>0</v>
      </c>
      <c r="T231" s="167">
        <f t="shared" si="38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291</v>
      </c>
      <c r="AT231" s="168" t="s">
        <v>373</v>
      </c>
      <c r="AU231" s="168" t="s">
        <v>94</v>
      </c>
      <c r="AY231" s="14" t="s">
        <v>165</v>
      </c>
      <c r="BE231" s="99">
        <f t="shared" si="39"/>
        <v>0</v>
      </c>
      <c r="BF231" s="99">
        <f t="shared" si="40"/>
        <v>0</v>
      </c>
      <c r="BG231" s="99">
        <f t="shared" si="41"/>
        <v>0</v>
      </c>
      <c r="BH231" s="99">
        <f t="shared" si="42"/>
        <v>0</v>
      </c>
      <c r="BI231" s="99">
        <f t="shared" si="43"/>
        <v>0</v>
      </c>
      <c r="BJ231" s="14" t="s">
        <v>94</v>
      </c>
      <c r="BK231" s="99">
        <f t="shared" si="44"/>
        <v>0</v>
      </c>
      <c r="BL231" s="14" t="s">
        <v>226</v>
      </c>
      <c r="BM231" s="168" t="s">
        <v>3246</v>
      </c>
    </row>
    <row r="232" spans="1:65" s="2" customFormat="1" ht="24.2" customHeight="1">
      <c r="A232" s="32"/>
      <c r="B232" s="131"/>
      <c r="C232" s="156" t="s">
        <v>656</v>
      </c>
      <c r="D232" s="156" t="s">
        <v>167</v>
      </c>
      <c r="E232" s="157" t="s">
        <v>3247</v>
      </c>
      <c r="F232" s="158" t="s">
        <v>3248</v>
      </c>
      <c r="G232" s="159" t="s">
        <v>394</v>
      </c>
      <c r="H232" s="160">
        <v>1</v>
      </c>
      <c r="I232" s="161"/>
      <c r="J232" s="162"/>
      <c r="K232" s="163"/>
      <c r="L232" s="33"/>
      <c r="M232" s="164" t="s">
        <v>1</v>
      </c>
      <c r="N232" s="165" t="s">
        <v>49</v>
      </c>
      <c r="O232" s="58"/>
      <c r="P232" s="166">
        <f t="shared" si="36"/>
        <v>0</v>
      </c>
      <c r="Q232" s="166">
        <v>1.0000000000000001E-5</v>
      </c>
      <c r="R232" s="166">
        <f t="shared" si="37"/>
        <v>1.0000000000000001E-5</v>
      </c>
      <c r="S232" s="166">
        <v>0</v>
      </c>
      <c r="T232" s="167">
        <f t="shared" si="38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226</v>
      </c>
      <c r="AT232" s="168" t="s">
        <v>167</v>
      </c>
      <c r="AU232" s="168" t="s">
        <v>94</v>
      </c>
      <c r="AY232" s="14" t="s">
        <v>165</v>
      </c>
      <c r="BE232" s="99">
        <f t="shared" si="39"/>
        <v>0</v>
      </c>
      <c r="BF232" s="99">
        <f t="shared" si="40"/>
        <v>0</v>
      </c>
      <c r="BG232" s="99">
        <f t="shared" si="41"/>
        <v>0</v>
      </c>
      <c r="BH232" s="99">
        <f t="shared" si="42"/>
        <v>0</v>
      </c>
      <c r="BI232" s="99">
        <f t="shared" si="43"/>
        <v>0</v>
      </c>
      <c r="BJ232" s="14" t="s">
        <v>94</v>
      </c>
      <c r="BK232" s="99">
        <f t="shared" si="44"/>
        <v>0</v>
      </c>
      <c r="BL232" s="14" t="s">
        <v>226</v>
      </c>
      <c r="BM232" s="168" t="s">
        <v>3249</v>
      </c>
    </row>
    <row r="233" spans="1:65" s="2" customFormat="1" ht="37.9" customHeight="1">
      <c r="A233" s="32"/>
      <c r="B233" s="131"/>
      <c r="C233" s="169" t="s">
        <v>658</v>
      </c>
      <c r="D233" s="169" t="s">
        <v>373</v>
      </c>
      <c r="E233" s="170" t="s">
        <v>3250</v>
      </c>
      <c r="F233" s="171" t="s">
        <v>3251</v>
      </c>
      <c r="G233" s="172" t="s">
        <v>394</v>
      </c>
      <c r="H233" s="173">
        <v>1</v>
      </c>
      <c r="I233" s="174"/>
      <c r="J233" s="175"/>
      <c r="K233" s="176"/>
      <c r="L233" s="177"/>
      <c r="M233" s="178" t="s">
        <v>1</v>
      </c>
      <c r="N233" s="179" t="s">
        <v>49</v>
      </c>
      <c r="O233" s="58"/>
      <c r="P233" s="166">
        <f t="shared" si="36"/>
        <v>0</v>
      </c>
      <c r="Q233" s="166">
        <v>3.8000000000000002E-4</v>
      </c>
      <c r="R233" s="166">
        <f t="shared" si="37"/>
        <v>3.8000000000000002E-4</v>
      </c>
      <c r="S233" s="166">
        <v>0</v>
      </c>
      <c r="T233" s="167">
        <f t="shared" si="38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291</v>
      </c>
      <c r="AT233" s="168" t="s">
        <v>373</v>
      </c>
      <c r="AU233" s="168" t="s">
        <v>94</v>
      </c>
      <c r="AY233" s="14" t="s">
        <v>165</v>
      </c>
      <c r="BE233" s="99">
        <f t="shared" si="39"/>
        <v>0</v>
      </c>
      <c r="BF233" s="99">
        <f t="shared" si="40"/>
        <v>0</v>
      </c>
      <c r="BG233" s="99">
        <f t="shared" si="41"/>
        <v>0</v>
      </c>
      <c r="BH233" s="99">
        <f t="shared" si="42"/>
        <v>0</v>
      </c>
      <c r="BI233" s="99">
        <f t="shared" si="43"/>
        <v>0</v>
      </c>
      <c r="BJ233" s="14" t="s">
        <v>94</v>
      </c>
      <c r="BK233" s="99">
        <f t="shared" si="44"/>
        <v>0</v>
      </c>
      <c r="BL233" s="14" t="s">
        <v>226</v>
      </c>
      <c r="BM233" s="168" t="s">
        <v>3252</v>
      </c>
    </row>
    <row r="234" spans="1:65" s="2" customFormat="1" ht="24.2" customHeight="1">
      <c r="A234" s="32"/>
      <c r="B234" s="131"/>
      <c r="C234" s="156" t="s">
        <v>662</v>
      </c>
      <c r="D234" s="156" t="s">
        <v>167</v>
      </c>
      <c r="E234" s="157" t="s">
        <v>2787</v>
      </c>
      <c r="F234" s="158" t="s">
        <v>2788</v>
      </c>
      <c r="G234" s="159" t="s">
        <v>332</v>
      </c>
      <c r="H234" s="160">
        <v>4.1000000000000002E-2</v>
      </c>
      <c r="I234" s="161"/>
      <c r="J234" s="162"/>
      <c r="K234" s="163"/>
      <c r="L234" s="33"/>
      <c r="M234" s="164" t="s">
        <v>1</v>
      </c>
      <c r="N234" s="165" t="s">
        <v>49</v>
      </c>
      <c r="O234" s="58"/>
      <c r="P234" s="166">
        <f t="shared" si="36"/>
        <v>0</v>
      </c>
      <c r="Q234" s="166">
        <v>0</v>
      </c>
      <c r="R234" s="166">
        <f t="shared" si="37"/>
        <v>0</v>
      </c>
      <c r="S234" s="166">
        <v>0</v>
      </c>
      <c r="T234" s="167">
        <f t="shared" si="38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226</v>
      </c>
      <c r="AT234" s="168" t="s">
        <v>167</v>
      </c>
      <c r="AU234" s="168" t="s">
        <v>94</v>
      </c>
      <c r="AY234" s="14" t="s">
        <v>165</v>
      </c>
      <c r="BE234" s="99">
        <f t="shared" si="39"/>
        <v>0</v>
      </c>
      <c r="BF234" s="99">
        <f t="shared" si="40"/>
        <v>0</v>
      </c>
      <c r="BG234" s="99">
        <f t="shared" si="41"/>
        <v>0</v>
      </c>
      <c r="BH234" s="99">
        <f t="shared" si="42"/>
        <v>0</v>
      </c>
      <c r="BI234" s="99">
        <f t="shared" si="43"/>
        <v>0</v>
      </c>
      <c r="BJ234" s="14" t="s">
        <v>94</v>
      </c>
      <c r="BK234" s="99">
        <f t="shared" si="44"/>
        <v>0</v>
      </c>
      <c r="BL234" s="14" t="s">
        <v>226</v>
      </c>
      <c r="BM234" s="168" t="s">
        <v>3253</v>
      </c>
    </row>
    <row r="235" spans="1:65" s="12" customFormat="1" ht="22.9" customHeight="1">
      <c r="B235" s="143"/>
      <c r="D235" s="144" t="s">
        <v>82</v>
      </c>
      <c r="E235" s="154" t="s">
        <v>883</v>
      </c>
      <c r="F235" s="154" t="s">
        <v>884</v>
      </c>
      <c r="I235" s="146"/>
      <c r="J235" s="155"/>
      <c r="L235" s="143"/>
      <c r="M235" s="148"/>
      <c r="N235" s="149"/>
      <c r="O235" s="149"/>
      <c r="P235" s="150">
        <f>SUM(P236:P240)</f>
        <v>0</v>
      </c>
      <c r="Q235" s="149"/>
      <c r="R235" s="150">
        <f>SUM(R236:R240)</f>
        <v>6.7527500000000018E-2</v>
      </c>
      <c r="S235" s="149"/>
      <c r="T235" s="151">
        <f>SUM(T236:T240)</f>
        <v>0</v>
      </c>
      <c r="AR235" s="144" t="s">
        <v>94</v>
      </c>
      <c r="AT235" s="152" t="s">
        <v>82</v>
      </c>
      <c r="AU235" s="152" t="s">
        <v>89</v>
      </c>
      <c r="AY235" s="144" t="s">
        <v>165</v>
      </c>
      <c r="BK235" s="153">
        <f>SUM(BK236:BK240)</f>
        <v>0</v>
      </c>
    </row>
    <row r="236" spans="1:65" s="2" customFormat="1" ht="24.2" customHeight="1">
      <c r="A236" s="32"/>
      <c r="B236" s="131"/>
      <c r="C236" s="156" t="s">
        <v>666</v>
      </c>
      <c r="D236" s="156" t="s">
        <v>167</v>
      </c>
      <c r="E236" s="157" t="s">
        <v>3254</v>
      </c>
      <c r="F236" s="158" t="s">
        <v>3255</v>
      </c>
      <c r="G236" s="159" t="s">
        <v>394</v>
      </c>
      <c r="H236" s="160">
        <v>1</v>
      </c>
      <c r="I236" s="161"/>
      <c r="J236" s="162"/>
      <c r="K236" s="163"/>
      <c r="L236" s="33"/>
      <c r="M236" s="164" t="s">
        <v>1</v>
      </c>
      <c r="N236" s="165" t="s">
        <v>49</v>
      </c>
      <c r="O236" s="58"/>
      <c r="P236" s="166">
        <f>O236*H236</f>
        <v>0</v>
      </c>
      <c r="Q236" s="166">
        <v>0</v>
      </c>
      <c r="R236" s="166">
        <f>Q236*H236</f>
        <v>0</v>
      </c>
      <c r="S236" s="166">
        <v>0</v>
      </c>
      <c r="T236" s="167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226</v>
      </c>
      <c r="AT236" s="168" t="s">
        <v>167</v>
      </c>
      <c r="AU236" s="168" t="s">
        <v>94</v>
      </c>
      <c r="AY236" s="14" t="s">
        <v>165</v>
      </c>
      <c r="BE236" s="99">
        <f>IF(N236="základná",J236,0)</f>
        <v>0</v>
      </c>
      <c r="BF236" s="99">
        <f>IF(N236="znížená",J236,0)</f>
        <v>0</v>
      </c>
      <c r="BG236" s="99">
        <f>IF(N236="zákl. prenesená",J236,0)</f>
        <v>0</v>
      </c>
      <c r="BH236" s="99">
        <f>IF(N236="zníž. prenesená",J236,0)</f>
        <v>0</v>
      </c>
      <c r="BI236" s="99">
        <f>IF(N236="nulová",J236,0)</f>
        <v>0</v>
      </c>
      <c r="BJ236" s="14" t="s">
        <v>94</v>
      </c>
      <c r="BK236" s="99">
        <f>ROUND(I236*H236,2)</f>
        <v>0</v>
      </c>
      <c r="BL236" s="14" t="s">
        <v>226</v>
      </c>
      <c r="BM236" s="168" t="s">
        <v>3256</v>
      </c>
    </row>
    <row r="237" spans="1:65" s="2" customFormat="1" ht="24.2" customHeight="1">
      <c r="A237" s="32"/>
      <c r="B237" s="131"/>
      <c r="C237" s="156" t="s">
        <v>670</v>
      </c>
      <c r="D237" s="156" t="s">
        <v>167</v>
      </c>
      <c r="E237" s="157" t="s">
        <v>3257</v>
      </c>
      <c r="F237" s="158" t="s">
        <v>3258</v>
      </c>
      <c r="G237" s="159" t="s">
        <v>394</v>
      </c>
      <c r="H237" s="160">
        <v>1</v>
      </c>
      <c r="I237" s="161"/>
      <c r="J237" s="162"/>
      <c r="K237" s="163"/>
      <c r="L237" s="33"/>
      <c r="M237" s="164" t="s">
        <v>1</v>
      </c>
      <c r="N237" s="165" t="s">
        <v>49</v>
      </c>
      <c r="O237" s="58"/>
      <c r="P237" s="166">
        <f>O237*H237</f>
        <v>0</v>
      </c>
      <c r="Q237" s="166">
        <v>9.0000000000000006E-5</v>
      </c>
      <c r="R237" s="166">
        <f>Q237*H237</f>
        <v>9.0000000000000006E-5</v>
      </c>
      <c r="S237" s="166">
        <v>0</v>
      </c>
      <c r="T237" s="167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226</v>
      </c>
      <c r="AT237" s="168" t="s">
        <v>167</v>
      </c>
      <c r="AU237" s="168" t="s">
        <v>94</v>
      </c>
      <c r="AY237" s="14" t="s">
        <v>165</v>
      </c>
      <c r="BE237" s="99">
        <f>IF(N237="základná",J237,0)</f>
        <v>0</v>
      </c>
      <c r="BF237" s="99">
        <f>IF(N237="znížená",J237,0)</f>
        <v>0</v>
      </c>
      <c r="BG237" s="99">
        <f>IF(N237="zákl. prenesená",J237,0)</f>
        <v>0</v>
      </c>
      <c r="BH237" s="99">
        <f>IF(N237="zníž. prenesená",J237,0)</f>
        <v>0</v>
      </c>
      <c r="BI237" s="99">
        <f>IF(N237="nulová",J237,0)</f>
        <v>0</v>
      </c>
      <c r="BJ237" s="14" t="s">
        <v>94</v>
      </c>
      <c r="BK237" s="99">
        <f>ROUND(I237*H237,2)</f>
        <v>0</v>
      </c>
      <c r="BL237" s="14" t="s">
        <v>226</v>
      </c>
      <c r="BM237" s="168" t="s">
        <v>3259</v>
      </c>
    </row>
    <row r="238" spans="1:65" s="2" customFormat="1" ht="24.2" customHeight="1">
      <c r="A238" s="32"/>
      <c r="B238" s="131"/>
      <c r="C238" s="156" t="s">
        <v>672</v>
      </c>
      <c r="D238" s="156" t="s">
        <v>167</v>
      </c>
      <c r="E238" s="157" t="s">
        <v>3260</v>
      </c>
      <c r="F238" s="158" t="s">
        <v>3261</v>
      </c>
      <c r="G238" s="159" t="s">
        <v>277</v>
      </c>
      <c r="H238" s="160">
        <v>2.0750000000000002</v>
      </c>
      <c r="I238" s="161"/>
      <c r="J238" s="162"/>
      <c r="K238" s="163"/>
      <c r="L238" s="33"/>
      <c r="M238" s="164" t="s">
        <v>1</v>
      </c>
      <c r="N238" s="165" t="s">
        <v>49</v>
      </c>
      <c r="O238" s="58"/>
      <c r="P238" s="166">
        <f>O238*H238</f>
        <v>0</v>
      </c>
      <c r="Q238" s="166">
        <v>0</v>
      </c>
      <c r="R238" s="166">
        <f>Q238*H238</f>
        <v>0</v>
      </c>
      <c r="S238" s="166">
        <v>0</v>
      </c>
      <c r="T238" s="167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226</v>
      </c>
      <c r="AT238" s="168" t="s">
        <v>167</v>
      </c>
      <c r="AU238" s="168" t="s">
        <v>94</v>
      </c>
      <c r="AY238" s="14" t="s">
        <v>165</v>
      </c>
      <c r="BE238" s="99">
        <f>IF(N238="základná",J238,0)</f>
        <v>0</v>
      </c>
      <c r="BF238" s="99">
        <f>IF(N238="znížená",J238,0)</f>
        <v>0</v>
      </c>
      <c r="BG238" s="99">
        <f>IF(N238="zákl. prenesená",J238,0)</f>
        <v>0</v>
      </c>
      <c r="BH238" s="99">
        <f>IF(N238="zníž. prenesená",J238,0)</f>
        <v>0</v>
      </c>
      <c r="BI238" s="99">
        <f>IF(N238="nulová",J238,0)</f>
        <v>0</v>
      </c>
      <c r="BJ238" s="14" t="s">
        <v>94</v>
      </c>
      <c r="BK238" s="99">
        <f>ROUND(I238*H238,2)</f>
        <v>0</v>
      </c>
      <c r="BL238" s="14" t="s">
        <v>226</v>
      </c>
      <c r="BM238" s="168" t="s">
        <v>3262</v>
      </c>
    </row>
    <row r="239" spans="1:65" s="2" customFormat="1" ht="24.2" customHeight="1">
      <c r="A239" s="32"/>
      <c r="B239" s="131"/>
      <c r="C239" s="169" t="s">
        <v>676</v>
      </c>
      <c r="D239" s="169" t="s">
        <v>373</v>
      </c>
      <c r="E239" s="170" t="s">
        <v>3263</v>
      </c>
      <c r="F239" s="171" t="s">
        <v>3264</v>
      </c>
      <c r="G239" s="172" t="s">
        <v>277</v>
      </c>
      <c r="H239" s="173">
        <v>2.0750000000000002</v>
      </c>
      <c r="I239" s="174"/>
      <c r="J239" s="175"/>
      <c r="K239" s="176"/>
      <c r="L239" s="177"/>
      <c r="M239" s="178" t="s">
        <v>1</v>
      </c>
      <c r="N239" s="179" t="s">
        <v>49</v>
      </c>
      <c r="O239" s="58"/>
      <c r="P239" s="166">
        <f>O239*H239</f>
        <v>0</v>
      </c>
      <c r="Q239" s="166">
        <v>3.2500000000000001E-2</v>
      </c>
      <c r="R239" s="166">
        <f>Q239*H239</f>
        <v>6.7437500000000011E-2</v>
      </c>
      <c r="S239" s="166">
        <v>0</v>
      </c>
      <c r="T239" s="167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8" t="s">
        <v>291</v>
      </c>
      <c r="AT239" s="168" t="s">
        <v>373</v>
      </c>
      <c r="AU239" s="168" t="s">
        <v>94</v>
      </c>
      <c r="AY239" s="14" t="s">
        <v>165</v>
      </c>
      <c r="BE239" s="99">
        <f>IF(N239="základná",J239,0)</f>
        <v>0</v>
      </c>
      <c r="BF239" s="99">
        <f>IF(N239="znížená",J239,0)</f>
        <v>0</v>
      </c>
      <c r="BG239" s="99">
        <f>IF(N239="zákl. prenesená",J239,0)</f>
        <v>0</v>
      </c>
      <c r="BH239" s="99">
        <f>IF(N239="zníž. prenesená",J239,0)</f>
        <v>0</v>
      </c>
      <c r="BI239" s="99">
        <f>IF(N239="nulová",J239,0)</f>
        <v>0</v>
      </c>
      <c r="BJ239" s="14" t="s">
        <v>94</v>
      </c>
      <c r="BK239" s="99">
        <f>ROUND(I239*H239,2)</f>
        <v>0</v>
      </c>
      <c r="BL239" s="14" t="s">
        <v>226</v>
      </c>
      <c r="BM239" s="168" t="s">
        <v>3265</v>
      </c>
    </row>
    <row r="240" spans="1:65" s="2" customFormat="1" ht="24.2" customHeight="1">
      <c r="A240" s="32"/>
      <c r="B240" s="131"/>
      <c r="C240" s="156" t="s">
        <v>680</v>
      </c>
      <c r="D240" s="156" t="s">
        <v>167</v>
      </c>
      <c r="E240" s="157" t="s">
        <v>973</v>
      </c>
      <c r="F240" s="158" t="s">
        <v>974</v>
      </c>
      <c r="G240" s="159" t="s">
        <v>332</v>
      </c>
      <c r="H240" s="160">
        <v>6.8000000000000005E-2</v>
      </c>
      <c r="I240" s="161"/>
      <c r="J240" s="162"/>
      <c r="K240" s="163"/>
      <c r="L240" s="33"/>
      <c r="M240" s="164" t="s">
        <v>1</v>
      </c>
      <c r="N240" s="165" t="s">
        <v>49</v>
      </c>
      <c r="O240" s="58"/>
      <c r="P240" s="166">
        <f>O240*H240</f>
        <v>0</v>
      </c>
      <c r="Q240" s="166">
        <v>0</v>
      </c>
      <c r="R240" s="166">
        <f>Q240*H240</f>
        <v>0</v>
      </c>
      <c r="S240" s="166">
        <v>0</v>
      </c>
      <c r="T240" s="167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8" t="s">
        <v>226</v>
      </c>
      <c r="AT240" s="168" t="s">
        <v>167</v>
      </c>
      <c r="AU240" s="168" t="s">
        <v>94</v>
      </c>
      <c r="AY240" s="14" t="s">
        <v>165</v>
      </c>
      <c r="BE240" s="99">
        <f>IF(N240="základná",J240,0)</f>
        <v>0</v>
      </c>
      <c r="BF240" s="99">
        <f>IF(N240="znížená",J240,0)</f>
        <v>0</v>
      </c>
      <c r="BG240" s="99">
        <f>IF(N240="zákl. prenesená",J240,0)</f>
        <v>0</v>
      </c>
      <c r="BH240" s="99">
        <f>IF(N240="zníž. prenesená",J240,0)</f>
        <v>0</v>
      </c>
      <c r="BI240" s="99">
        <f>IF(N240="nulová",J240,0)</f>
        <v>0</v>
      </c>
      <c r="BJ240" s="14" t="s">
        <v>94</v>
      </c>
      <c r="BK240" s="99">
        <f>ROUND(I240*H240,2)</f>
        <v>0</v>
      </c>
      <c r="BL240" s="14" t="s">
        <v>226</v>
      </c>
      <c r="BM240" s="168" t="s">
        <v>3266</v>
      </c>
    </row>
    <row r="241" spans="1:65" s="12" customFormat="1" ht="22.9" customHeight="1">
      <c r="B241" s="143"/>
      <c r="D241" s="144" t="s">
        <v>82</v>
      </c>
      <c r="E241" s="154" t="s">
        <v>1189</v>
      </c>
      <c r="F241" s="154" t="s">
        <v>1190</v>
      </c>
      <c r="I241" s="146"/>
      <c r="J241" s="155"/>
      <c r="L241" s="143"/>
      <c r="M241" s="148"/>
      <c r="N241" s="149"/>
      <c r="O241" s="149"/>
      <c r="P241" s="150">
        <f>SUM(P242:P258)</f>
        <v>0</v>
      </c>
      <c r="Q241" s="149"/>
      <c r="R241" s="150">
        <f>SUM(R242:R258)</f>
        <v>2.1100000000000004E-2</v>
      </c>
      <c r="S241" s="149"/>
      <c r="T241" s="151">
        <f>SUM(T242:T258)</f>
        <v>0</v>
      </c>
      <c r="AR241" s="144" t="s">
        <v>94</v>
      </c>
      <c r="AT241" s="152" t="s">
        <v>82</v>
      </c>
      <c r="AU241" s="152" t="s">
        <v>89</v>
      </c>
      <c r="AY241" s="144" t="s">
        <v>165</v>
      </c>
      <c r="BK241" s="153">
        <f>SUM(BK242:BK258)</f>
        <v>0</v>
      </c>
    </row>
    <row r="242" spans="1:65" s="2" customFormat="1" ht="14.45" customHeight="1">
      <c r="A242" s="32"/>
      <c r="B242" s="131"/>
      <c r="C242" s="156" t="s">
        <v>684</v>
      </c>
      <c r="D242" s="156" t="s">
        <v>167</v>
      </c>
      <c r="E242" s="157" t="s">
        <v>3267</v>
      </c>
      <c r="F242" s="158" t="s">
        <v>3268</v>
      </c>
      <c r="G242" s="159" t="s">
        <v>277</v>
      </c>
      <c r="H242" s="160">
        <v>11.75</v>
      </c>
      <c r="I242" s="161"/>
      <c r="J242" s="162"/>
      <c r="K242" s="163"/>
      <c r="L242" s="33"/>
      <c r="M242" s="164" t="s">
        <v>1</v>
      </c>
      <c r="N242" s="165" t="s">
        <v>49</v>
      </c>
      <c r="O242" s="58"/>
      <c r="P242" s="166">
        <f t="shared" ref="P242:P258" si="45">O242*H242</f>
        <v>0</v>
      </c>
      <c r="Q242" s="166">
        <v>0</v>
      </c>
      <c r="R242" s="166">
        <f t="shared" ref="R242:R258" si="46">Q242*H242</f>
        <v>0</v>
      </c>
      <c r="S242" s="166">
        <v>0</v>
      </c>
      <c r="T242" s="167">
        <f t="shared" ref="T242:T258" si="47">S242*H242</f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8" t="s">
        <v>226</v>
      </c>
      <c r="AT242" s="168" t="s">
        <v>167</v>
      </c>
      <c r="AU242" s="168" t="s">
        <v>94</v>
      </c>
      <c r="AY242" s="14" t="s">
        <v>165</v>
      </c>
      <c r="BE242" s="99">
        <f t="shared" ref="BE242:BE258" si="48">IF(N242="základná",J242,0)</f>
        <v>0</v>
      </c>
      <c r="BF242" s="99">
        <f t="shared" ref="BF242:BF258" si="49">IF(N242="znížená",J242,0)</f>
        <v>0</v>
      </c>
      <c r="BG242" s="99">
        <f t="shared" ref="BG242:BG258" si="50">IF(N242="zákl. prenesená",J242,0)</f>
        <v>0</v>
      </c>
      <c r="BH242" s="99">
        <f t="shared" ref="BH242:BH258" si="51">IF(N242="zníž. prenesená",J242,0)</f>
        <v>0</v>
      </c>
      <c r="BI242" s="99">
        <f t="shared" ref="BI242:BI258" si="52">IF(N242="nulová",J242,0)</f>
        <v>0</v>
      </c>
      <c r="BJ242" s="14" t="s">
        <v>94</v>
      </c>
      <c r="BK242" s="99">
        <f t="shared" ref="BK242:BK258" si="53">ROUND(I242*H242,2)</f>
        <v>0</v>
      </c>
      <c r="BL242" s="14" t="s">
        <v>226</v>
      </c>
      <c r="BM242" s="168" t="s">
        <v>3269</v>
      </c>
    </row>
    <row r="243" spans="1:65" s="2" customFormat="1" ht="24.2" customHeight="1">
      <c r="A243" s="32"/>
      <c r="B243" s="131"/>
      <c r="C243" s="169" t="s">
        <v>688</v>
      </c>
      <c r="D243" s="169" t="s">
        <v>373</v>
      </c>
      <c r="E243" s="170" t="s">
        <v>3270</v>
      </c>
      <c r="F243" s="171" t="s">
        <v>3271</v>
      </c>
      <c r="G243" s="172" t="s">
        <v>277</v>
      </c>
      <c r="H243" s="173">
        <v>12</v>
      </c>
      <c r="I243" s="174"/>
      <c r="J243" s="175"/>
      <c r="K243" s="176"/>
      <c r="L243" s="177"/>
      <c r="M243" s="178" t="s">
        <v>1</v>
      </c>
      <c r="N243" s="179" t="s">
        <v>49</v>
      </c>
      <c r="O243" s="58"/>
      <c r="P243" s="166">
        <f t="shared" si="45"/>
        <v>0</v>
      </c>
      <c r="Q243" s="166">
        <v>6.9999999999999999E-4</v>
      </c>
      <c r="R243" s="166">
        <f t="shared" si="46"/>
        <v>8.3999999999999995E-3</v>
      </c>
      <c r="S243" s="166">
        <v>0</v>
      </c>
      <c r="T243" s="167">
        <f t="shared" si="47"/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8" t="s">
        <v>291</v>
      </c>
      <c r="AT243" s="168" t="s">
        <v>373</v>
      </c>
      <c r="AU243" s="168" t="s">
        <v>94</v>
      </c>
      <c r="AY243" s="14" t="s">
        <v>165</v>
      </c>
      <c r="BE243" s="99">
        <f t="shared" si="48"/>
        <v>0</v>
      </c>
      <c r="BF243" s="99">
        <f t="shared" si="49"/>
        <v>0</v>
      </c>
      <c r="BG243" s="99">
        <f t="shared" si="50"/>
        <v>0</v>
      </c>
      <c r="BH243" s="99">
        <f t="shared" si="51"/>
        <v>0</v>
      </c>
      <c r="BI243" s="99">
        <f t="shared" si="52"/>
        <v>0</v>
      </c>
      <c r="BJ243" s="14" t="s">
        <v>94</v>
      </c>
      <c r="BK243" s="99">
        <f t="shared" si="53"/>
        <v>0</v>
      </c>
      <c r="BL243" s="14" t="s">
        <v>226</v>
      </c>
      <c r="BM243" s="168" t="s">
        <v>3272</v>
      </c>
    </row>
    <row r="244" spans="1:65" s="2" customFormat="1" ht="14.45" customHeight="1">
      <c r="A244" s="32"/>
      <c r="B244" s="131"/>
      <c r="C244" s="156" t="s">
        <v>358</v>
      </c>
      <c r="D244" s="156" t="s">
        <v>167</v>
      </c>
      <c r="E244" s="157" t="s">
        <v>3273</v>
      </c>
      <c r="F244" s="158" t="s">
        <v>3274</v>
      </c>
      <c r="G244" s="159" t="s">
        <v>394</v>
      </c>
      <c r="H244" s="160">
        <v>3</v>
      </c>
      <c r="I244" s="161"/>
      <c r="J244" s="162"/>
      <c r="K244" s="163"/>
      <c r="L244" s="33"/>
      <c r="M244" s="164" t="s">
        <v>1</v>
      </c>
      <c r="N244" s="165" t="s">
        <v>49</v>
      </c>
      <c r="O244" s="58"/>
      <c r="P244" s="166">
        <f t="shared" si="45"/>
        <v>0</v>
      </c>
      <c r="Q244" s="166">
        <v>0</v>
      </c>
      <c r="R244" s="166">
        <f t="shared" si="46"/>
        <v>0</v>
      </c>
      <c r="S244" s="166">
        <v>0</v>
      </c>
      <c r="T244" s="167">
        <f t="shared" si="47"/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8" t="s">
        <v>226</v>
      </c>
      <c r="AT244" s="168" t="s">
        <v>167</v>
      </c>
      <c r="AU244" s="168" t="s">
        <v>94</v>
      </c>
      <c r="AY244" s="14" t="s">
        <v>165</v>
      </c>
      <c r="BE244" s="99">
        <f t="shared" si="48"/>
        <v>0</v>
      </c>
      <c r="BF244" s="99">
        <f t="shared" si="49"/>
        <v>0</v>
      </c>
      <c r="BG244" s="99">
        <f t="shared" si="50"/>
        <v>0</v>
      </c>
      <c r="BH244" s="99">
        <f t="shared" si="51"/>
        <v>0</v>
      </c>
      <c r="BI244" s="99">
        <f t="shared" si="52"/>
        <v>0</v>
      </c>
      <c r="BJ244" s="14" t="s">
        <v>94</v>
      </c>
      <c r="BK244" s="99">
        <f t="shared" si="53"/>
        <v>0</v>
      </c>
      <c r="BL244" s="14" t="s">
        <v>226</v>
      </c>
      <c r="BM244" s="168" t="s">
        <v>3275</v>
      </c>
    </row>
    <row r="245" spans="1:65" s="2" customFormat="1" ht="24.2" customHeight="1">
      <c r="A245" s="32"/>
      <c r="B245" s="131"/>
      <c r="C245" s="169" t="s">
        <v>695</v>
      </c>
      <c r="D245" s="169" t="s">
        <v>373</v>
      </c>
      <c r="E245" s="170" t="s">
        <v>3276</v>
      </c>
      <c r="F245" s="171" t="s">
        <v>3277</v>
      </c>
      <c r="G245" s="172" t="s">
        <v>394</v>
      </c>
      <c r="H245" s="173">
        <v>3</v>
      </c>
      <c r="I245" s="174"/>
      <c r="J245" s="175"/>
      <c r="K245" s="176"/>
      <c r="L245" s="177"/>
      <c r="M245" s="178" t="s">
        <v>1</v>
      </c>
      <c r="N245" s="179" t="s">
        <v>49</v>
      </c>
      <c r="O245" s="58"/>
      <c r="P245" s="166">
        <f t="shared" si="45"/>
        <v>0</v>
      </c>
      <c r="Q245" s="166">
        <v>8.0000000000000004E-4</v>
      </c>
      <c r="R245" s="166">
        <f t="shared" si="46"/>
        <v>2.4000000000000002E-3</v>
      </c>
      <c r="S245" s="166">
        <v>0</v>
      </c>
      <c r="T245" s="167">
        <f t="shared" si="47"/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8" t="s">
        <v>291</v>
      </c>
      <c r="AT245" s="168" t="s">
        <v>373</v>
      </c>
      <c r="AU245" s="168" t="s">
        <v>94</v>
      </c>
      <c r="AY245" s="14" t="s">
        <v>165</v>
      </c>
      <c r="BE245" s="99">
        <f t="shared" si="48"/>
        <v>0</v>
      </c>
      <c r="BF245" s="99">
        <f t="shared" si="49"/>
        <v>0</v>
      </c>
      <c r="BG245" s="99">
        <f t="shared" si="50"/>
        <v>0</v>
      </c>
      <c r="BH245" s="99">
        <f t="shared" si="51"/>
        <v>0</v>
      </c>
      <c r="BI245" s="99">
        <f t="shared" si="52"/>
        <v>0</v>
      </c>
      <c r="BJ245" s="14" t="s">
        <v>94</v>
      </c>
      <c r="BK245" s="99">
        <f t="shared" si="53"/>
        <v>0</v>
      </c>
      <c r="BL245" s="14" t="s">
        <v>226</v>
      </c>
      <c r="BM245" s="168" t="s">
        <v>3278</v>
      </c>
    </row>
    <row r="246" spans="1:65" s="2" customFormat="1" ht="14.45" customHeight="1">
      <c r="A246" s="32"/>
      <c r="B246" s="131"/>
      <c r="C246" s="156" t="s">
        <v>699</v>
      </c>
      <c r="D246" s="156" t="s">
        <v>167</v>
      </c>
      <c r="E246" s="157" t="s">
        <v>3279</v>
      </c>
      <c r="F246" s="158" t="s">
        <v>3280</v>
      </c>
      <c r="G246" s="159" t="s">
        <v>394</v>
      </c>
      <c r="H246" s="160">
        <v>12</v>
      </c>
      <c r="I246" s="161"/>
      <c r="J246" s="162"/>
      <c r="K246" s="163"/>
      <c r="L246" s="33"/>
      <c r="M246" s="164" t="s">
        <v>1</v>
      </c>
      <c r="N246" s="165" t="s">
        <v>49</v>
      </c>
      <c r="O246" s="58"/>
      <c r="P246" s="166">
        <f t="shared" si="45"/>
        <v>0</v>
      </c>
      <c r="Q246" s="166">
        <v>0</v>
      </c>
      <c r="R246" s="166">
        <f t="shared" si="46"/>
        <v>0</v>
      </c>
      <c r="S246" s="166">
        <v>0</v>
      </c>
      <c r="T246" s="167">
        <f t="shared" si="47"/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8" t="s">
        <v>226</v>
      </c>
      <c r="AT246" s="168" t="s">
        <v>167</v>
      </c>
      <c r="AU246" s="168" t="s">
        <v>94</v>
      </c>
      <c r="AY246" s="14" t="s">
        <v>165</v>
      </c>
      <c r="BE246" s="99">
        <f t="shared" si="48"/>
        <v>0</v>
      </c>
      <c r="BF246" s="99">
        <f t="shared" si="49"/>
        <v>0</v>
      </c>
      <c r="BG246" s="99">
        <f t="shared" si="50"/>
        <v>0</v>
      </c>
      <c r="BH246" s="99">
        <f t="shared" si="51"/>
        <v>0</v>
      </c>
      <c r="BI246" s="99">
        <f t="shared" si="52"/>
        <v>0</v>
      </c>
      <c r="BJ246" s="14" t="s">
        <v>94</v>
      </c>
      <c r="BK246" s="99">
        <f t="shared" si="53"/>
        <v>0</v>
      </c>
      <c r="BL246" s="14" t="s">
        <v>226</v>
      </c>
      <c r="BM246" s="168" t="s">
        <v>3281</v>
      </c>
    </row>
    <row r="247" spans="1:65" s="2" customFormat="1" ht="24.2" customHeight="1">
      <c r="A247" s="32"/>
      <c r="B247" s="131"/>
      <c r="C247" s="169" t="s">
        <v>703</v>
      </c>
      <c r="D247" s="169" t="s">
        <v>373</v>
      </c>
      <c r="E247" s="170" t="s">
        <v>3282</v>
      </c>
      <c r="F247" s="171" t="s">
        <v>3283</v>
      </c>
      <c r="G247" s="172" t="s">
        <v>394</v>
      </c>
      <c r="H247" s="173">
        <v>12</v>
      </c>
      <c r="I247" s="174"/>
      <c r="J247" s="175"/>
      <c r="K247" s="176"/>
      <c r="L247" s="177"/>
      <c r="M247" s="178" t="s">
        <v>1</v>
      </c>
      <c r="N247" s="179" t="s">
        <v>49</v>
      </c>
      <c r="O247" s="58"/>
      <c r="P247" s="166">
        <f t="shared" si="45"/>
        <v>0</v>
      </c>
      <c r="Q247" s="166">
        <v>2.0000000000000001E-4</v>
      </c>
      <c r="R247" s="166">
        <f t="shared" si="46"/>
        <v>2.4000000000000002E-3</v>
      </c>
      <c r="S247" s="166">
        <v>0</v>
      </c>
      <c r="T247" s="167">
        <f t="shared" si="47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291</v>
      </c>
      <c r="AT247" s="168" t="s">
        <v>373</v>
      </c>
      <c r="AU247" s="168" t="s">
        <v>94</v>
      </c>
      <c r="AY247" s="14" t="s">
        <v>165</v>
      </c>
      <c r="BE247" s="99">
        <f t="shared" si="48"/>
        <v>0</v>
      </c>
      <c r="BF247" s="99">
        <f t="shared" si="49"/>
        <v>0</v>
      </c>
      <c r="BG247" s="99">
        <f t="shared" si="50"/>
        <v>0</v>
      </c>
      <c r="BH247" s="99">
        <f t="shared" si="51"/>
        <v>0</v>
      </c>
      <c r="BI247" s="99">
        <f t="shared" si="52"/>
        <v>0</v>
      </c>
      <c r="BJ247" s="14" t="s">
        <v>94</v>
      </c>
      <c r="BK247" s="99">
        <f t="shared" si="53"/>
        <v>0</v>
      </c>
      <c r="BL247" s="14" t="s">
        <v>226</v>
      </c>
      <c r="BM247" s="168" t="s">
        <v>3284</v>
      </c>
    </row>
    <row r="248" spans="1:65" s="2" customFormat="1" ht="14.45" customHeight="1">
      <c r="A248" s="32"/>
      <c r="B248" s="131"/>
      <c r="C248" s="156" t="s">
        <v>707</v>
      </c>
      <c r="D248" s="156" t="s">
        <v>167</v>
      </c>
      <c r="E248" s="157" t="s">
        <v>3285</v>
      </c>
      <c r="F248" s="158" t="s">
        <v>3286</v>
      </c>
      <c r="G248" s="159" t="s">
        <v>394</v>
      </c>
      <c r="H248" s="160">
        <v>2</v>
      </c>
      <c r="I248" s="161"/>
      <c r="J248" s="162"/>
      <c r="K248" s="163"/>
      <c r="L248" s="33"/>
      <c r="M248" s="164" t="s">
        <v>1</v>
      </c>
      <c r="N248" s="165" t="s">
        <v>49</v>
      </c>
      <c r="O248" s="58"/>
      <c r="P248" s="166">
        <f t="shared" si="45"/>
        <v>0</v>
      </c>
      <c r="Q248" s="166">
        <v>0</v>
      </c>
      <c r="R248" s="166">
        <f t="shared" si="46"/>
        <v>0</v>
      </c>
      <c r="S248" s="166">
        <v>0</v>
      </c>
      <c r="T248" s="167">
        <f t="shared" si="47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8" t="s">
        <v>226</v>
      </c>
      <c r="AT248" s="168" t="s">
        <v>167</v>
      </c>
      <c r="AU248" s="168" t="s">
        <v>94</v>
      </c>
      <c r="AY248" s="14" t="s">
        <v>165</v>
      </c>
      <c r="BE248" s="99">
        <f t="shared" si="48"/>
        <v>0</v>
      </c>
      <c r="BF248" s="99">
        <f t="shared" si="49"/>
        <v>0</v>
      </c>
      <c r="BG248" s="99">
        <f t="shared" si="50"/>
        <v>0</v>
      </c>
      <c r="BH248" s="99">
        <f t="shared" si="51"/>
        <v>0</v>
      </c>
      <c r="BI248" s="99">
        <f t="shared" si="52"/>
        <v>0</v>
      </c>
      <c r="BJ248" s="14" t="s">
        <v>94</v>
      </c>
      <c r="BK248" s="99">
        <f t="shared" si="53"/>
        <v>0</v>
      </c>
      <c r="BL248" s="14" t="s">
        <v>226</v>
      </c>
      <c r="BM248" s="168" t="s">
        <v>3287</v>
      </c>
    </row>
    <row r="249" spans="1:65" s="2" customFormat="1" ht="24.2" customHeight="1">
      <c r="A249" s="32"/>
      <c r="B249" s="131"/>
      <c r="C249" s="169" t="s">
        <v>711</v>
      </c>
      <c r="D249" s="169" t="s">
        <v>373</v>
      </c>
      <c r="E249" s="170" t="s">
        <v>3288</v>
      </c>
      <c r="F249" s="171" t="s">
        <v>3289</v>
      </c>
      <c r="G249" s="172" t="s">
        <v>394</v>
      </c>
      <c r="H249" s="173">
        <v>2</v>
      </c>
      <c r="I249" s="174"/>
      <c r="J249" s="175"/>
      <c r="K249" s="176"/>
      <c r="L249" s="177"/>
      <c r="M249" s="178" t="s">
        <v>1</v>
      </c>
      <c r="N249" s="179" t="s">
        <v>49</v>
      </c>
      <c r="O249" s="58"/>
      <c r="P249" s="166">
        <f t="shared" si="45"/>
        <v>0</v>
      </c>
      <c r="Q249" s="166">
        <v>8.0000000000000004E-4</v>
      </c>
      <c r="R249" s="166">
        <f t="shared" si="46"/>
        <v>1.6000000000000001E-3</v>
      </c>
      <c r="S249" s="166">
        <v>0</v>
      </c>
      <c r="T249" s="167">
        <f t="shared" si="47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291</v>
      </c>
      <c r="AT249" s="168" t="s">
        <v>373</v>
      </c>
      <c r="AU249" s="168" t="s">
        <v>94</v>
      </c>
      <c r="AY249" s="14" t="s">
        <v>165</v>
      </c>
      <c r="BE249" s="99">
        <f t="shared" si="48"/>
        <v>0</v>
      </c>
      <c r="BF249" s="99">
        <f t="shared" si="49"/>
        <v>0</v>
      </c>
      <c r="BG249" s="99">
        <f t="shared" si="50"/>
        <v>0</v>
      </c>
      <c r="BH249" s="99">
        <f t="shared" si="51"/>
        <v>0</v>
      </c>
      <c r="BI249" s="99">
        <f t="shared" si="52"/>
        <v>0</v>
      </c>
      <c r="BJ249" s="14" t="s">
        <v>94</v>
      </c>
      <c r="BK249" s="99">
        <f t="shared" si="53"/>
        <v>0</v>
      </c>
      <c r="BL249" s="14" t="s">
        <v>226</v>
      </c>
      <c r="BM249" s="168" t="s">
        <v>3290</v>
      </c>
    </row>
    <row r="250" spans="1:65" s="2" customFormat="1" ht="14.45" customHeight="1">
      <c r="A250" s="32"/>
      <c r="B250" s="131"/>
      <c r="C250" s="156" t="s">
        <v>715</v>
      </c>
      <c r="D250" s="156" t="s">
        <v>167</v>
      </c>
      <c r="E250" s="157" t="s">
        <v>3291</v>
      </c>
      <c r="F250" s="158" t="s">
        <v>3292</v>
      </c>
      <c r="G250" s="159" t="s">
        <v>394</v>
      </c>
      <c r="H250" s="160">
        <v>3</v>
      </c>
      <c r="I250" s="161"/>
      <c r="J250" s="162"/>
      <c r="K250" s="163"/>
      <c r="L250" s="33"/>
      <c r="M250" s="164" t="s">
        <v>1</v>
      </c>
      <c r="N250" s="165" t="s">
        <v>49</v>
      </c>
      <c r="O250" s="58"/>
      <c r="P250" s="166">
        <f t="shared" si="45"/>
        <v>0</v>
      </c>
      <c r="Q250" s="166">
        <v>0</v>
      </c>
      <c r="R250" s="166">
        <f t="shared" si="46"/>
        <v>0</v>
      </c>
      <c r="S250" s="166">
        <v>0</v>
      </c>
      <c r="T250" s="167">
        <f t="shared" si="47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8" t="s">
        <v>226</v>
      </c>
      <c r="AT250" s="168" t="s">
        <v>167</v>
      </c>
      <c r="AU250" s="168" t="s">
        <v>94</v>
      </c>
      <c r="AY250" s="14" t="s">
        <v>165</v>
      </c>
      <c r="BE250" s="99">
        <f t="shared" si="48"/>
        <v>0</v>
      </c>
      <c r="BF250" s="99">
        <f t="shared" si="49"/>
        <v>0</v>
      </c>
      <c r="BG250" s="99">
        <f t="shared" si="50"/>
        <v>0</v>
      </c>
      <c r="BH250" s="99">
        <f t="shared" si="51"/>
        <v>0</v>
      </c>
      <c r="BI250" s="99">
        <f t="shared" si="52"/>
        <v>0</v>
      </c>
      <c r="BJ250" s="14" t="s">
        <v>94</v>
      </c>
      <c r="BK250" s="99">
        <f t="shared" si="53"/>
        <v>0</v>
      </c>
      <c r="BL250" s="14" t="s">
        <v>226</v>
      </c>
      <c r="BM250" s="168" t="s">
        <v>3293</v>
      </c>
    </row>
    <row r="251" spans="1:65" s="2" customFormat="1" ht="24.2" customHeight="1">
      <c r="A251" s="32"/>
      <c r="B251" s="131"/>
      <c r="C251" s="169" t="s">
        <v>719</v>
      </c>
      <c r="D251" s="169" t="s">
        <v>373</v>
      </c>
      <c r="E251" s="170" t="s">
        <v>3294</v>
      </c>
      <c r="F251" s="171" t="s">
        <v>3295</v>
      </c>
      <c r="G251" s="172" t="s">
        <v>394</v>
      </c>
      <c r="H251" s="173">
        <v>3</v>
      </c>
      <c r="I251" s="174"/>
      <c r="J251" s="175"/>
      <c r="K251" s="176"/>
      <c r="L251" s="177"/>
      <c r="M251" s="178" t="s">
        <v>1</v>
      </c>
      <c r="N251" s="179" t="s">
        <v>49</v>
      </c>
      <c r="O251" s="58"/>
      <c r="P251" s="166">
        <f t="shared" si="45"/>
        <v>0</v>
      </c>
      <c r="Q251" s="166">
        <v>5.0000000000000001E-4</v>
      </c>
      <c r="R251" s="166">
        <f t="shared" si="46"/>
        <v>1.5E-3</v>
      </c>
      <c r="S251" s="166">
        <v>0</v>
      </c>
      <c r="T251" s="167">
        <f t="shared" si="47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8" t="s">
        <v>291</v>
      </c>
      <c r="AT251" s="168" t="s">
        <v>373</v>
      </c>
      <c r="AU251" s="168" t="s">
        <v>94</v>
      </c>
      <c r="AY251" s="14" t="s">
        <v>165</v>
      </c>
      <c r="BE251" s="99">
        <f t="shared" si="48"/>
        <v>0</v>
      </c>
      <c r="BF251" s="99">
        <f t="shared" si="49"/>
        <v>0</v>
      </c>
      <c r="BG251" s="99">
        <f t="shared" si="50"/>
        <v>0</v>
      </c>
      <c r="BH251" s="99">
        <f t="shared" si="51"/>
        <v>0</v>
      </c>
      <c r="BI251" s="99">
        <f t="shared" si="52"/>
        <v>0</v>
      </c>
      <c r="BJ251" s="14" t="s">
        <v>94</v>
      </c>
      <c r="BK251" s="99">
        <f t="shared" si="53"/>
        <v>0</v>
      </c>
      <c r="BL251" s="14" t="s">
        <v>226</v>
      </c>
      <c r="BM251" s="168" t="s">
        <v>3296</v>
      </c>
    </row>
    <row r="252" spans="1:65" s="2" customFormat="1" ht="24.2" customHeight="1">
      <c r="A252" s="32"/>
      <c r="B252" s="131"/>
      <c r="C252" s="156" t="s">
        <v>723</v>
      </c>
      <c r="D252" s="156" t="s">
        <v>167</v>
      </c>
      <c r="E252" s="157" t="s">
        <v>3297</v>
      </c>
      <c r="F252" s="158" t="s">
        <v>3298</v>
      </c>
      <c r="G252" s="159" t="s">
        <v>394</v>
      </c>
      <c r="H252" s="160">
        <v>5</v>
      </c>
      <c r="I252" s="161"/>
      <c r="J252" s="162"/>
      <c r="K252" s="163"/>
      <c r="L252" s="33"/>
      <c r="M252" s="164" t="s">
        <v>1</v>
      </c>
      <c r="N252" s="165" t="s">
        <v>49</v>
      </c>
      <c r="O252" s="58"/>
      <c r="P252" s="166">
        <f t="shared" si="45"/>
        <v>0</v>
      </c>
      <c r="Q252" s="166">
        <v>0</v>
      </c>
      <c r="R252" s="166">
        <f t="shared" si="46"/>
        <v>0</v>
      </c>
      <c r="S252" s="166">
        <v>0</v>
      </c>
      <c r="T252" s="167">
        <f t="shared" si="47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8" t="s">
        <v>226</v>
      </c>
      <c r="AT252" s="168" t="s">
        <v>167</v>
      </c>
      <c r="AU252" s="168" t="s">
        <v>94</v>
      </c>
      <c r="AY252" s="14" t="s">
        <v>165</v>
      </c>
      <c r="BE252" s="99">
        <f t="shared" si="48"/>
        <v>0</v>
      </c>
      <c r="BF252" s="99">
        <f t="shared" si="49"/>
        <v>0</v>
      </c>
      <c r="BG252" s="99">
        <f t="shared" si="50"/>
        <v>0</v>
      </c>
      <c r="BH252" s="99">
        <f t="shared" si="51"/>
        <v>0</v>
      </c>
      <c r="BI252" s="99">
        <f t="shared" si="52"/>
        <v>0</v>
      </c>
      <c r="BJ252" s="14" t="s">
        <v>94</v>
      </c>
      <c r="BK252" s="99">
        <f t="shared" si="53"/>
        <v>0</v>
      </c>
      <c r="BL252" s="14" t="s">
        <v>226</v>
      </c>
      <c r="BM252" s="168" t="s">
        <v>3299</v>
      </c>
    </row>
    <row r="253" spans="1:65" s="2" customFormat="1" ht="24.2" customHeight="1">
      <c r="A253" s="32"/>
      <c r="B253" s="131"/>
      <c r="C253" s="169" t="s">
        <v>727</v>
      </c>
      <c r="D253" s="169" t="s">
        <v>373</v>
      </c>
      <c r="E253" s="170" t="s">
        <v>3300</v>
      </c>
      <c r="F253" s="171" t="s">
        <v>3301</v>
      </c>
      <c r="G253" s="172" t="s">
        <v>394</v>
      </c>
      <c r="H253" s="173">
        <v>5</v>
      </c>
      <c r="I253" s="174"/>
      <c r="J253" s="175"/>
      <c r="K253" s="176"/>
      <c r="L253" s="177"/>
      <c r="M253" s="178" t="s">
        <v>1</v>
      </c>
      <c r="N253" s="179" t="s">
        <v>49</v>
      </c>
      <c r="O253" s="58"/>
      <c r="P253" s="166">
        <f t="shared" si="45"/>
        <v>0</v>
      </c>
      <c r="Q253" s="166">
        <v>6.0000000000000002E-5</v>
      </c>
      <c r="R253" s="166">
        <f t="shared" si="46"/>
        <v>3.0000000000000003E-4</v>
      </c>
      <c r="S253" s="166">
        <v>0</v>
      </c>
      <c r="T253" s="167">
        <f t="shared" si="47"/>
        <v>0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8" t="s">
        <v>291</v>
      </c>
      <c r="AT253" s="168" t="s">
        <v>373</v>
      </c>
      <c r="AU253" s="168" t="s">
        <v>94</v>
      </c>
      <c r="AY253" s="14" t="s">
        <v>165</v>
      </c>
      <c r="BE253" s="99">
        <f t="shared" si="48"/>
        <v>0</v>
      </c>
      <c r="BF253" s="99">
        <f t="shared" si="49"/>
        <v>0</v>
      </c>
      <c r="BG253" s="99">
        <f t="shared" si="50"/>
        <v>0</v>
      </c>
      <c r="BH253" s="99">
        <f t="shared" si="51"/>
        <v>0</v>
      </c>
      <c r="BI253" s="99">
        <f t="shared" si="52"/>
        <v>0</v>
      </c>
      <c r="BJ253" s="14" t="s">
        <v>94</v>
      </c>
      <c r="BK253" s="99">
        <f t="shared" si="53"/>
        <v>0</v>
      </c>
      <c r="BL253" s="14" t="s">
        <v>226</v>
      </c>
      <c r="BM253" s="168" t="s">
        <v>3302</v>
      </c>
    </row>
    <row r="254" spans="1:65" s="2" customFormat="1" ht="14.45" customHeight="1">
      <c r="A254" s="32"/>
      <c r="B254" s="131"/>
      <c r="C254" s="156" t="s">
        <v>731</v>
      </c>
      <c r="D254" s="156" t="s">
        <v>167</v>
      </c>
      <c r="E254" s="157" t="s">
        <v>3303</v>
      </c>
      <c r="F254" s="158" t="s">
        <v>3304</v>
      </c>
      <c r="G254" s="159" t="s">
        <v>394</v>
      </c>
      <c r="H254" s="160">
        <v>6</v>
      </c>
      <c r="I254" s="161"/>
      <c r="J254" s="162"/>
      <c r="K254" s="163"/>
      <c r="L254" s="33"/>
      <c r="M254" s="164" t="s">
        <v>1</v>
      </c>
      <c r="N254" s="165" t="s">
        <v>49</v>
      </c>
      <c r="O254" s="58"/>
      <c r="P254" s="166">
        <f t="shared" si="45"/>
        <v>0</v>
      </c>
      <c r="Q254" s="166">
        <v>0</v>
      </c>
      <c r="R254" s="166">
        <f t="shared" si="46"/>
        <v>0</v>
      </c>
      <c r="S254" s="166">
        <v>0</v>
      </c>
      <c r="T254" s="167">
        <f t="shared" si="47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8" t="s">
        <v>226</v>
      </c>
      <c r="AT254" s="168" t="s">
        <v>167</v>
      </c>
      <c r="AU254" s="168" t="s">
        <v>94</v>
      </c>
      <c r="AY254" s="14" t="s">
        <v>165</v>
      </c>
      <c r="BE254" s="99">
        <f t="shared" si="48"/>
        <v>0</v>
      </c>
      <c r="BF254" s="99">
        <f t="shared" si="49"/>
        <v>0</v>
      </c>
      <c r="BG254" s="99">
        <f t="shared" si="50"/>
        <v>0</v>
      </c>
      <c r="BH254" s="99">
        <f t="shared" si="51"/>
        <v>0</v>
      </c>
      <c r="BI254" s="99">
        <f t="shared" si="52"/>
        <v>0</v>
      </c>
      <c r="BJ254" s="14" t="s">
        <v>94</v>
      </c>
      <c r="BK254" s="99">
        <f t="shared" si="53"/>
        <v>0</v>
      </c>
      <c r="BL254" s="14" t="s">
        <v>226</v>
      </c>
      <c r="BM254" s="168" t="s">
        <v>3305</v>
      </c>
    </row>
    <row r="255" spans="1:65" s="2" customFormat="1" ht="14.45" customHeight="1">
      <c r="A255" s="32"/>
      <c r="B255" s="131"/>
      <c r="C255" s="169" t="s">
        <v>735</v>
      </c>
      <c r="D255" s="169" t="s">
        <v>373</v>
      </c>
      <c r="E255" s="170" t="s">
        <v>3306</v>
      </c>
      <c r="F255" s="171" t="s">
        <v>3307</v>
      </c>
      <c r="G255" s="172" t="s">
        <v>394</v>
      </c>
      <c r="H255" s="173">
        <v>6</v>
      </c>
      <c r="I255" s="174"/>
      <c r="J255" s="175"/>
      <c r="K255" s="176"/>
      <c r="L255" s="177"/>
      <c r="M255" s="178" t="s">
        <v>1</v>
      </c>
      <c r="N255" s="179" t="s">
        <v>49</v>
      </c>
      <c r="O255" s="58"/>
      <c r="P255" s="166">
        <f t="shared" si="45"/>
        <v>0</v>
      </c>
      <c r="Q255" s="166">
        <v>4.0000000000000002E-4</v>
      </c>
      <c r="R255" s="166">
        <f t="shared" si="46"/>
        <v>2.4000000000000002E-3</v>
      </c>
      <c r="S255" s="166">
        <v>0</v>
      </c>
      <c r="T255" s="167">
        <f t="shared" si="47"/>
        <v>0</v>
      </c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R255" s="168" t="s">
        <v>291</v>
      </c>
      <c r="AT255" s="168" t="s">
        <v>373</v>
      </c>
      <c r="AU255" s="168" t="s">
        <v>94</v>
      </c>
      <c r="AY255" s="14" t="s">
        <v>165</v>
      </c>
      <c r="BE255" s="99">
        <f t="shared" si="48"/>
        <v>0</v>
      </c>
      <c r="BF255" s="99">
        <f t="shared" si="49"/>
        <v>0</v>
      </c>
      <c r="BG255" s="99">
        <f t="shared" si="50"/>
        <v>0</v>
      </c>
      <c r="BH255" s="99">
        <f t="shared" si="51"/>
        <v>0</v>
      </c>
      <c r="BI255" s="99">
        <f t="shared" si="52"/>
        <v>0</v>
      </c>
      <c r="BJ255" s="14" t="s">
        <v>94</v>
      </c>
      <c r="BK255" s="99">
        <f t="shared" si="53"/>
        <v>0</v>
      </c>
      <c r="BL255" s="14" t="s">
        <v>226</v>
      </c>
      <c r="BM255" s="168" t="s">
        <v>3308</v>
      </c>
    </row>
    <row r="256" spans="1:65" s="2" customFormat="1" ht="14.45" customHeight="1">
      <c r="A256" s="32"/>
      <c r="B256" s="131"/>
      <c r="C256" s="156" t="s">
        <v>741</v>
      </c>
      <c r="D256" s="156" t="s">
        <v>167</v>
      </c>
      <c r="E256" s="157" t="s">
        <v>3309</v>
      </c>
      <c r="F256" s="158" t="s">
        <v>3310</v>
      </c>
      <c r="G256" s="159" t="s">
        <v>394</v>
      </c>
      <c r="H256" s="160">
        <v>3</v>
      </c>
      <c r="I256" s="161"/>
      <c r="J256" s="162"/>
      <c r="K256" s="163"/>
      <c r="L256" s="33"/>
      <c r="M256" s="164" t="s">
        <v>1</v>
      </c>
      <c r="N256" s="165" t="s">
        <v>49</v>
      </c>
      <c r="O256" s="58"/>
      <c r="P256" s="166">
        <f t="shared" si="45"/>
        <v>0</v>
      </c>
      <c r="Q256" s="166">
        <v>0</v>
      </c>
      <c r="R256" s="166">
        <f t="shared" si="46"/>
        <v>0</v>
      </c>
      <c r="S256" s="166">
        <v>0</v>
      </c>
      <c r="T256" s="167">
        <f t="shared" si="47"/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8" t="s">
        <v>226</v>
      </c>
      <c r="AT256" s="168" t="s">
        <v>167</v>
      </c>
      <c r="AU256" s="168" t="s">
        <v>94</v>
      </c>
      <c r="AY256" s="14" t="s">
        <v>165</v>
      </c>
      <c r="BE256" s="99">
        <f t="shared" si="48"/>
        <v>0</v>
      </c>
      <c r="BF256" s="99">
        <f t="shared" si="49"/>
        <v>0</v>
      </c>
      <c r="BG256" s="99">
        <f t="shared" si="50"/>
        <v>0</v>
      </c>
      <c r="BH256" s="99">
        <f t="shared" si="51"/>
        <v>0</v>
      </c>
      <c r="BI256" s="99">
        <f t="shared" si="52"/>
        <v>0</v>
      </c>
      <c r="BJ256" s="14" t="s">
        <v>94</v>
      </c>
      <c r="BK256" s="99">
        <f t="shared" si="53"/>
        <v>0</v>
      </c>
      <c r="BL256" s="14" t="s">
        <v>226</v>
      </c>
      <c r="BM256" s="168" t="s">
        <v>3311</v>
      </c>
    </row>
    <row r="257" spans="1:65" s="2" customFormat="1" ht="24.2" customHeight="1">
      <c r="A257" s="32"/>
      <c r="B257" s="131"/>
      <c r="C257" s="169" t="s">
        <v>745</v>
      </c>
      <c r="D257" s="169" t="s">
        <v>373</v>
      </c>
      <c r="E257" s="170" t="s">
        <v>3312</v>
      </c>
      <c r="F257" s="171" t="s">
        <v>3313</v>
      </c>
      <c r="G257" s="172" t="s">
        <v>394</v>
      </c>
      <c r="H257" s="173">
        <v>3</v>
      </c>
      <c r="I257" s="174"/>
      <c r="J257" s="175"/>
      <c r="K257" s="176"/>
      <c r="L257" s="177"/>
      <c r="M257" s="178" t="s">
        <v>1</v>
      </c>
      <c r="N257" s="179" t="s">
        <v>49</v>
      </c>
      <c r="O257" s="58"/>
      <c r="P257" s="166">
        <f t="shared" si="45"/>
        <v>0</v>
      </c>
      <c r="Q257" s="166">
        <v>6.9999999999999999E-4</v>
      </c>
      <c r="R257" s="166">
        <f t="shared" si="46"/>
        <v>2.0999999999999999E-3</v>
      </c>
      <c r="S257" s="166">
        <v>0</v>
      </c>
      <c r="T257" s="167">
        <f t="shared" si="47"/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8" t="s">
        <v>291</v>
      </c>
      <c r="AT257" s="168" t="s">
        <v>373</v>
      </c>
      <c r="AU257" s="168" t="s">
        <v>94</v>
      </c>
      <c r="AY257" s="14" t="s">
        <v>165</v>
      </c>
      <c r="BE257" s="99">
        <f t="shared" si="48"/>
        <v>0</v>
      </c>
      <c r="BF257" s="99">
        <f t="shared" si="49"/>
        <v>0</v>
      </c>
      <c r="BG257" s="99">
        <f t="shared" si="50"/>
        <v>0</v>
      </c>
      <c r="BH257" s="99">
        <f t="shared" si="51"/>
        <v>0</v>
      </c>
      <c r="BI257" s="99">
        <f t="shared" si="52"/>
        <v>0</v>
      </c>
      <c r="BJ257" s="14" t="s">
        <v>94</v>
      </c>
      <c r="BK257" s="99">
        <f t="shared" si="53"/>
        <v>0</v>
      </c>
      <c r="BL257" s="14" t="s">
        <v>226</v>
      </c>
      <c r="BM257" s="168" t="s">
        <v>3314</v>
      </c>
    </row>
    <row r="258" spans="1:65" s="2" customFormat="1" ht="24.2" customHeight="1">
      <c r="A258" s="32"/>
      <c r="B258" s="131"/>
      <c r="C258" s="156" t="s">
        <v>749</v>
      </c>
      <c r="D258" s="156" t="s">
        <v>167</v>
      </c>
      <c r="E258" s="157" t="s">
        <v>1221</v>
      </c>
      <c r="F258" s="158" t="s">
        <v>1222</v>
      </c>
      <c r="G258" s="159" t="s">
        <v>1223</v>
      </c>
      <c r="H258" s="185"/>
      <c r="I258" s="161"/>
      <c r="J258" s="162"/>
      <c r="K258" s="163"/>
      <c r="L258" s="33"/>
      <c r="M258" s="180" t="s">
        <v>1</v>
      </c>
      <c r="N258" s="181" t="s">
        <v>49</v>
      </c>
      <c r="O258" s="182"/>
      <c r="P258" s="183">
        <f t="shared" si="45"/>
        <v>0</v>
      </c>
      <c r="Q258" s="183">
        <v>0</v>
      </c>
      <c r="R258" s="183">
        <f t="shared" si="46"/>
        <v>0</v>
      </c>
      <c r="S258" s="183">
        <v>0</v>
      </c>
      <c r="T258" s="184">
        <f t="shared" si="47"/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8" t="s">
        <v>226</v>
      </c>
      <c r="AT258" s="168" t="s">
        <v>167</v>
      </c>
      <c r="AU258" s="168" t="s">
        <v>94</v>
      </c>
      <c r="AY258" s="14" t="s">
        <v>165</v>
      </c>
      <c r="BE258" s="99">
        <f t="shared" si="48"/>
        <v>0</v>
      </c>
      <c r="BF258" s="99">
        <f t="shared" si="49"/>
        <v>0</v>
      </c>
      <c r="BG258" s="99">
        <f t="shared" si="50"/>
        <v>0</v>
      </c>
      <c r="BH258" s="99">
        <f t="shared" si="51"/>
        <v>0</v>
      </c>
      <c r="BI258" s="99">
        <f t="shared" si="52"/>
        <v>0</v>
      </c>
      <c r="BJ258" s="14" t="s">
        <v>94</v>
      </c>
      <c r="BK258" s="99">
        <f t="shared" si="53"/>
        <v>0</v>
      </c>
      <c r="BL258" s="14" t="s">
        <v>226</v>
      </c>
      <c r="BM258" s="168" t="s">
        <v>3315</v>
      </c>
    </row>
    <row r="259" spans="1:65" s="2" customFormat="1" ht="6.95" customHeight="1">
      <c r="A259" s="32"/>
      <c r="B259" s="47"/>
      <c r="C259" s="48"/>
      <c r="D259" s="48"/>
      <c r="E259" s="48"/>
      <c r="F259" s="48"/>
      <c r="G259" s="48"/>
      <c r="H259" s="48"/>
      <c r="I259" s="48"/>
      <c r="J259" s="48"/>
      <c r="K259" s="48"/>
      <c r="L259" s="33"/>
      <c r="M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</row>
  </sheetData>
  <autoFilter ref="C133:K258"/>
  <mergeCells count="12">
    <mergeCell ref="L2:V2"/>
    <mergeCell ref="E122:H122"/>
    <mergeCell ref="E84:H84"/>
    <mergeCell ref="E86:H86"/>
    <mergeCell ref="E88:H88"/>
    <mergeCell ref="E7:H7"/>
    <mergeCell ref="E9:H9"/>
    <mergeCell ref="E11:H11"/>
    <mergeCell ref="E20:H20"/>
    <mergeCell ref="E29:H29"/>
    <mergeCell ref="E126:H126"/>
    <mergeCell ref="E124:H12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0"/>
  <sheetViews>
    <sheetView showGridLines="0" topLeftCell="A90" workbookViewId="0">
      <selection activeCell="A109" sqref="A109:XFD114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">
        <v>14</v>
      </c>
      <c r="F7" s="238"/>
      <c r="G7" s="238"/>
      <c r="H7" s="238"/>
      <c r="L7" s="17"/>
    </row>
    <row r="8" spans="1:46" s="1" customFormat="1" ht="12" customHeight="1">
      <c r="B8" s="17"/>
      <c r="D8" s="24" t="s">
        <v>132</v>
      </c>
      <c r="L8" s="17"/>
    </row>
    <row r="9" spans="1:46" s="2" customFormat="1" ht="16.5" customHeight="1">
      <c r="A9" s="32"/>
      <c r="B9" s="33"/>
      <c r="C9" s="32"/>
      <c r="D9" s="32"/>
      <c r="E9" s="235" t="s">
        <v>87</v>
      </c>
      <c r="F9" s="236"/>
      <c r="G9" s="236"/>
      <c r="H9" s="236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4" t="s">
        <v>134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194" t="s">
        <v>3316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4" t="s">
        <v>15</v>
      </c>
      <c r="E13" s="32"/>
      <c r="F13" s="22" t="s">
        <v>16</v>
      </c>
      <c r="G13" s="32"/>
      <c r="H13" s="32"/>
      <c r="I13" s="24" t="s">
        <v>17</v>
      </c>
      <c r="J13" s="22" t="s">
        <v>18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4" t="s">
        <v>19</v>
      </c>
      <c r="E14" s="32"/>
      <c r="F14" s="22" t="s">
        <v>20</v>
      </c>
      <c r="G14" s="32"/>
      <c r="H14" s="32"/>
      <c r="I14" s="24" t="s">
        <v>21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21.75" customHeight="1">
      <c r="A15" s="32"/>
      <c r="B15" s="33"/>
      <c r="C15" s="32"/>
      <c r="D15" s="21" t="s">
        <v>22</v>
      </c>
      <c r="E15" s="32"/>
      <c r="F15" s="26"/>
      <c r="G15" s="32"/>
      <c r="H15" s="32"/>
      <c r="I15" s="21" t="s">
        <v>23</v>
      </c>
      <c r="J15" s="26" t="s">
        <v>24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25</v>
      </c>
      <c r="E16" s="32"/>
      <c r="F16" s="32"/>
      <c r="G16" s="32"/>
      <c r="H16" s="32"/>
      <c r="I16" s="24" t="s">
        <v>26</v>
      </c>
      <c r="J16" s="22" t="s">
        <v>27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2" t="s">
        <v>28</v>
      </c>
      <c r="F17" s="32"/>
      <c r="G17" s="32"/>
      <c r="H17" s="32"/>
      <c r="I17" s="24" t="s">
        <v>29</v>
      </c>
      <c r="J17" s="2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4" t="s">
        <v>30</v>
      </c>
      <c r="E19" s="32"/>
      <c r="F19" s="32"/>
      <c r="G19" s="32"/>
      <c r="H19" s="32"/>
      <c r="I19" s="24" t="s">
        <v>26</v>
      </c>
      <c r="J19" s="25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37"/>
      <c r="F20" s="226"/>
      <c r="G20" s="226"/>
      <c r="H20" s="226"/>
      <c r="I20" s="24" t="s">
        <v>29</v>
      </c>
      <c r="J20" s="25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4" t="s">
        <v>32</v>
      </c>
      <c r="E22" s="32"/>
      <c r="F22" s="32"/>
      <c r="G22" s="32"/>
      <c r="H22" s="32"/>
      <c r="I22" s="24" t="s">
        <v>26</v>
      </c>
      <c r="J22" s="22" t="s">
        <v>33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2" t="s">
        <v>34</v>
      </c>
      <c r="F23" s="32"/>
      <c r="G23" s="32"/>
      <c r="H23" s="32"/>
      <c r="I23" s="24" t="s">
        <v>29</v>
      </c>
      <c r="J23" s="22" t="s">
        <v>35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4" t="s">
        <v>37</v>
      </c>
      <c r="E25" s="32"/>
      <c r="F25" s="32"/>
      <c r="G25" s="32"/>
      <c r="H25" s="32"/>
      <c r="I25" s="24" t="s">
        <v>26</v>
      </c>
      <c r="J25" s="22" t="s">
        <v>38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2" t="s">
        <v>39</v>
      </c>
      <c r="F26" s="32"/>
      <c r="G26" s="32"/>
      <c r="H26" s="32"/>
      <c r="I26" s="24" t="s">
        <v>29</v>
      </c>
      <c r="J26" s="22" t="s">
        <v>38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4" t="s">
        <v>40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4"/>
      <c r="B29" s="105"/>
      <c r="C29" s="104"/>
      <c r="D29" s="104"/>
      <c r="E29" s="230" t="s">
        <v>1</v>
      </c>
      <c r="F29" s="230"/>
      <c r="G29" s="230"/>
      <c r="H29" s="230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22" t="s">
        <v>135</v>
      </c>
      <c r="E32" s="32"/>
      <c r="F32" s="32"/>
      <c r="G32" s="32"/>
      <c r="H32" s="32"/>
      <c r="I32" s="32"/>
      <c r="J32" s="31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30" t="s">
        <v>129</v>
      </c>
      <c r="E33" s="32"/>
      <c r="F33" s="32"/>
      <c r="G33" s="32"/>
      <c r="H33" s="32"/>
      <c r="I33" s="32"/>
      <c r="J33" s="31"/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7" t="s">
        <v>43</v>
      </c>
      <c r="E34" s="32"/>
      <c r="F34" s="32"/>
      <c r="G34" s="32"/>
      <c r="H34" s="32"/>
      <c r="I34" s="32"/>
      <c r="J34" s="7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45</v>
      </c>
      <c r="G36" s="32"/>
      <c r="H36" s="32"/>
      <c r="I36" s="36" t="s">
        <v>44</v>
      </c>
      <c r="J36" s="36" t="s">
        <v>46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8" t="s">
        <v>47</v>
      </c>
      <c r="E37" s="24" t="s">
        <v>48</v>
      </c>
      <c r="F37" s="109"/>
      <c r="G37" s="32"/>
      <c r="H37" s="32"/>
      <c r="I37" s="110">
        <v>0.2</v>
      </c>
      <c r="J37" s="109"/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4" t="s">
        <v>49</v>
      </c>
      <c r="F38" s="109"/>
      <c r="G38" s="32"/>
      <c r="H38" s="32"/>
      <c r="I38" s="110">
        <v>0.2</v>
      </c>
      <c r="J38" s="109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4" t="s">
        <v>50</v>
      </c>
      <c r="F39" s="109">
        <v>0</v>
      </c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4" t="s">
        <v>51</v>
      </c>
      <c r="F40" s="109">
        <v>0</v>
      </c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52</v>
      </c>
      <c r="F41" s="109">
        <v>0</v>
      </c>
      <c r="G41" s="32"/>
      <c r="H41" s="32"/>
      <c r="I41" s="110">
        <v>0</v>
      </c>
      <c r="J41" s="109"/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1"/>
      <c r="D43" s="111" t="s">
        <v>53</v>
      </c>
      <c r="E43" s="60"/>
      <c r="F43" s="60"/>
      <c r="G43" s="112" t="s">
        <v>54</v>
      </c>
      <c r="H43" s="113" t="s">
        <v>55</v>
      </c>
      <c r="I43" s="60"/>
      <c r="J43" s="114"/>
      <c r="K43" s="115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">
        <v>14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2" customFormat="1" ht="16.5" customHeight="1">
      <c r="A86" s="32"/>
      <c r="B86" s="33"/>
      <c r="C86" s="32"/>
      <c r="D86" s="32"/>
      <c r="E86" s="235" t="s">
        <v>87</v>
      </c>
      <c r="F86" s="236"/>
      <c r="G86" s="236"/>
      <c r="H86" s="236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s="2" customFormat="1" ht="12" customHeight="1">
      <c r="A87" s="32"/>
      <c r="B87" s="33"/>
      <c r="C87" s="24" t="s">
        <v>134</v>
      </c>
      <c r="D87" s="32"/>
      <c r="E87" s="32"/>
      <c r="F87" s="32"/>
      <c r="G87" s="32"/>
      <c r="H87" s="3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6.5" customHeight="1">
      <c r="A88" s="32"/>
      <c r="B88" s="33"/>
      <c r="C88" s="32"/>
      <c r="D88" s="32"/>
      <c r="E88" s="194" t="s">
        <v>3316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6.95" customHeight="1">
      <c r="A89" s="32"/>
      <c r="B89" s="33"/>
      <c r="C89" s="32"/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4" t="s">
        <v>19</v>
      </c>
      <c r="D90" s="32"/>
      <c r="E90" s="32"/>
      <c r="F90" s="22" t="s">
        <v>20</v>
      </c>
      <c r="G90" s="32"/>
      <c r="H90" s="32"/>
      <c r="I90" s="24" t="s">
        <v>21</v>
      </c>
      <c r="J90" s="55" t="s">
        <v>1</v>
      </c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5.2" customHeight="1">
      <c r="A92" s="32"/>
      <c r="B92" s="33"/>
      <c r="C92" s="24" t="s">
        <v>25</v>
      </c>
      <c r="D92" s="32"/>
      <c r="E92" s="32"/>
      <c r="F92" s="22" t="s">
        <v>28</v>
      </c>
      <c r="G92" s="32"/>
      <c r="H92" s="32"/>
      <c r="I92" s="24" t="s">
        <v>32</v>
      </c>
      <c r="J92" s="28" t="s">
        <v>34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4" t="s">
        <v>30</v>
      </c>
      <c r="D93" s="32"/>
      <c r="E93" s="32"/>
      <c r="F93" s="22" t="s">
        <v>31</v>
      </c>
      <c r="G93" s="32"/>
      <c r="H93" s="32"/>
      <c r="I93" s="24" t="s">
        <v>37</v>
      </c>
      <c r="J93" s="28" t="s">
        <v>39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0.3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9.25" customHeight="1">
      <c r="A95" s="32"/>
      <c r="B95" s="33"/>
      <c r="C95" s="118" t="s">
        <v>137</v>
      </c>
      <c r="D95" s="101"/>
      <c r="E95" s="101"/>
      <c r="F95" s="101"/>
      <c r="G95" s="101"/>
      <c r="H95" s="101"/>
      <c r="I95" s="101"/>
      <c r="J95" s="119" t="s">
        <v>138</v>
      </c>
      <c r="K95" s="101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2.9" customHeight="1">
      <c r="A97" s="32"/>
      <c r="B97" s="33"/>
      <c r="C97" s="120" t="s">
        <v>139</v>
      </c>
      <c r="D97" s="32"/>
      <c r="E97" s="32"/>
      <c r="F97" s="32"/>
      <c r="G97" s="32"/>
      <c r="H97" s="32"/>
      <c r="I97" s="32"/>
      <c r="J97" s="71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U97" s="14" t="s">
        <v>140</v>
      </c>
    </row>
    <row r="98" spans="1:47" s="9" customFormat="1" ht="24.95" customHeight="1">
      <c r="B98" s="121"/>
      <c r="D98" s="122" t="s">
        <v>141</v>
      </c>
      <c r="E98" s="123"/>
      <c r="F98" s="123"/>
      <c r="G98" s="123"/>
      <c r="H98" s="123"/>
      <c r="I98" s="123"/>
      <c r="J98" s="124"/>
      <c r="L98" s="121"/>
    </row>
    <row r="99" spans="1:47" s="10" customFormat="1" ht="19.899999999999999" customHeight="1">
      <c r="B99" s="125"/>
      <c r="D99" s="126" t="s">
        <v>142</v>
      </c>
      <c r="E99" s="127"/>
      <c r="F99" s="127"/>
      <c r="G99" s="127"/>
      <c r="H99" s="127"/>
      <c r="I99" s="127"/>
      <c r="J99" s="128"/>
      <c r="L99" s="125"/>
    </row>
    <row r="100" spans="1:47" s="10" customFormat="1" ht="19.899999999999999" customHeight="1">
      <c r="B100" s="125"/>
      <c r="D100" s="126" t="s">
        <v>143</v>
      </c>
      <c r="E100" s="127"/>
      <c r="F100" s="127"/>
      <c r="G100" s="127"/>
      <c r="H100" s="127"/>
      <c r="I100" s="127"/>
      <c r="J100" s="128"/>
      <c r="L100" s="125"/>
    </row>
    <row r="101" spans="1:47" s="10" customFormat="1" ht="19.899999999999999" customHeight="1">
      <c r="B101" s="125"/>
      <c r="D101" s="126" t="s">
        <v>144</v>
      </c>
      <c r="E101" s="127"/>
      <c r="F101" s="127"/>
      <c r="G101" s="127"/>
      <c r="H101" s="127"/>
      <c r="I101" s="127"/>
      <c r="J101" s="128"/>
      <c r="L101" s="125"/>
    </row>
    <row r="102" spans="1:47" s="10" customFormat="1" ht="19.899999999999999" customHeight="1">
      <c r="B102" s="125"/>
      <c r="D102" s="126" t="s">
        <v>145</v>
      </c>
      <c r="E102" s="127"/>
      <c r="F102" s="127"/>
      <c r="G102" s="127"/>
      <c r="H102" s="127"/>
      <c r="I102" s="127"/>
      <c r="J102" s="128"/>
      <c r="L102" s="125"/>
    </row>
    <row r="103" spans="1:47" s="9" customFormat="1" ht="24.95" customHeight="1">
      <c r="B103" s="121"/>
      <c r="D103" s="122" t="s">
        <v>146</v>
      </c>
      <c r="E103" s="123"/>
      <c r="F103" s="123"/>
      <c r="G103" s="123"/>
      <c r="H103" s="123"/>
      <c r="I103" s="123"/>
      <c r="J103" s="124"/>
      <c r="L103" s="121"/>
    </row>
    <row r="104" spans="1:47" s="10" customFormat="1" ht="19.899999999999999" customHeight="1">
      <c r="B104" s="125"/>
      <c r="D104" s="126" t="s">
        <v>147</v>
      </c>
      <c r="E104" s="127"/>
      <c r="F104" s="127"/>
      <c r="G104" s="127"/>
      <c r="H104" s="127"/>
      <c r="I104" s="127"/>
      <c r="J104" s="128"/>
      <c r="L104" s="125"/>
    </row>
    <row r="105" spans="1:47" s="10" customFormat="1" ht="19.899999999999999" customHeight="1">
      <c r="B105" s="125"/>
      <c r="D105" s="126" t="s">
        <v>148</v>
      </c>
      <c r="E105" s="127"/>
      <c r="F105" s="127"/>
      <c r="G105" s="127"/>
      <c r="H105" s="127"/>
      <c r="I105" s="127"/>
      <c r="J105" s="128"/>
      <c r="L105" s="125"/>
    </row>
    <row r="106" spans="1:47" s="2" customFormat="1" ht="21.7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6.95" customHeight="1">
      <c r="A107" s="32"/>
      <c r="B107" s="33"/>
      <c r="C107" s="32"/>
      <c r="D107" s="32"/>
      <c r="E107" s="32"/>
      <c r="F107" s="32"/>
      <c r="G107" s="32"/>
      <c r="H107" s="32"/>
      <c r="I107" s="32"/>
      <c r="J107" s="32"/>
      <c r="K107" s="32"/>
      <c r="L107" s="4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 ht="29.25" customHeight="1">
      <c r="A108" s="32"/>
      <c r="B108" s="33"/>
      <c r="C108" s="120" t="s">
        <v>149</v>
      </c>
      <c r="D108" s="32"/>
      <c r="E108" s="32"/>
      <c r="F108" s="32"/>
      <c r="G108" s="32"/>
      <c r="H108" s="32"/>
      <c r="I108" s="32"/>
      <c r="J108" s="129"/>
      <c r="K108" s="32"/>
      <c r="L108" s="42"/>
      <c r="N108" s="130" t="s">
        <v>47</v>
      </c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9.25" customHeight="1">
      <c r="A110" s="32"/>
      <c r="B110" s="33"/>
      <c r="C110" s="100" t="s">
        <v>130</v>
      </c>
      <c r="D110" s="101"/>
      <c r="E110" s="101"/>
      <c r="F110" s="101"/>
      <c r="G110" s="101"/>
      <c r="H110" s="101"/>
      <c r="I110" s="101"/>
      <c r="J110" s="102"/>
      <c r="K110" s="101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6.95" customHeight="1">
      <c r="A111" s="32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5" spans="1:31" s="2" customFormat="1" ht="6.95" customHeight="1">
      <c r="A115" s="32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4.95" customHeight="1">
      <c r="A116" s="32"/>
      <c r="B116" s="33"/>
      <c r="C116" s="18" t="s">
        <v>151</v>
      </c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2" customHeight="1">
      <c r="A118" s="32"/>
      <c r="B118" s="33"/>
      <c r="C118" s="24" t="s">
        <v>13</v>
      </c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16.5" customHeight="1">
      <c r="A119" s="32"/>
      <c r="B119" s="33"/>
      <c r="C119" s="32"/>
      <c r="D119" s="32"/>
      <c r="E119" s="235" t="s">
        <v>14</v>
      </c>
      <c r="F119" s="238"/>
      <c r="G119" s="238"/>
      <c r="H119" s="238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1" customFormat="1" ht="12" customHeight="1">
      <c r="B120" s="17"/>
      <c r="C120" s="24" t="s">
        <v>132</v>
      </c>
      <c r="L120" s="17"/>
    </row>
    <row r="121" spans="1:31" s="2" customFormat="1" ht="16.5" customHeight="1">
      <c r="A121" s="32"/>
      <c r="B121" s="33"/>
      <c r="C121" s="32"/>
      <c r="D121" s="32"/>
      <c r="E121" s="235" t="s">
        <v>87</v>
      </c>
      <c r="F121" s="236"/>
      <c r="G121" s="236"/>
      <c r="H121" s="236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4" t="s">
        <v>134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2"/>
      <c r="D123" s="32"/>
      <c r="E123" s="194" t="s">
        <v>3316</v>
      </c>
      <c r="F123" s="236"/>
      <c r="G123" s="236"/>
      <c r="H123" s="236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6.95" customHeight="1">
      <c r="A124" s="32"/>
      <c r="B124" s="33"/>
      <c r="C124" s="32"/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2" customHeight="1">
      <c r="A125" s="32"/>
      <c r="B125" s="33"/>
      <c r="C125" s="24" t="s">
        <v>19</v>
      </c>
      <c r="D125" s="32"/>
      <c r="E125" s="32"/>
      <c r="F125" s="22" t="s">
        <v>20</v>
      </c>
      <c r="G125" s="32"/>
      <c r="H125" s="32"/>
      <c r="I125" s="24" t="s">
        <v>21</v>
      </c>
      <c r="J125" s="55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5.2" customHeight="1">
      <c r="A127" s="32"/>
      <c r="B127" s="33"/>
      <c r="C127" s="24" t="s">
        <v>25</v>
      </c>
      <c r="D127" s="32"/>
      <c r="E127" s="32"/>
      <c r="F127" s="22" t="s">
        <v>28</v>
      </c>
      <c r="G127" s="32"/>
      <c r="H127" s="32"/>
      <c r="I127" s="24" t="s">
        <v>32</v>
      </c>
      <c r="J127" s="28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25.7" customHeight="1">
      <c r="A128" s="32"/>
      <c r="B128" s="33"/>
      <c r="C128" s="24" t="s">
        <v>30</v>
      </c>
      <c r="D128" s="32"/>
      <c r="E128" s="32"/>
      <c r="F128" s="22" t="s">
        <v>31</v>
      </c>
      <c r="G128" s="32"/>
      <c r="H128" s="32"/>
      <c r="I128" s="24" t="s">
        <v>37</v>
      </c>
      <c r="J128" s="28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0.3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11" customFormat="1" ht="29.25" customHeight="1">
      <c r="A130" s="132"/>
      <c r="B130" s="133"/>
      <c r="C130" s="134" t="s">
        <v>152</v>
      </c>
      <c r="D130" s="135" t="s">
        <v>68</v>
      </c>
      <c r="E130" s="135" t="s">
        <v>64</v>
      </c>
      <c r="F130" s="135" t="s">
        <v>65</v>
      </c>
      <c r="G130" s="135" t="s">
        <v>153</v>
      </c>
      <c r="H130" s="135" t="s">
        <v>154</v>
      </c>
      <c r="I130" s="135" t="s">
        <v>155</v>
      </c>
      <c r="J130" s="136"/>
      <c r="K130" s="137" t="s">
        <v>156</v>
      </c>
      <c r="L130" s="138"/>
      <c r="M130" s="62" t="s">
        <v>1</v>
      </c>
      <c r="N130" s="63" t="s">
        <v>47</v>
      </c>
      <c r="O130" s="63" t="s">
        <v>157</v>
      </c>
      <c r="P130" s="63" t="s">
        <v>158</v>
      </c>
      <c r="Q130" s="63" t="s">
        <v>159</v>
      </c>
      <c r="R130" s="63" t="s">
        <v>160</v>
      </c>
      <c r="S130" s="63" t="s">
        <v>161</v>
      </c>
      <c r="T130" s="64" t="s">
        <v>162</v>
      </c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</row>
    <row r="131" spans="1:65" s="2" customFormat="1" ht="22.9" customHeight="1">
      <c r="A131" s="32"/>
      <c r="B131" s="33"/>
      <c r="C131" s="69" t="s">
        <v>135</v>
      </c>
      <c r="D131" s="32"/>
      <c r="E131" s="32"/>
      <c r="F131" s="32"/>
      <c r="G131" s="32"/>
      <c r="H131" s="32"/>
      <c r="I131" s="32"/>
      <c r="J131" s="139"/>
      <c r="K131" s="32"/>
      <c r="L131" s="33"/>
      <c r="M131" s="65"/>
      <c r="N131" s="56"/>
      <c r="O131" s="66"/>
      <c r="P131" s="140">
        <v>0</v>
      </c>
      <c r="Q131" s="66"/>
      <c r="R131" s="140">
        <v>222.41651829300002</v>
      </c>
      <c r="S131" s="66"/>
      <c r="T131" s="141">
        <v>41.992727750000007</v>
      </c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T131" s="14" t="s">
        <v>82</v>
      </c>
      <c r="AU131" s="14" t="s">
        <v>140</v>
      </c>
      <c r="BK131" s="142">
        <v>0</v>
      </c>
    </row>
    <row r="132" spans="1:65" s="12" customFormat="1" ht="25.9" customHeight="1">
      <c r="B132" s="143"/>
      <c r="D132" s="144" t="s">
        <v>82</v>
      </c>
      <c r="E132" s="145" t="s">
        <v>163</v>
      </c>
      <c r="F132" s="145" t="s">
        <v>164</v>
      </c>
      <c r="I132" s="146"/>
      <c r="J132" s="147"/>
      <c r="L132" s="143"/>
      <c r="M132" s="148"/>
      <c r="N132" s="149"/>
      <c r="O132" s="149"/>
      <c r="P132" s="150">
        <v>0</v>
      </c>
      <c r="Q132" s="149"/>
      <c r="R132" s="150">
        <v>221.13539438300003</v>
      </c>
      <c r="S132" s="149"/>
      <c r="T132" s="151">
        <v>41.823971000000007</v>
      </c>
      <c r="AR132" s="144" t="s">
        <v>89</v>
      </c>
      <c r="AT132" s="152" t="s">
        <v>82</v>
      </c>
      <c r="AU132" s="152" t="s">
        <v>83</v>
      </c>
      <c r="AY132" s="144" t="s">
        <v>165</v>
      </c>
      <c r="BK132" s="153">
        <v>0</v>
      </c>
    </row>
    <row r="133" spans="1:65" s="12" customFormat="1" ht="22.9" customHeight="1">
      <c r="B133" s="143"/>
      <c r="D133" s="144" t="s">
        <v>82</v>
      </c>
      <c r="E133" s="154" t="s">
        <v>103</v>
      </c>
      <c r="F133" s="154" t="s">
        <v>166</v>
      </c>
      <c r="I133" s="146"/>
      <c r="J133" s="155"/>
      <c r="L133" s="143"/>
      <c r="M133" s="148"/>
      <c r="N133" s="149"/>
      <c r="O133" s="149"/>
      <c r="P133" s="150">
        <v>0</v>
      </c>
      <c r="Q133" s="149"/>
      <c r="R133" s="150">
        <v>69.339200000000005</v>
      </c>
      <c r="S133" s="149"/>
      <c r="T133" s="151">
        <v>0</v>
      </c>
      <c r="AR133" s="144" t="s">
        <v>89</v>
      </c>
      <c r="AT133" s="152" t="s">
        <v>82</v>
      </c>
      <c r="AU133" s="152" t="s">
        <v>89</v>
      </c>
      <c r="AY133" s="144" t="s">
        <v>165</v>
      </c>
      <c r="BK133" s="153">
        <v>0</v>
      </c>
    </row>
    <row r="134" spans="1:65" s="2" customFormat="1" ht="14.45" customHeight="1">
      <c r="A134" s="32"/>
      <c r="B134" s="131"/>
      <c r="C134" s="156" t="s">
        <v>89</v>
      </c>
      <c r="D134" s="156" t="s">
        <v>167</v>
      </c>
      <c r="E134" s="157" t="s">
        <v>168</v>
      </c>
      <c r="F134" s="158" t="s">
        <v>169</v>
      </c>
      <c r="G134" s="159" t="s">
        <v>170</v>
      </c>
      <c r="H134" s="160">
        <v>1386.7840000000001</v>
      </c>
      <c r="I134" s="161"/>
      <c r="J134" s="162"/>
      <c r="K134" s="163"/>
      <c r="L134" s="33"/>
      <c r="M134" s="164" t="s">
        <v>1</v>
      </c>
      <c r="N134" s="165" t="s">
        <v>49</v>
      </c>
      <c r="O134" s="58"/>
      <c r="P134" s="166">
        <v>0</v>
      </c>
      <c r="Q134" s="166">
        <v>0.05</v>
      </c>
      <c r="R134" s="166">
        <v>69.339200000000005</v>
      </c>
      <c r="S134" s="166">
        <v>0</v>
      </c>
      <c r="T134" s="167">
        <v>0</v>
      </c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R134" s="168" t="s">
        <v>106</v>
      </c>
      <c r="AT134" s="168" t="s">
        <v>167</v>
      </c>
      <c r="AU134" s="168" t="s">
        <v>94</v>
      </c>
      <c r="AY134" s="14" t="s">
        <v>165</v>
      </c>
      <c r="BE134" s="99">
        <v>0</v>
      </c>
      <c r="BF134" s="99">
        <v>0</v>
      </c>
      <c r="BG134" s="99">
        <v>0</v>
      </c>
      <c r="BH134" s="99">
        <v>0</v>
      </c>
      <c r="BI134" s="99">
        <v>0</v>
      </c>
      <c r="BJ134" s="14" t="s">
        <v>94</v>
      </c>
      <c r="BK134" s="99">
        <v>0</v>
      </c>
      <c r="BL134" s="14" t="s">
        <v>106</v>
      </c>
      <c r="BM134" s="168" t="s">
        <v>171</v>
      </c>
    </row>
    <row r="135" spans="1:65" s="12" customFormat="1" ht="22.9" customHeight="1">
      <c r="B135" s="143"/>
      <c r="D135" s="144" t="s">
        <v>82</v>
      </c>
      <c r="E135" s="154" t="s">
        <v>172</v>
      </c>
      <c r="F135" s="154" t="s">
        <v>173</v>
      </c>
      <c r="I135" s="146"/>
      <c r="J135" s="155"/>
      <c r="L135" s="143"/>
      <c r="M135" s="148"/>
      <c r="N135" s="149"/>
      <c r="O135" s="149"/>
      <c r="P135" s="150">
        <v>0</v>
      </c>
      <c r="Q135" s="149"/>
      <c r="R135" s="150">
        <v>115.26082874300002</v>
      </c>
      <c r="S135" s="149"/>
      <c r="T135" s="151">
        <v>0</v>
      </c>
      <c r="AR135" s="144" t="s">
        <v>89</v>
      </c>
      <c r="AT135" s="152" t="s">
        <v>82</v>
      </c>
      <c r="AU135" s="152" t="s">
        <v>89</v>
      </c>
      <c r="AY135" s="144" t="s">
        <v>165</v>
      </c>
      <c r="BK135" s="153">
        <v>0</v>
      </c>
    </row>
    <row r="136" spans="1:65" s="2" customFormat="1" ht="24.2" customHeight="1">
      <c r="A136" s="32"/>
      <c r="B136" s="131"/>
      <c r="C136" s="156" t="s">
        <v>94</v>
      </c>
      <c r="D136" s="156" t="s">
        <v>167</v>
      </c>
      <c r="E136" s="157" t="s">
        <v>174</v>
      </c>
      <c r="F136" s="158" t="s">
        <v>175</v>
      </c>
      <c r="G136" s="159" t="s">
        <v>170</v>
      </c>
      <c r="H136" s="160">
        <v>37.981000000000002</v>
      </c>
      <c r="I136" s="161"/>
      <c r="J136" s="162"/>
      <c r="K136" s="163"/>
      <c r="L136" s="33"/>
      <c r="M136" s="164" t="s">
        <v>1</v>
      </c>
      <c r="N136" s="165" t="s">
        <v>49</v>
      </c>
      <c r="O136" s="58"/>
      <c r="P136" s="166">
        <v>0</v>
      </c>
      <c r="Q136" s="166">
        <v>2.622E-2</v>
      </c>
      <c r="R136" s="166">
        <v>0.99586182000000001</v>
      </c>
      <c r="S136" s="166">
        <v>0</v>
      </c>
      <c r="T136" s="167"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106</v>
      </c>
      <c r="AT136" s="168" t="s">
        <v>167</v>
      </c>
      <c r="AU136" s="168" t="s">
        <v>94</v>
      </c>
      <c r="AY136" s="14" t="s">
        <v>165</v>
      </c>
      <c r="BE136" s="99">
        <v>0</v>
      </c>
      <c r="BF136" s="99">
        <v>0</v>
      </c>
      <c r="BG136" s="99">
        <v>0</v>
      </c>
      <c r="BH136" s="99">
        <v>0</v>
      </c>
      <c r="BI136" s="99">
        <v>0</v>
      </c>
      <c r="BJ136" s="14" t="s">
        <v>94</v>
      </c>
      <c r="BK136" s="99">
        <v>0</v>
      </c>
      <c r="BL136" s="14" t="s">
        <v>106</v>
      </c>
      <c r="BM136" s="168" t="s">
        <v>176</v>
      </c>
    </row>
    <row r="137" spans="1:65" s="2" customFormat="1" ht="37.9" customHeight="1">
      <c r="A137" s="32"/>
      <c r="B137" s="131"/>
      <c r="C137" s="156" t="s">
        <v>103</v>
      </c>
      <c r="D137" s="156" t="s">
        <v>167</v>
      </c>
      <c r="E137" s="157" t="s">
        <v>177</v>
      </c>
      <c r="F137" s="158" t="s">
        <v>178</v>
      </c>
      <c r="G137" s="159" t="s">
        <v>170</v>
      </c>
      <c r="H137" s="160">
        <v>37.981000000000002</v>
      </c>
      <c r="I137" s="161"/>
      <c r="J137" s="162"/>
      <c r="K137" s="163"/>
      <c r="L137" s="33"/>
      <c r="M137" s="164" t="s">
        <v>1</v>
      </c>
      <c r="N137" s="165" t="s">
        <v>49</v>
      </c>
      <c r="O137" s="58"/>
      <c r="P137" s="166">
        <v>0</v>
      </c>
      <c r="Q137" s="166">
        <v>1.8000000000000001E-4</v>
      </c>
      <c r="R137" s="166">
        <v>6.836580000000001E-3</v>
      </c>
      <c r="S137" s="166">
        <v>0</v>
      </c>
      <c r="T137" s="167"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106</v>
      </c>
      <c r="AT137" s="168" t="s">
        <v>167</v>
      </c>
      <c r="AU137" s="168" t="s">
        <v>94</v>
      </c>
      <c r="AY137" s="14" t="s">
        <v>165</v>
      </c>
      <c r="BE137" s="99">
        <v>0</v>
      </c>
      <c r="BF137" s="99">
        <v>0</v>
      </c>
      <c r="BG137" s="99">
        <v>0</v>
      </c>
      <c r="BH137" s="99">
        <v>0</v>
      </c>
      <c r="BI137" s="99">
        <v>0</v>
      </c>
      <c r="BJ137" s="14" t="s">
        <v>94</v>
      </c>
      <c r="BK137" s="99">
        <v>0</v>
      </c>
      <c r="BL137" s="14" t="s">
        <v>106</v>
      </c>
      <c r="BM137" s="168" t="s">
        <v>179</v>
      </c>
    </row>
    <row r="138" spans="1:65" s="2" customFormat="1" ht="37.9" customHeight="1">
      <c r="A138" s="32"/>
      <c r="B138" s="131"/>
      <c r="C138" s="156" t="s">
        <v>106</v>
      </c>
      <c r="D138" s="156" t="s">
        <v>167</v>
      </c>
      <c r="E138" s="157" t="s">
        <v>180</v>
      </c>
      <c r="F138" s="158" t="s">
        <v>181</v>
      </c>
      <c r="G138" s="159" t="s">
        <v>170</v>
      </c>
      <c r="H138" s="160">
        <v>37.981000000000002</v>
      </c>
      <c r="I138" s="161"/>
      <c r="J138" s="162"/>
      <c r="K138" s="163"/>
      <c r="L138" s="33"/>
      <c r="M138" s="164" t="s">
        <v>1</v>
      </c>
      <c r="N138" s="165" t="s">
        <v>49</v>
      </c>
      <c r="O138" s="58"/>
      <c r="P138" s="166">
        <v>0</v>
      </c>
      <c r="Q138" s="166">
        <v>2.6800000000000001E-3</v>
      </c>
      <c r="R138" s="166">
        <v>0.10178908</v>
      </c>
      <c r="S138" s="166">
        <v>0</v>
      </c>
      <c r="T138" s="167"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106</v>
      </c>
      <c r="AT138" s="168" t="s">
        <v>167</v>
      </c>
      <c r="AU138" s="168" t="s">
        <v>94</v>
      </c>
      <c r="AY138" s="14" t="s">
        <v>165</v>
      </c>
      <c r="BE138" s="99">
        <v>0</v>
      </c>
      <c r="BF138" s="99">
        <v>0</v>
      </c>
      <c r="BG138" s="99">
        <v>0</v>
      </c>
      <c r="BH138" s="99">
        <v>0</v>
      </c>
      <c r="BI138" s="99">
        <v>0</v>
      </c>
      <c r="BJ138" s="14" t="s">
        <v>94</v>
      </c>
      <c r="BK138" s="99">
        <v>0</v>
      </c>
      <c r="BL138" s="14" t="s">
        <v>106</v>
      </c>
      <c r="BM138" s="168" t="s">
        <v>182</v>
      </c>
    </row>
    <row r="139" spans="1:65" s="2" customFormat="1" ht="24.2" customHeight="1">
      <c r="A139" s="32"/>
      <c r="B139" s="131"/>
      <c r="C139" s="156" t="s">
        <v>183</v>
      </c>
      <c r="D139" s="156" t="s">
        <v>167</v>
      </c>
      <c r="E139" s="157" t="s">
        <v>184</v>
      </c>
      <c r="F139" s="158" t="s">
        <v>185</v>
      </c>
      <c r="G139" s="159" t="s">
        <v>170</v>
      </c>
      <c r="H139" s="160">
        <v>37.981000000000002</v>
      </c>
      <c r="I139" s="161"/>
      <c r="J139" s="162"/>
      <c r="K139" s="163"/>
      <c r="L139" s="33"/>
      <c r="M139" s="164" t="s">
        <v>1</v>
      </c>
      <c r="N139" s="165" t="s">
        <v>49</v>
      </c>
      <c r="O139" s="58"/>
      <c r="P139" s="166">
        <v>0</v>
      </c>
      <c r="Q139" s="166">
        <v>5.11E-3</v>
      </c>
      <c r="R139" s="166">
        <v>0.19408291</v>
      </c>
      <c r="S139" s="166">
        <v>0</v>
      </c>
      <c r="T139" s="167"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106</v>
      </c>
      <c r="AT139" s="168" t="s">
        <v>167</v>
      </c>
      <c r="AU139" s="168" t="s">
        <v>94</v>
      </c>
      <c r="AY139" s="14" t="s">
        <v>165</v>
      </c>
      <c r="BE139" s="99">
        <v>0</v>
      </c>
      <c r="BF139" s="99">
        <v>0</v>
      </c>
      <c r="BG139" s="99">
        <v>0</v>
      </c>
      <c r="BH139" s="99">
        <v>0</v>
      </c>
      <c r="BI139" s="99">
        <v>0</v>
      </c>
      <c r="BJ139" s="14" t="s">
        <v>94</v>
      </c>
      <c r="BK139" s="99">
        <v>0</v>
      </c>
      <c r="BL139" s="14" t="s">
        <v>106</v>
      </c>
      <c r="BM139" s="168" t="s">
        <v>186</v>
      </c>
    </row>
    <row r="140" spans="1:65" s="2" customFormat="1" ht="24.2" customHeight="1">
      <c r="A140" s="32"/>
      <c r="B140" s="131"/>
      <c r="C140" s="156" t="s">
        <v>172</v>
      </c>
      <c r="D140" s="156" t="s">
        <v>167</v>
      </c>
      <c r="E140" s="157" t="s">
        <v>187</v>
      </c>
      <c r="F140" s="158" t="s">
        <v>188</v>
      </c>
      <c r="G140" s="159" t="s">
        <v>170</v>
      </c>
      <c r="H140" s="160">
        <v>154.99</v>
      </c>
      <c r="I140" s="161"/>
      <c r="J140" s="162"/>
      <c r="K140" s="163"/>
      <c r="L140" s="33"/>
      <c r="M140" s="164" t="s">
        <v>1</v>
      </c>
      <c r="N140" s="165" t="s">
        <v>49</v>
      </c>
      <c r="O140" s="58"/>
      <c r="P140" s="166">
        <v>0</v>
      </c>
      <c r="Q140" s="166">
        <v>5.7910000000000003E-2</v>
      </c>
      <c r="R140" s="166">
        <v>8.9754709000000013</v>
      </c>
      <c r="S140" s="166">
        <v>0</v>
      </c>
      <c r="T140" s="167"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106</v>
      </c>
      <c r="AT140" s="168" t="s">
        <v>167</v>
      </c>
      <c r="AU140" s="168" t="s">
        <v>94</v>
      </c>
      <c r="AY140" s="14" t="s">
        <v>165</v>
      </c>
      <c r="BE140" s="99">
        <v>0</v>
      </c>
      <c r="BF140" s="99">
        <v>0</v>
      </c>
      <c r="BG140" s="99">
        <v>0</v>
      </c>
      <c r="BH140" s="99">
        <v>0</v>
      </c>
      <c r="BI140" s="99">
        <v>0</v>
      </c>
      <c r="BJ140" s="14" t="s">
        <v>94</v>
      </c>
      <c r="BK140" s="99">
        <v>0</v>
      </c>
      <c r="BL140" s="14" t="s">
        <v>106</v>
      </c>
      <c r="BM140" s="168" t="s">
        <v>189</v>
      </c>
    </row>
    <row r="141" spans="1:65" s="2" customFormat="1" ht="24.2" customHeight="1">
      <c r="A141" s="32"/>
      <c r="B141" s="131"/>
      <c r="C141" s="156" t="s">
        <v>190</v>
      </c>
      <c r="D141" s="156" t="s">
        <v>167</v>
      </c>
      <c r="E141" s="157" t="s">
        <v>191</v>
      </c>
      <c r="F141" s="158" t="s">
        <v>192</v>
      </c>
      <c r="G141" s="159" t="s">
        <v>170</v>
      </c>
      <c r="H141" s="160">
        <v>1231.7940000000001</v>
      </c>
      <c r="I141" s="161"/>
      <c r="J141" s="162"/>
      <c r="K141" s="163"/>
      <c r="L141" s="33"/>
      <c r="M141" s="164" t="s">
        <v>1</v>
      </c>
      <c r="N141" s="165" t="s">
        <v>49</v>
      </c>
      <c r="O141" s="58"/>
      <c r="P141" s="166">
        <v>0</v>
      </c>
      <c r="Q141" s="166">
        <v>5.0520000000000002E-2</v>
      </c>
      <c r="R141" s="166">
        <v>62.23023288000001</v>
      </c>
      <c r="S141" s="166">
        <v>0</v>
      </c>
      <c r="T141" s="167"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106</v>
      </c>
      <c r="AT141" s="168" t="s">
        <v>167</v>
      </c>
      <c r="AU141" s="168" t="s">
        <v>94</v>
      </c>
      <c r="AY141" s="14" t="s">
        <v>165</v>
      </c>
      <c r="BE141" s="99">
        <v>0</v>
      </c>
      <c r="BF141" s="99">
        <v>0</v>
      </c>
      <c r="BG141" s="99">
        <v>0</v>
      </c>
      <c r="BH141" s="99">
        <v>0</v>
      </c>
      <c r="BI141" s="99">
        <v>0</v>
      </c>
      <c r="BJ141" s="14" t="s">
        <v>94</v>
      </c>
      <c r="BK141" s="99">
        <v>0</v>
      </c>
      <c r="BL141" s="14" t="s">
        <v>106</v>
      </c>
      <c r="BM141" s="168" t="s">
        <v>193</v>
      </c>
    </row>
    <row r="142" spans="1:65" s="2" customFormat="1" ht="37.9" customHeight="1">
      <c r="A142" s="32"/>
      <c r="B142" s="131"/>
      <c r="C142" s="156" t="s">
        <v>194</v>
      </c>
      <c r="D142" s="156" t="s">
        <v>167</v>
      </c>
      <c r="E142" s="157" t="s">
        <v>195</v>
      </c>
      <c r="F142" s="158" t="s">
        <v>196</v>
      </c>
      <c r="G142" s="159" t="s">
        <v>170</v>
      </c>
      <c r="H142" s="160">
        <v>1405.684</v>
      </c>
      <c r="I142" s="161"/>
      <c r="J142" s="162"/>
      <c r="K142" s="163"/>
      <c r="L142" s="33"/>
      <c r="M142" s="164" t="s">
        <v>1</v>
      </c>
      <c r="N142" s="165" t="s">
        <v>49</v>
      </c>
      <c r="O142" s="58"/>
      <c r="P142" s="166">
        <v>0</v>
      </c>
      <c r="Q142" s="166">
        <v>1.8000000000000001E-4</v>
      </c>
      <c r="R142" s="166">
        <v>0.25302311999999999</v>
      </c>
      <c r="S142" s="166">
        <v>0</v>
      </c>
      <c r="T142" s="167"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106</v>
      </c>
      <c r="AT142" s="168" t="s">
        <v>167</v>
      </c>
      <c r="AU142" s="168" t="s">
        <v>94</v>
      </c>
      <c r="AY142" s="14" t="s">
        <v>165</v>
      </c>
      <c r="BE142" s="99">
        <v>0</v>
      </c>
      <c r="BF142" s="99">
        <v>0</v>
      </c>
      <c r="BG142" s="99">
        <v>0</v>
      </c>
      <c r="BH142" s="99">
        <v>0</v>
      </c>
      <c r="BI142" s="99">
        <v>0</v>
      </c>
      <c r="BJ142" s="14" t="s">
        <v>94</v>
      </c>
      <c r="BK142" s="99">
        <v>0</v>
      </c>
      <c r="BL142" s="14" t="s">
        <v>106</v>
      </c>
      <c r="BM142" s="168" t="s">
        <v>197</v>
      </c>
    </row>
    <row r="143" spans="1:65" s="2" customFormat="1" ht="37.9" customHeight="1">
      <c r="A143" s="32"/>
      <c r="B143" s="131"/>
      <c r="C143" s="156" t="s">
        <v>198</v>
      </c>
      <c r="D143" s="156" t="s">
        <v>167</v>
      </c>
      <c r="E143" s="157" t="s">
        <v>199</v>
      </c>
      <c r="F143" s="158" t="s">
        <v>200</v>
      </c>
      <c r="G143" s="159" t="s">
        <v>170</v>
      </c>
      <c r="H143" s="160">
        <v>154.91999999999999</v>
      </c>
      <c r="I143" s="161"/>
      <c r="J143" s="162"/>
      <c r="K143" s="163"/>
      <c r="L143" s="33"/>
      <c r="M143" s="164" t="s">
        <v>1</v>
      </c>
      <c r="N143" s="165" t="s">
        <v>49</v>
      </c>
      <c r="O143" s="58"/>
      <c r="P143" s="166">
        <v>0</v>
      </c>
      <c r="Q143" s="166">
        <v>2.7799999999999999E-3</v>
      </c>
      <c r="R143" s="166">
        <v>0.43067759999999994</v>
      </c>
      <c r="S143" s="166">
        <v>0</v>
      </c>
      <c r="T143" s="167"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106</v>
      </c>
      <c r="AT143" s="168" t="s">
        <v>167</v>
      </c>
      <c r="AU143" s="168" t="s">
        <v>94</v>
      </c>
      <c r="AY143" s="14" t="s">
        <v>165</v>
      </c>
      <c r="BE143" s="99">
        <v>0</v>
      </c>
      <c r="BF143" s="99">
        <v>0</v>
      </c>
      <c r="BG143" s="99">
        <v>0</v>
      </c>
      <c r="BH143" s="99">
        <v>0</v>
      </c>
      <c r="BI143" s="99">
        <v>0</v>
      </c>
      <c r="BJ143" s="14" t="s">
        <v>94</v>
      </c>
      <c r="BK143" s="99">
        <v>0</v>
      </c>
      <c r="BL143" s="14" t="s">
        <v>106</v>
      </c>
      <c r="BM143" s="168" t="s">
        <v>201</v>
      </c>
    </row>
    <row r="144" spans="1:65" s="2" customFormat="1" ht="49.15" customHeight="1">
      <c r="A144" s="32"/>
      <c r="B144" s="131"/>
      <c r="C144" s="156" t="s">
        <v>202</v>
      </c>
      <c r="D144" s="156" t="s">
        <v>167</v>
      </c>
      <c r="E144" s="157" t="s">
        <v>203</v>
      </c>
      <c r="F144" s="158" t="s">
        <v>204</v>
      </c>
      <c r="G144" s="159" t="s">
        <v>170</v>
      </c>
      <c r="H144" s="160">
        <v>154.91999999999999</v>
      </c>
      <c r="I144" s="161"/>
      <c r="J144" s="162"/>
      <c r="K144" s="163"/>
      <c r="L144" s="33"/>
      <c r="M144" s="164" t="s">
        <v>1</v>
      </c>
      <c r="N144" s="165" t="s">
        <v>49</v>
      </c>
      <c r="O144" s="58"/>
      <c r="P144" s="166">
        <v>0</v>
      </c>
      <c r="Q144" s="166">
        <v>2.5999999999999999E-3</v>
      </c>
      <c r="R144" s="166">
        <v>0.40279199999999993</v>
      </c>
      <c r="S144" s="166">
        <v>0</v>
      </c>
      <c r="T144" s="167"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106</v>
      </c>
      <c r="AT144" s="168" t="s">
        <v>167</v>
      </c>
      <c r="AU144" s="168" t="s">
        <v>94</v>
      </c>
      <c r="AY144" s="14" t="s">
        <v>165</v>
      </c>
      <c r="BE144" s="99">
        <v>0</v>
      </c>
      <c r="BF144" s="99">
        <v>0</v>
      </c>
      <c r="BG144" s="99">
        <v>0</v>
      </c>
      <c r="BH144" s="99">
        <v>0</v>
      </c>
      <c r="BI144" s="99">
        <v>0</v>
      </c>
      <c r="BJ144" s="14" t="s">
        <v>94</v>
      </c>
      <c r="BK144" s="99">
        <v>0</v>
      </c>
      <c r="BL144" s="14" t="s">
        <v>106</v>
      </c>
      <c r="BM144" s="168" t="s">
        <v>205</v>
      </c>
    </row>
    <row r="145" spans="1:65" s="2" customFormat="1" ht="37.9" customHeight="1">
      <c r="A145" s="32"/>
      <c r="B145" s="131"/>
      <c r="C145" s="156" t="s">
        <v>206</v>
      </c>
      <c r="D145" s="156" t="s">
        <v>167</v>
      </c>
      <c r="E145" s="157" t="s">
        <v>207</v>
      </c>
      <c r="F145" s="158" t="s">
        <v>208</v>
      </c>
      <c r="G145" s="159" t="s">
        <v>170</v>
      </c>
      <c r="H145" s="160">
        <v>1250.7639999999999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v>0</v>
      </c>
      <c r="Q145" s="166">
        <v>2.6800000000000001E-3</v>
      </c>
      <c r="R145" s="166">
        <v>3.3520475199999997</v>
      </c>
      <c r="S145" s="166">
        <v>0</v>
      </c>
      <c r="T145" s="167"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106</v>
      </c>
      <c r="AT145" s="168" t="s">
        <v>167</v>
      </c>
      <c r="AU145" s="168" t="s">
        <v>94</v>
      </c>
      <c r="AY145" s="14" t="s">
        <v>165</v>
      </c>
      <c r="BE145" s="99">
        <v>0</v>
      </c>
      <c r="BF145" s="99">
        <v>0</v>
      </c>
      <c r="BG145" s="99">
        <v>0</v>
      </c>
      <c r="BH145" s="99">
        <v>0</v>
      </c>
      <c r="BI145" s="99">
        <v>0</v>
      </c>
      <c r="BJ145" s="14" t="s">
        <v>94</v>
      </c>
      <c r="BK145" s="99">
        <v>0</v>
      </c>
      <c r="BL145" s="14" t="s">
        <v>106</v>
      </c>
      <c r="BM145" s="168" t="s">
        <v>209</v>
      </c>
    </row>
    <row r="146" spans="1:65" s="2" customFormat="1" ht="49.15" customHeight="1">
      <c r="A146" s="32"/>
      <c r="B146" s="131"/>
      <c r="C146" s="156" t="s">
        <v>210</v>
      </c>
      <c r="D146" s="156" t="s">
        <v>167</v>
      </c>
      <c r="E146" s="157" t="s">
        <v>211</v>
      </c>
      <c r="F146" s="158" t="s">
        <v>212</v>
      </c>
      <c r="G146" s="159" t="s">
        <v>170</v>
      </c>
      <c r="H146" s="160">
        <v>72.819999999999993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v>0</v>
      </c>
      <c r="Q146" s="166">
        <v>2.5000000000000001E-3</v>
      </c>
      <c r="R146" s="166">
        <v>0.18204999999999999</v>
      </c>
      <c r="S146" s="166">
        <v>0</v>
      </c>
      <c r="T146" s="167"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106</v>
      </c>
      <c r="AT146" s="168" t="s">
        <v>167</v>
      </c>
      <c r="AU146" s="168" t="s">
        <v>94</v>
      </c>
      <c r="AY146" s="14" t="s">
        <v>165</v>
      </c>
      <c r="BE146" s="99">
        <v>0</v>
      </c>
      <c r="BF146" s="99">
        <v>0</v>
      </c>
      <c r="BG146" s="99">
        <v>0</v>
      </c>
      <c r="BH146" s="99">
        <v>0</v>
      </c>
      <c r="BI146" s="99">
        <v>0</v>
      </c>
      <c r="BJ146" s="14" t="s">
        <v>94</v>
      </c>
      <c r="BK146" s="99">
        <v>0</v>
      </c>
      <c r="BL146" s="14" t="s">
        <v>106</v>
      </c>
      <c r="BM146" s="168" t="s">
        <v>213</v>
      </c>
    </row>
    <row r="147" spans="1:65" s="2" customFormat="1" ht="24.2" customHeight="1">
      <c r="A147" s="32"/>
      <c r="B147" s="131"/>
      <c r="C147" s="156" t="s">
        <v>214</v>
      </c>
      <c r="D147" s="156" t="s">
        <v>167</v>
      </c>
      <c r="E147" s="157" t="s">
        <v>215</v>
      </c>
      <c r="F147" s="158" t="s">
        <v>216</v>
      </c>
      <c r="G147" s="159" t="s">
        <v>170</v>
      </c>
      <c r="H147" s="160">
        <v>189.2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v>0</v>
      </c>
      <c r="Q147" s="166">
        <v>5.11E-3</v>
      </c>
      <c r="R147" s="166">
        <v>0.96681199999999989</v>
      </c>
      <c r="S147" s="166">
        <v>0</v>
      </c>
      <c r="T147" s="167"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106</v>
      </c>
      <c r="AT147" s="168" t="s">
        <v>167</v>
      </c>
      <c r="AU147" s="168" t="s">
        <v>94</v>
      </c>
      <c r="AY147" s="14" t="s">
        <v>165</v>
      </c>
      <c r="BE147" s="99">
        <v>0</v>
      </c>
      <c r="BF147" s="99">
        <v>0</v>
      </c>
      <c r="BG147" s="99">
        <v>0</v>
      </c>
      <c r="BH147" s="99">
        <v>0</v>
      </c>
      <c r="BI147" s="99">
        <v>0</v>
      </c>
      <c r="BJ147" s="14" t="s">
        <v>94</v>
      </c>
      <c r="BK147" s="99">
        <v>0</v>
      </c>
      <c r="BL147" s="14" t="s">
        <v>106</v>
      </c>
      <c r="BM147" s="168" t="s">
        <v>217</v>
      </c>
    </row>
    <row r="148" spans="1:65" s="2" customFormat="1" ht="37.9" customHeight="1">
      <c r="A148" s="32"/>
      <c r="B148" s="131"/>
      <c r="C148" s="156" t="s">
        <v>218</v>
      </c>
      <c r="D148" s="156" t="s">
        <v>167</v>
      </c>
      <c r="E148" s="157" t="s">
        <v>219</v>
      </c>
      <c r="F148" s="158" t="s">
        <v>220</v>
      </c>
      <c r="G148" s="159" t="s">
        <v>170</v>
      </c>
      <c r="H148" s="160">
        <v>13.231</v>
      </c>
      <c r="I148" s="161"/>
      <c r="J148" s="162"/>
      <c r="K148" s="163"/>
      <c r="L148" s="33"/>
      <c r="M148" s="164" t="s">
        <v>1</v>
      </c>
      <c r="N148" s="165" t="s">
        <v>49</v>
      </c>
      <c r="O148" s="58"/>
      <c r="P148" s="166">
        <v>0</v>
      </c>
      <c r="Q148" s="166">
        <v>1.5779999999999999E-2</v>
      </c>
      <c r="R148" s="166">
        <v>0.20878517999999999</v>
      </c>
      <c r="S148" s="166">
        <v>0</v>
      </c>
      <c r="T148" s="167"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106</v>
      </c>
      <c r="AT148" s="168" t="s">
        <v>167</v>
      </c>
      <c r="AU148" s="168" t="s">
        <v>94</v>
      </c>
      <c r="AY148" s="14" t="s">
        <v>165</v>
      </c>
      <c r="BE148" s="99">
        <v>0</v>
      </c>
      <c r="BF148" s="99">
        <v>0</v>
      </c>
      <c r="BG148" s="99">
        <v>0</v>
      </c>
      <c r="BH148" s="99">
        <v>0</v>
      </c>
      <c r="BI148" s="99">
        <v>0</v>
      </c>
      <c r="BJ148" s="14" t="s">
        <v>94</v>
      </c>
      <c r="BK148" s="99">
        <v>0</v>
      </c>
      <c r="BL148" s="14" t="s">
        <v>106</v>
      </c>
      <c r="BM148" s="168" t="s">
        <v>221</v>
      </c>
    </row>
    <row r="149" spans="1:65" s="2" customFormat="1" ht="37.9" customHeight="1">
      <c r="A149" s="32"/>
      <c r="B149" s="131"/>
      <c r="C149" s="156" t="s">
        <v>222</v>
      </c>
      <c r="D149" s="156" t="s">
        <v>167</v>
      </c>
      <c r="E149" s="157" t="s">
        <v>223</v>
      </c>
      <c r="F149" s="158" t="s">
        <v>224</v>
      </c>
      <c r="G149" s="159" t="s">
        <v>170</v>
      </c>
      <c r="H149" s="160">
        <v>85.375</v>
      </c>
      <c r="I149" s="161"/>
      <c r="J149" s="162"/>
      <c r="K149" s="163"/>
      <c r="L149" s="33"/>
      <c r="M149" s="164" t="s">
        <v>1</v>
      </c>
      <c r="N149" s="165" t="s">
        <v>49</v>
      </c>
      <c r="O149" s="58"/>
      <c r="P149" s="166">
        <v>0</v>
      </c>
      <c r="Q149" s="166">
        <v>1.7735000000000001E-2</v>
      </c>
      <c r="R149" s="166">
        <v>1.5141256250000001</v>
      </c>
      <c r="S149" s="166">
        <v>0</v>
      </c>
      <c r="T149" s="167"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106</v>
      </c>
      <c r="AT149" s="168" t="s">
        <v>167</v>
      </c>
      <c r="AU149" s="168" t="s">
        <v>94</v>
      </c>
      <c r="AY149" s="14" t="s">
        <v>165</v>
      </c>
      <c r="BE149" s="99">
        <v>0</v>
      </c>
      <c r="BF149" s="99">
        <v>0</v>
      </c>
      <c r="BG149" s="99">
        <v>0</v>
      </c>
      <c r="BH149" s="99">
        <v>0</v>
      </c>
      <c r="BI149" s="99">
        <v>0</v>
      </c>
      <c r="BJ149" s="14" t="s">
        <v>94</v>
      </c>
      <c r="BK149" s="99">
        <v>0</v>
      </c>
      <c r="BL149" s="14" t="s">
        <v>106</v>
      </c>
      <c r="BM149" s="168" t="s">
        <v>225</v>
      </c>
    </row>
    <row r="150" spans="1:65" s="2" customFormat="1" ht="37.9" customHeight="1">
      <c r="A150" s="32"/>
      <c r="B150" s="131"/>
      <c r="C150" s="156" t="s">
        <v>226</v>
      </c>
      <c r="D150" s="156" t="s">
        <v>167</v>
      </c>
      <c r="E150" s="157" t="s">
        <v>227</v>
      </c>
      <c r="F150" s="158" t="s">
        <v>228</v>
      </c>
      <c r="G150" s="159" t="s">
        <v>170</v>
      </c>
      <c r="H150" s="160">
        <v>23.018000000000001</v>
      </c>
      <c r="I150" s="161"/>
      <c r="J150" s="162"/>
      <c r="K150" s="163"/>
      <c r="L150" s="33"/>
      <c r="M150" s="164" t="s">
        <v>1</v>
      </c>
      <c r="N150" s="165" t="s">
        <v>49</v>
      </c>
      <c r="O150" s="58"/>
      <c r="P150" s="166">
        <v>0</v>
      </c>
      <c r="Q150" s="166">
        <v>1.8939999999999999E-2</v>
      </c>
      <c r="R150" s="166">
        <v>0.43596091999999997</v>
      </c>
      <c r="S150" s="166">
        <v>0</v>
      </c>
      <c r="T150" s="167"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106</v>
      </c>
      <c r="AT150" s="168" t="s">
        <v>167</v>
      </c>
      <c r="AU150" s="168" t="s">
        <v>94</v>
      </c>
      <c r="AY150" s="14" t="s">
        <v>165</v>
      </c>
      <c r="BE150" s="99">
        <v>0</v>
      </c>
      <c r="BF150" s="99">
        <v>0</v>
      </c>
      <c r="BG150" s="99">
        <v>0</v>
      </c>
      <c r="BH150" s="99">
        <v>0</v>
      </c>
      <c r="BI150" s="99">
        <v>0</v>
      </c>
      <c r="BJ150" s="14" t="s">
        <v>94</v>
      </c>
      <c r="BK150" s="99">
        <v>0</v>
      </c>
      <c r="BL150" s="14" t="s">
        <v>106</v>
      </c>
      <c r="BM150" s="168" t="s">
        <v>229</v>
      </c>
    </row>
    <row r="151" spans="1:65" s="2" customFormat="1" ht="37.9" customHeight="1">
      <c r="A151" s="32"/>
      <c r="B151" s="131"/>
      <c r="C151" s="156" t="s">
        <v>230</v>
      </c>
      <c r="D151" s="156" t="s">
        <v>167</v>
      </c>
      <c r="E151" s="157" t="s">
        <v>231</v>
      </c>
      <c r="F151" s="158" t="s">
        <v>232</v>
      </c>
      <c r="G151" s="159" t="s">
        <v>170</v>
      </c>
      <c r="H151" s="160">
        <v>78.959999999999994</v>
      </c>
      <c r="I151" s="161"/>
      <c r="J151" s="162"/>
      <c r="K151" s="163"/>
      <c r="L151" s="33"/>
      <c r="M151" s="164" t="s">
        <v>1</v>
      </c>
      <c r="N151" s="165" t="s">
        <v>49</v>
      </c>
      <c r="O151" s="58"/>
      <c r="P151" s="166">
        <v>0</v>
      </c>
      <c r="Q151" s="166">
        <v>2.0789999999999999E-2</v>
      </c>
      <c r="R151" s="166">
        <v>1.6415783999999998</v>
      </c>
      <c r="S151" s="166">
        <v>0</v>
      </c>
      <c r="T151" s="167"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106</v>
      </c>
      <c r="AT151" s="168" t="s">
        <v>167</v>
      </c>
      <c r="AU151" s="168" t="s">
        <v>94</v>
      </c>
      <c r="AY151" s="14" t="s">
        <v>165</v>
      </c>
      <c r="BE151" s="99">
        <v>0</v>
      </c>
      <c r="BF151" s="99">
        <v>0</v>
      </c>
      <c r="BG151" s="99">
        <v>0</v>
      </c>
      <c r="BH151" s="99">
        <v>0</v>
      </c>
      <c r="BI151" s="99">
        <v>0</v>
      </c>
      <c r="BJ151" s="14" t="s">
        <v>94</v>
      </c>
      <c r="BK151" s="99">
        <v>0</v>
      </c>
      <c r="BL151" s="14" t="s">
        <v>106</v>
      </c>
      <c r="BM151" s="168" t="s">
        <v>233</v>
      </c>
    </row>
    <row r="152" spans="1:65" s="2" customFormat="1" ht="37.9" customHeight="1">
      <c r="A152" s="32"/>
      <c r="B152" s="131"/>
      <c r="C152" s="156" t="s">
        <v>234</v>
      </c>
      <c r="D152" s="156" t="s">
        <v>167</v>
      </c>
      <c r="E152" s="157" t="s">
        <v>235</v>
      </c>
      <c r="F152" s="158" t="s">
        <v>236</v>
      </c>
      <c r="G152" s="159" t="s">
        <v>170</v>
      </c>
      <c r="H152" s="160">
        <v>1218.5229999999999</v>
      </c>
      <c r="I152" s="161"/>
      <c r="J152" s="162"/>
      <c r="K152" s="163"/>
      <c r="L152" s="33"/>
      <c r="M152" s="164" t="s">
        <v>1</v>
      </c>
      <c r="N152" s="165" t="s">
        <v>49</v>
      </c>
      <c r="O152" s="58"/>
      <c r="P152" s="166">
        <v>0</v>
      </c>
      <c r="Q152" s="166">
        <v>2.6450000000000001E-2</v>
      </c>
      <c r="R152" s="166">
        <v>32.229933349999996</v>
      </c>
      <c r="S152" s="166">
        <v>0</v>
      </c>
      <c r="T152" s="167"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106</v>
      </c>
      <c r="AT152" s="168" t="s">
        <v>167</v>
      </c>
      <c r="AU152" s="168" t="s">
        <v>94</v>
      </c>
      <c r="AY152" s="14" t="s">
        <v>165</v>
      </c>
      <c r="BE152" s="99">
        <v>0</v>
      </c>
      <c r="BF152" s="99">
        <v>0</v>
      </c>
      <c r="BG152" s="99">
        <v>0</v>
      </c>
      <c r="BH152" s="99">
        <v>0</v>
      </c>
      <c r="BI152" s="99">
        <v>0</v>
      </c>
      <c r="BJ152" s="14" t="s">
        <v>94</v>
      </c>
      <c r="BK152" s="99">
        <v>0</v>
      </c>
      <c r="BL152" s="14" t="s">
        <v>106</v>
      </c>
      <c r="BM152" s="168" t="s">
        <v>237</v>
      </c>
    </row>
    <row r="153" spans="1:65" s="2" customFormat="1" ht="37.9" customHeight="1">
      <c r="A153" s="32"/>
      <c r="B153" s="131"/>
      <c r="C153" s="156" t="s">
        <v>238</v>
      </c>
      <c r="D153" s="156" t="s">
        <v>167</v>
      </c>
      <c r="E153" s="157" t="s">
        <v>239</v>
      </c>
      <c r="F153" s="158" t="s">
        <v>240</v>
      </c>
      <c r="G153" s="159" t="s">
        <v>170</v>
      </c>
      <c r="H153" s="160">
        <v>2.2050000000000001</v>
      </c>
      <c r="I153" s="161"/>
      <c r="J153" s="162"/>
      <c r="K153" s="163"/>
      <c r="L153" s="33"/>
      <c r="M153" s="164" t="s">
        <v>1</v>
      </c>
      <c r="N153" s="165" t="s">
        <v>49</v>
      </c>
      <c r="O153" s="58"/>
      <c r="P153" s="166">
        <v>0</v>
      </c>
      <c r="Q153" s="166">
        <v>1.5010000000000001E-2</v>
      </c>
      <c r="R153" s="166">
        <v>3.3097050000000003E-2</v>
      </c>
      <c r="S153" s="166">
        <v>0</v>
      </c>
      <c r="T153" s="167"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106</v>
      </c>
      <c r="AT153" s="168" t="s">
        <v>167</v>
      </c>
      <c r="AU153" s="168" t="s">
        <v>94</v>
      </c>
      <c r="AY153" s="14" t="s">
        <v>165</v>
      </c>
      <c r="BE153" s="99">
        <v>0</v>
      </c>
      <c r="BF153" s="99">
        <v>0</v>
      </c>
      <c r="BG153" s="99">
        <v>0</v>
      </c>
      <c r="BH153" s="99">
        <v>0</v>
      </c>
      <c r="BI153" s="99">
        <v>0</v>
      </c>
      <c r="BJ153" s="14" t="s">
        <v>94</v>
      </c>
      <c r="BK153" s="99">
        <v>0</v>
      </c>
      <c r="BL153" s="14" t="s">
        <v>106</v>
      </c>
      <c r="BM153" s="168" t="s">
        <v>241</v>
      </c>
    </row>
    <row r="154" spans="1:65" s="2" customFormat="1" ht="37.9" customHeight="1">
      <c r="A154" s="32"/>
      <c r="B154" s="131"/>
      <c r="C154" s="156" t="s">
        <v>7</v>
      </c>
      <c r="D154" s="156" t="s">
        <v>167</v>
      </c>
      <c r="E154" s="157" t="s">
        <v>242</v>
      </c>
      <c r="F154" s="158" t="s">
        <v>243</v>
      </c>
      <c r="G154" s="159" t="s">
        <v>170</v>
      </c>
      <c r="H154" s="160">
        <v>31.890999999999998</v>
      </c>
      <c r="I154" s="161"/>
      <c r="J154" s="162"/>
      <c r="K154" s="163"/>
      <c r="L154" s="33"/>
      <c r="M154" s="164" t="s">
        <v>1</v>
      </c>
      <c r="N154" s="165" t="s">
        <v>49</v>
      </c>
      <c r="O154" s="58"/>
      <c r="P154" s="166">
        <v>0</v>
      </c>
      <c r="Q154" s="166">
        <v>1.6174000000000001E-2</v>
      </c>
      <c r="R154" s="166">
        <v>0.515805034</v>
      </c>
      <c r="S154" s="166">
        <v>0</v>
      </c>
      <c r="T154" s="167"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106</v>
      </c>
      <c r="AT154" s="168" t="s">
        <v>167</v>
      </c>
      <c r="AU154" s="168" t="s">
        <v>94</v>
      </c>
      <c r="AY154" s="14" t="s">
        <v>165</v>
      </c>
      <c r="BE154" s="99">
        <v>0</v>
      </c>
      <c r="BF154" s="99">
        <v>0</v>
      </c>
      <c r="BG154" s="99">
        <v>0</v>
      </c>
      <c r="BH154" s="99">
        <v>0</v>
      </c>
      <c r="BI154" s="99">
        <v>0</v>
      </c>
      <c r="BJ154" s="14" t="s">
        <v>94</v>
      </c>
      <c r="BK154" s="99">
        <v>0</v>
      </c>
      <c r="BL154" s="14" t="s">
        <v>106</v>
      </c>
      <c r="BM154" s="168" t="s">
        <v>244</v>
      </c>
    </row>
    <row r="155" spans="1:65" s="2" customFormat="1" ht="37.9" customHeight="1">
      <c r="A155" s="32"/>
      <c r="B155" s="131"/>
      <c r="C155" s="156" t="s">
        <v>245</v>
      </c>
      <c r="D155" s="156" t="s">
        <v>167</v>
      </c>
      <c r="E155" s="157" t="s">
        <v>246</v>
      </c>
      <c r="F155" s="158" t="s">
        <v>247</v>
      </c>
      <c r="G155" s="159" t="s">
        <v>170</v>
      </c>
      <c r="H155" s="160">
        <v>18.300999999999998</v>
      </c>
      <c r="I155" s="161"/>
      <c r="J155" s="162"/>
      <c r="K155" s="163"/>
      <c r="L155" s="33"/>
      <c r="M155" s="164" t="s">
        <v>1</v>
      </c>
      <c r="N155" s="165" t="s">
        <v>49</v>
      </c>
      <c r="O155" s="58"/>
      <c r="P155" s="166">
        <v>0</v>
      </c>
      <c r="Q155" s="166">
        <v>2.0874E-2</v>
      </c>
      <c r="R155" s="166">
        <v>0.38201507399999995</v>
      </c>
      <c r="S155" s="166">
        <v>0</v>
      </c>
      <c r="T155" s="167"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106</v>
      </c>
      <c r="AT155" s="168" t="s">
        <v>167</v>
      </c>
      <c r="AU155" s="168" t="s">
        <v>94</v>
      </c>
      <c r="AY155" s="14" t="s">
        <v>165</v>
      </c>
      <c r="BE155" s="99">
        <v>0</v>
      </c>
      <c r="BF155" s="99">
        <v>0</v>
      </c>
      <c r="BG155" s="99">
        <v>0</v>
      </c>
      <c r="BH155" s="99">
        <v>0</v>
      </c>
      <c r="BI155" s="99">
        <v>0</v>
      </c>
      <c r="BJ155" s="14" t="s">
        <v>94</v>
      </c>
      <c r="BK155" s="99">
        <v>0</v>
      </c>
      <c r="BL155" s="14" t="s">
        <v>106</v>
      </c>
      <c r="BM155" s="168" t="s">
        <v>248</v>
      </c>
    </row>
    <row r="156" spans="1:65" s="2" customFormat="1" ht="37.9" customHeight="1">
      <c r="A156" s="32"/>
      <c r="B156" s="131"/>
      <c r="C156" s="156" t="s">
        <v>249</v>
      </c>
      <c r="D156" s="156" t="s">
        <v>167</v>
      </c>
      <c r="E156" s="157" t="s">
        <v>250</v>
      </c>
      <c r="F156" s="158" t="s">
        <v>251</v>
      </c>
      <c r="G156" s="159" t="s">
        <v>170</v>
      </c>
      <c r="H156" s="160">
        <v>6.09</v>
      </c>
      <c r="I156" s="161"/>
      <c r="J156" s="162"/>
      <c r="K156" s="163"/>
      <c r="L156" s="33"/>
      <c r="M156" s="164" t="s">
        <v>1</v>
      </c>
      <c r="N156" s="165" t="s">
        <v>49</v>
      </c>
      <c r="O156" s="58"/>
      <c r="P156" s="166">
        <v>0</v>
      </c>
      <c r="Q156" s="166">
        <v>3.4130000000000001E-2</v>
      </c>
      <c r="R156" s="166">
        <v>0.2078517</v>
      </c>
      <c r="S156" s="166">
        <v>0</v>
      </c>
      <c r="T156" s="167"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106</v>
      </c>
      <c r="AT156" s="168" t="s">
        <v>167</v>
      </c>
      <c r="AU156" s="168" t="s">
        <v>94</v>
      </c>
      <c r="AY156" s="14" t="s">
        <v>165</v>
      </c>
      <c r="BE156" s="99">
        <v>0</v>
      </c>
      <c r="BF156" s="99">
        <v>0</v>
      </c>
      <c r="BG156" s="99">
        <v>0</v>
      </c>
      <c r="BH156" s="99">
        <v>0</v>
      </c>
      <c r="BI156" s="99">
        <v>0</v>
      </c>
      <c r="BJ156" s="14" t="s">
        <v>94</v>
      </c>
      <c r="BK156" s="99">
        <v>0</v>
      </c>
      <c r="BL156" s="14" t="s">
        <v>106</v>
      </c>
      <c r="BM156" s="168" t="s">
        <v>252</v>
      </c>
    </row>
    <row r="157" spans="1:65" s="12" customFormat="1" ht="22.9" customHeight="1">
      <c r="B157" s="143"/>
      <c r="D157" s="144" t="s">
        <v>82</v>
      </c>
      <c r="E157" s="154" t="s">
        <v>198</v>
      </c>
      <c r="F157" s="154" t="s">
        <v>253</v>
      </c>
      <c r="I157" s="146"/>
      <c r="J157" s="155"/>
      <c r="L157" s="143"/>
      <c r="M157" s="148"/>
      <c r="N157" s="149"/>
      <c r="O157" s="149"/>
      <c r="P157" s="150">
        <v>0</v>
      </c>
      <c r="Q157" s="149"/>
      <c r="R157" s="150">
        <v>36.535365640000002</v>
      </c>
      <c r="S157" s="149"/>
      <c r="T157" s="151">
        <v>41.823971000000007</v>
      </c>
      <c r="AR157" s="144" t="s">
        <v>89</v>
      </c>
      <c r="AT157" s="152" t="s">
        <v>82</v>
      </c>
      <c r="AU157" s="152" t="s">
        <v>89</v>
      </c>
      <c r="AY157" s="144" t="s">
        <v>165</v>
      </c>
      <c r="BK157" s="153">
        <v>0</v>
      </c>
    </row>
    <row r="158" spans="1:65" s="2" customFormat="1" ht="24.2" customHeight="1">
      <c r="A158" s="32"/>
      <c r="B158" s="131"/>
      <c r="C158" s="156" t="s">
        <v>254</v>
      </c>
      <c r="D158" s="156" t="s">
        <v>167</v>
      </c>
      <c r="E158" s="157" t="s">
        <v>255</v>
      </c>
      <c r="F158" s="158" t="s">
        <v>256</v>
      </c>
      <c r="G158" s="159" t="s">
        <v>170</v>
      </c>
      <c r="H158" s="160">
        <v>1721.963</v>
      </c>
      <c r="I158" s="161"/>
      <c r="J158" s="162"/>
      <c r="K158" s="163"/>
      <c r="L158" s="33"/>
      <c r="M158" s="164" t="s">
        <v>1</v>
      </c>
      <c r="N158" s="165" t="s">
        <v>49</v>
      </c>
      <c r="O158" s="58"/>
      <c r="P158" s="166">
        <v>0</v>
      </c>
      <c r="Q158" s="166">
        <v>2.103E-2</v>
      </c>
      <c r="R158" s="166">
        <v>36.212881889999998</v>
      </c>
      <c r="S158" s="166">
        <v>0</v>
      </c>
      <c r="T158" s="167"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106</v>
      </c>
      <c r="AT158" s="168" t="s">
        <v>167</v>
      </c>
      <c r="AU158" s="168" t="s">
        <v>94</v>
      </c>
      <c r="AY158" s="14" t="s">
        <v>165</v>
      </c>
      <c r="BE158" s="99">
        <v>0</v>
      </c>
      <c r="BF158" s="99">
        <v>0</v>
      </c>
      <c r="BG158" s="99">
        <v>0</v>
      </c>
      <c r="BH158" s="99">
        <v>0</v>
      </c>
      <c r="BI158" s="99">
        <v>0</v>
      </c>
      <c r="BJ158" s="14" t="s">
        <v>94</v>
      </c>
      <c r="BK158" s="99">
        <v>0</v>
      </c>
      <c r="BL158" s="14" t="s">
        <v>106</v>
      </c>
      <c r="BM158" s="168" t="s">
        <v>257</v>
      </c>
    </row>
    <row r="159" spans="1:65" s="2" customFormat="1" ht="24.2" customHeight="1">
      <c r="A159" s="32"/>
      <c r="B159" s="131"/>
      <c r="C159" s="156" t="s">
        <v>258</v>
      </c>
      <c r="D159" s="156" t="s">
        <v>167</v>
      </c>
      <c r="E159" s="157" t="s">
        <v>259</v>
      </c>
      <c r="F159" s="158" t="s">
        <v>260</v>
      </c>
      <c r="G159" s="159" t="s">
        <v>170</v>
      </c>
      <c r="H159" s="160">
        <v>1721.963</v>
      </c>
      <c r="I159" s="161"/>
      <c r="J159" s="162"/>
      <c r="K159" s="163"/>
      <c r="L159" s="33"/>
      <c r="M159" s="164" t="s">
        <v>1</v>
      </c>
      <c r="N159" s="165" t="s">
        <v>49</v>
      </c>
      <c r="O159" s="58"/>
      <c r="P159" s="166">
        <v>0</v>
      </c>
      <c r="Q159" s="166">
        <v>0</v>
      </c>
      <c r="R159" s="166">
        <v>0</v>
      </c>
      <c r="S159" s="166">
        <v>0</v>
      </c>
      <c r="T159" s="167"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106</v>
      </c>
      <c r="AT159" s="168" t="s">
        <v>167</v>
      </c>
      <c r="AU159" s="168" t="s">
        <v>94</v>
      </c>
      <c r="AY159" s="14" t="s">
        <v>165</v>
      </c>
      <c r="BE159" s="99">
        <v>0</v>
      </c>
      <c r="BF159" s="99">
        <v>0</v>
      </c>
      <c r="BG159" s="99">
        <v>0</v>
      </c>
      <c r="BH159" s="99">
        <v>0</v>
      </c>
      <c r="BI159" s="99">
        <v>0</v>
      </c>
      <c r="BJ159" s="14" t="s">
        <v>94</v>
      </c>
      <c r="BK159" s="99">
        <v>0</v>
      </c>
      <c r="BL159" s="14" t="s">
        <v>106</v>
      </c>
      <c r="BM159" s="168" t="s">
        <v>261</v>
      </c>
    </row>
    <row r="160" spans="1:65" s="2" customFormat="1" ht="37.9" customHeight="1">
      <c r="A160" s="32"/>
      <c r="B160" s="131"/>
      <c r="C160" s="156" t="s">
        <v>262</v>
      </c>
      <c r="D160" s="156" t="s">
        <v>167</v>
      </c>
      <c r="E160" s="157" t="s">
        <v>263</v>
      </c>
      <c r="F160" s="158" t="s">
        <v>264</v>
      </c>
      <c r="G160" s="159" t="s">
        <v>170</v>
      </c>
      <c r="H160" s="160">
        <v>17219.63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v>0</v>
      </c>
      <c r="Q160" s="166">
        <v>0</v>
      </c>
      <c r="R160" s="166">
        <v>0</v>
      </c>
      <c r="S160" s="166">
        <v>0</v>
      </c>
      <c r="T160" s="167"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106</v>
      </c>
      <c r="AT160" s="168" t="s">
        <v>167</v>
      </c>
      <c r="AU160" s="168" t="s">
        <v>94</v>
      </c>
      <c r="AY160" s="14" t="s">
        <v>165</v>
      </c>
      <c r="BE160" s="99">
        <v>0</v>
      </c>
      <c r="BF160" s="99">
        <v>0</v>
      </c>
      <c r="BG160" s="99">
        <v>0</v>
      </c>
      <c r="BH160" s="99">
        <v>0</v>
      </c>
      <c r="BI160" s="99">
        <v>0</v>
      </c>
      <c r="BJ160" s="14" t="s">
        <v>94</v>
      </c>
      <c r="BK160" s="99">
        <v>0</v>
      </c>
      <c r="BL160" s="14" t="s">
        <v>106</v>
      </c>
      <c r="BM160" s="168" t="s">
        <v>265</v>
      </c>
    </row>
    <row r="161" spans="1:65" s="2" customFormat="1" ht="14.45" customHeight="1">
      <c r="A161" s="32"/>
      <c r="B161" s="131"/>
      <c r="C161" s="156" t="s">
        <v>266</v>
      </c>
      <c r="D161" s="156" t="s">
        <v>167</v>
      </c>
      <c r="E161" s="157" t="s">
        <v>267</v>
      </c>
      <c r="F161" s="158" t="s">
        <v>268</v>
      </c>
      <c r="G161" s="159" t="s">
        <v>170</v>
      </c>
      <c r="H161" s="160">
        <v>1564.355</v>
      </c>
      <c r="I161" s="161"/>
      <c r="J161" s="162"/>
      <c r="K161" s="163"/>
      <c r="L161" s="33"/>
      <c r="M161" s="164" t="s">
        <v>1</v>
      </c>
      <c r="N161" s="165" t="s">
        <v>49</v>
      </c>
      <c r="O161" s="58"/>
      <c r="P161" s="166">
        <v>0</v>
      </c>
      <c r="Q161" s="166">
        <v>5.0000000000000002E-5</v>
      </c>
      <c r="R161" s="166">
        <v>7.8217750000000003E-2</v>
      </c>
      <c r="S161" s="166">
        <v>0</v>
      </c>
      <c r="T161" s="167"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106</v>
      </c>
      <c r="AT161" s="168" t="s">
        <v>167</v>
      </c>
      <c r="AU161" s="168" t="s">
        <v>94</v>
      </c>
      <c r="AY161" s="14" t="s">
        <v>165</v>
      </c>
      <c r="BE161" s="99">
        <v>0</v>
      </c>
      <c r="BF161" s="99">
        <v>0</v>
      </c>
      <c r="BG161" s="99">
        <v>0</v>
      </c>
      <c r="BH161" s="99">
        <v>0</v>
      </c>
      <c r="BI161" s="99">
        <v>0</v>
      </c>
      <c r="BJ161" s="14" t="s">
        <v>94</v>
      </c>
      <c r="BK161" s="99">
        <v>0</v>
      </c>
      <c r="BL161" s="14" t="s">
        <v>106</v>
      </c>
      <c r="BM161" s="168" t="s">
        <v>269</v>
      </c>
    </row>
    <row r="162" spans="1:65" s="2" customFormat="1" ht="14.45" customHeight="1">
      <c r="A162" s="32"/>
      <c r="B162" s="131"/>
      <c r="C162" s="156" t="s">
        <v>270</v>
      </c>
      <c r="D162" s="156" t="s">
        <v>167</v>
      </c>
      <c r="E162" s="157" t="s">
        <v>271</v>
      </c>
      <c r="F162" s="158" t="s">
        <v>272</v>
      </c>
      <c r="G162" s="159" t="s">
        <v>170</v>
      </c>
      <c r="H162" s="160">
        <v>1564.355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v>0</v>
      </c>
      <c r="Q162" s="166">
        <v>0</v>
      </c>
      <c r="R162" s="166">
        <v>0</v>
      </c>
      <c r="S162" s="166">
        <v>0</v>
      </c>
      <c r="T162" s="167"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106</v>
      </c>
      <c r="AT162" s="168" t="s">
        <v>167</v>
      </c>
      <c r="AU162" s="168" t="s">
        <v>94</v>
      </c>
      <c r="AY162" s="14" t="s">
        <v>165</v>
      </c>
      <c r="BE162" s="99">
        <v>0</v>
      </c>
      <c r="BF162" s="99">
        <v>0</v>
      </c>
      <c r="BG162" s="99">
        <v>0</v>
      </c>
      <c r="BH162" s="99">
        <v>0</v>
      </c>
      <c r="BI162" s="99">
        <v>0</v>
      </c>
      <c r="BJ162" s="14" t="s">
        <v>94</v>
      </c>
      <c r="BK162" s="99">
        <v>0</v>
      </c>
      <c r="BL162" s="14" t="s">
        <v>106</v>
      </c>
      <c r="BM162" s="168" t="s">
        <v>273</v>
      </c>
    </row>
    <row r="163" spans="1:65" s="2" customFormat="1" ht="24.2" customHeight="1">
      <c r="A163" s="32"/>
      <c r="B163" s="131"/>
      <c r="C163" s="156" t="s">
        <v>274</v>
      </c>
      <c r="D163" s="156" t="s">
        <v>167</v>
      </c>
      <c r="E163" s="157" t="s">
        <v>275</v>
      </c>
      <c r="F163" s="158" t="s">
        <v>276</v>
      </c>
      <c r="G163" s="159" t="s">
        <v>277</v>
      </c>
      <c r="H163" s="160">
        <v>11.75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v>0</v>
      </c>
      <c r="Q163" s="166">
        <v>3.0200000000000001E-3</v>
      </c>
      <c r="R163" s="166">
        <v>3.5485000000000003E-2</v>
      </c>
      <c r="S163" s="166">
        <v>0</v>
      </c>
      <c r="T163" s="167"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106</v>
      </c>
      <c r="AT163" s="168" t="s">
        <v>167</v>
      </c>
      <c r="AU163" s="168" t="s">
        <v>94</v>
      </c>
      <c r="AY163" s="14" t="s">
        <v>165</v>
      </c>
      <c r="BE163" s="99">
        <v>0</v>
      </c>
      <c r="BF163" s="99">
        <v>0</v>
      </c>
      <c r="BG163" s="99">
        <v>0</v>
      </c>
      <c r="BH163" s="99">
        <v>0</v>
      </c>
      <c r="BI163" s="99">
        <v>0</v>
      </c>
      <c r="BJ163" s="14" t="s">
        <v>94</v>
      </c>
      <c r="BK163" s="99">
        <v>0</v>
      </c>
      <c r="BL163" s="14" t="s">
        <v>106</v>
      </c>
      <c r="BM163" s="168" t="s">
        <v>278</v>
      </c>
    </row>
    <row r="164" spans="1:65" s="2" customFormat="1" ht="24.2" customHeight="1">
      <c r="A164" s="32"/>
      <c r="B164" s="131"/>
      <c r="C164" s="156" t="s">
        <v>279</v>
      </c>
      <c r="D164" s="156" t="s">
        <v>167</v>
      </c>
      <c r="E164" s="157" t="s">
        <v>280</v>
      </c>
      <c r="F164" s="158" t="s">
        <v>281</v>
      </c>
      <c r="G164" s="159" t="s">
        <v>277</v>
      </c>
      <c r="H164" s="160">
        <v>11.75</v>
      </c>
      <c r="I164" s="161"/>
      <c r="J164" s="162"/>
      <c r="K164" s="163"/>
      <c r="L164" s="33"/>
      <c r="M164" s="164" t="s">
        <v>1</v>
      </c>
      <c r="N164" s="165" t="s">
        <v>49</v>
      </c>
      <c r="O164" s="58"/>
      <c r="P164" s="166">
        <v>0</v>
      </c>
      <c r="Q164" s="166">
        <v>1.7600000000000001E-3</v>
      </c>
      <c r="R164" s="166">
        <v>2.068E-2</v>
      </c>
      <c r="S164" s="166">
        <v>0</v>
      </c>
      <c r="T164" s="167"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106</v>
      </c>
      <c r="AT164" s="168" t="s">
        <v>167</v>
      </c>
      <c r="AU164" s="168" t="s">
        <v>94</v>
      </c>
      <c r="AY164" s="14" t="s">
        <v>165</v>
      </c>
      <c r="BE164" s="99">
        <v>0</v>
      </c>
      <c r="BF164" s="99">
        <v>0</v>
      </c>
      <c r="BG164" s="99">
        <v>0</v>
      </c>
      <c r="BH164" s="99">
        <v>0</v>
      </c>
      <c r="BI164" s="99">
        <v>0</v>
      </c>
      <c r="BJ164" s="14" t="s">
        <v>94</v>
      </c>
      <c r="BK164" s="99">
        <v>0</v>
      </c>
      <c r="BL164" s="14" t="s">
        <v>106</v>
      </c>
      <c r="BM164" s="168" t="s">
        <v>282</v>
      </c>
    </row>
    <row r="165" spans="1:65" s="2" customFormat="1" ht="24.2" customHeight="1">
      <c r="A165" s="32"/>
      <c r="B165" s="131"/>
      <c r="C165" s="156" t="s">
        <v>283</v>
      </c>
      <c r="D165" s="156" t="s">
        <v>167</v>
      </c>
      <c r="E165" s="157" t="s">
        <v>284</v>
      </c>
      <c r="F165" s="158" t="s">
        <v>285</v>
      </c>
      <c r="G165" s="159" t="s">
        <v>277</v>
      </c>
      <c r="H165" s="160">
        <v>11.75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v>0</v>
      </c>
      <c r="Q165" s="166">
        <v>0</v>
      </c>
      <c r="R165" s="166">
        <v>0</v>
      </c>
      <c r="S165" s="166">
        <v>0</v>
      </c>
      <c r="T165" s="167"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106</v>
      </c>
      <c r="AT165" s="168" t="s">
        <v>167</v>
      </c>
      <c r="AU165" s="168" t="s">
        <v>94</v>
      </c>
      <c r="AY165" s="14" t="s">
        <v>165</v>
      </c>
      <c r="BE165" s="99">
        <v>0</v>
      </c>
      <c r="BF165" s="99">
        <v>0</v>
      </c>
      <c r="BG165" s="99">
        <v>0</v>
      </c>
      <c r="BH165" s="99">
        <v>0</v>
      </c>
      <c r="BI165" s="99">
        <v>0</v>
      </c>
      <c r="BJ165" s="14" t="s">
        <v>94</v>
      </c>
      <c r="BK165" s="99">
        <v>0</v>
      </c>
      <c r="BL165" s="14" t="s">
        <v>106</v>
      </c>
      <c r="BM165" s="168" t="s">
        <v>286</v>
      </c>
    </row>
    <row r="166" spans="1:65" s="2" customFormat="1" ht="24.2" customHeight="1">
      <c r="A166" s="32"/>
      <c r="B166" s="131"/>
      <c r="C166" s="156" t="s">
        <v>287</v>
      </c>
      <c r="D166" s="156" t="s">
        <v>167</v>
      </c>
      <c r="E166" s="157" t="s">
        <v>288</v>
      </c>
      <c r="F166" s="158" t="s">
        <v>289</v>
      </c>
      <c r="G166" s="159" t="s">
        <v>277</v>
      </c>
      <c r="H166" s="160">
        <v>12.2</v>
      </c>
      <c r="I166" s="161"/>
      <c r="J166" s="162"/>
      <c r="K166" s="163"/>
      <c r="L166" s="33"/>
      <c r="M166" s="164" t="s">
        <v>1</v>
      </c>
      <c r="N166" s="165" t="s">
        <v>49</v>
      </c>
      <c r="O166" s="58"/>
      <c r="P166" s="166">
        <v>0</v>
      </c>
      <c r="Q166" s="166">
        <v>4.2000000000000002E-4</v>
      </c>
      <c r="R166" s="166">
        <v>5.1240000000000001E-3</v>
      </c>
      <c r="S166" s="166">
        <v>0</v>
      </c>
      <c r="T166" s="167"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106</v>
      </c>
      <c r="AT166" s="168" t="s">
        <v>167</v>
      </c>
      <c r="AU166" s="168" t="s">
        <v>94</v>
      </c>
      <c r="AY166" s="14" t="s">
        <v>165</v>
      </c>
      <c r="BE166" s="99">
        <v>0</v>
      </c>
      <c r="BF166" s="99">
        <v>0</v>
      </c>
      <c r="BG166" s="99">
        <v>0</v>
      </c>
      <c r="BH166" s="99">
        <v>0</v>
      </c>
      <c r="BI166" s="99">
        <v>0</v>
      </c>
      <c r="BJ166" s="14" t="s">
        <v>94</v>
      </c>
      <c r="BK166" s="99">
        <v>0</v>
      </c>
      <c r="BL166" s="14" t="s">
        <v>106</v>
      </c>
      <c r="BM166" s="168" t="s">
        <v>290</v>
      </c>
    </row>
    <row r="167" spans="1:65" s="2" customFormat="1" ht="37.9" customHeight="1">
      <c r="A167" s="32"/>
      <c r="B167" s="131"/>
      <c r="C167" s="156" t="s">
        <v>291</v>
      </c>
      <c r="D167" s="156" t="s">
        <v>167</v>
      </c>
      <c r="E167" s="157" t="s">
        <v>292</v>
      </c>
      <c r="F167" s="158" t="s">
        <v>293</v>
      </c>
      <c r="G167" s="159" t="s">
        <v>277</v>
      </c>
      <c r="H167" s="160">
        <v>574.29999999999995</v>
      </c>
      <c r="I167" s="161"/>
      <c r="J167" s="162"/>
      <c r="K167" s="163"/>
      <c r="L167" s="33"/>
      <c r="M167" s="164" t="s">
        <v>1</v>
      </c>
      <c r="N167" s="165" t="s">
        <v>49</v>
      </c>
      <c r="O167" s="58"/>
      <c r="P167" s="166">
        <v>0</v>
      </c>
      <c r="Q167" s="166">
        <v>6.9999999999999994E-5</v>
      </c>
      <c r="R167" s="166">
        <v>4.0200999999999994E-2</v>
      </c>
      <c r="S167" s="166">
        <v>0</v>
      </c>
      <c r="T167" s="167"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106</v>
      </c>
      <c r="AT167" s="168" t="s">
        <v>167</v>
      </c>
      <c r="AU167" s="168" t="s">
        <v>94</v>
      </c>
      <c r="AY167" s="14" t="s">
        <v>165</v>
      </c>
      <c r="BE167" s="99">
        <v>0</v>
      </c>
      <c r="BF167" s="99">
        <v>0</v>
      </c>
      <c r="BG167" s="99">
        <v>0</v>
      </c>
      <c r="BH167" s="99">
        <v>0</v>
      </c>
      <c r="BI167" s="99">
        <v>0</v>
      </c>
      <c r="BJ167" s="14" t="s">
        <v>94</v>
      </c>
      <c r="BK167" s="99">
        <v>0</v>
      </c>
      <c r="BL167" s="14" t="s">
        <v>106</v>
      </c>
      <c r="BM167" s="168" t="s">
        <v>294</v>
      </c>
    </row>
    <row r="168" spans="1:65" s="2" customFormat="1" ht="37.9" customHeight="1">
      <c r="A168" s="32"/>
      <c r="B168" s="131"/>
      <c r="C168" s="156" t="s">
        <v>295</v>
      </c>
      <c r="D168" s="156" t="s">
        <v>167</v>
      </c>
      <c r="E168" s="157" t="s">
        <v>292</v>
      </c>
      <c r="F168" s="158" t="s">
        <v>293</v>
      </c>
      <c r="G168" s="159" t="s">
        <v>277</v>
      </c>
      <c r="H168" s="160">
        <v>315.26</v>
      </c>
      <c r="I168" s="161"/>
      <c r="J168" s="162"/>
      <c r="K168" s="163"/>
      <c r="L168" s="33"/>
      <c r="M168" s="164" t="s">
        <v>1</v>
      </c>
      <c r="N168" s="165" t="s">
        <v>49</v>
      </c>
      <c r="O168" s="58"/>
      <c r="P168" s="166">
        <v>0</v>
      </c>
      <c r="Q168" s="166">
        <v>6.9999999999999994E-5</v>
      </c>
      <c r="R168" s="166">
        <v>2.2068199999999996E-2</v>
      </c>
      <c r="S168" s="166">
        <v>0</v>
      </c>
      <c r="T168" s="167"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106</v>
      </c>
      <c r="AT168" s="168" t="s">
        <v>167</v>
      </c>
      <c r="AU168" s="168" t="s">
        <v>94</v>
      </c>
      <c r="AY168" s="14" t="s">
        <v>165</v>
      </c>
      <c r="BE168" s="99">
        <v>0</v>
      </c>
      <c r="BF168" s="99">
        <v>0</v>
      </c>
      <c r="BG168" s="99">
        <v>0</v>
      </c>
      <c r="BH168" s="99">
        <v>0</v>
      </c>
      <c r="BI168" s="99">
        <v>0</v>
      </c>
      <c r="BJ168" s="14" t="s">
        <v>94</v>
      </c>
      <c r="BK168" s="99">
        <v>0</v>
      </c>
      <c r="BL168" s="14" t="s">
        <v>106</v>
      </c>
      <c r="BM168" s="168" t="s">
        <v>296</v>
      </c>
    </row>
    <row r="169" spans="1:65" s="2" customFormat="1" ht="24.2" customHeight="1">
      <c r="A169" s="32"/>
      <c r="B169" s="131"/>
      <c r="C169" s="156" t="s">
        <v>297</v>
      </c>
      <c r="D169" s="156" t="s">
        <v>167</v>
      </c>
      <c r="E169" s="157" t="s">
        <v>298</v>
      </c>
      <c r="F169" s="158" t="s">
        <v>299</v>
      </c>
      <c r="G169" s="159" t="s">
        <v>277</v>
      </c>
      <c r="H169" s="160">
        <v>651.38</v>
      </c>
      <c r="I169" s="161"/>
      <c r="J169" s="162"/>
      <c r="K169" s="163"/>
      <c r="L169" s="33"/>
      <c r="M169" s="164" t="s">
        <v>1</v>
      </c>
      <c r="N169" s="165" t="s">
        <v>49</v>
      </c>
      <c r="O169" s="58"/>
      <c r="P169" s="166">
        <v>0</v>
      </c>
      <c r="Q169" s="166">
        <v>5.0000000000000002E-5</v>
      </c>
      <c r="R169" s="166">
        <v>3.2569000000000001E-2</v>
      </c>
      <c r="S169" s="166">
        <v>0</v>
      </c>
      <c r="T169" s="167"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106</v>
      </c>
      <c r="AT169" s="168" t="s">
        <v>167</v>
      </c>
      <c r="AU169" s="168" t="s">
        <v>94</v>
      </c>
      <c r="AY169" s="14" t="s">
        <v>165</v>
      </c>
      <c r="BE169" s="99">
        <v>0</v>
      </c>
      <c r="BF169" s="99">
        <v>0</v>
      </c>
      <c r="BG169" s="99">
        <v>0</v>
      </c>
      <c r="BH169" s="99">
        <v>0</v>
      </c>
      <c r="BI169" s="99">
        <v>0</v>
      </c>
      <c r="BJ169" s="14" t="s">
        <v>94</v>
      </c>
      <c r="BK169" s="99">
        <v>0</v>
      </c>
      <c r="BL169" s="14" t="s">
        <v>106</v>
      </c>
      <c r="BM169" s="168" t="s">
        <v>300</v>
      </c>
    </row>
    <row r="170" spans="1:65" s="2" customFormat="1" ht="24.2" customHeight="1">
      <c r="A170" s="32"/>
      <c r="B170" s="131"/>
      <c r="C170" s="156" t="s">
        <v>301</v>
      </c>
      <c r="D170" s="156" t="s">
        <v>167</v>
      </c>
      <c r="E170" s="157" t="s">
        <v>302</v>
      </c>
      <c r="F170" s="158" t="s">
        <v>303</v>
      </c>
      <c r="G170" s="159" t="s">
        <v>277</v>
      </c>
      <c r="H170" s="160">
        <v>261.60000000000002</v>
      </c>
      <c r="I170" s="161"/>
      <c r="J170" s="162"/>
      <c r="K170" s="163"/>
      <c r="L170" s="33"/>
      <c r="M170" s="164" t="s">
        <v>1</v>
      </c>
      <c r="N170" s="165" t="s">
        <v>49</v>
      </c>
      <c r="O170" s="58"/>
      <c r="P170" s="166">
        <v>0</v>
      </c>
      <c r="Q170" s="166">
        <v>2.5999999999999998E-4</v>
      </c>
      <c r="R170" s="166">
        <v>6.8015999999999993E-2</v>
      </c>
      <c r="S170" s="166">
        <v>0</v>
      </c>
      <c r="T170" s="167"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106</v>
      </c>
      <c r="AT170" s="168" t="s">
        <v>167</v>
      </c>
      <c r="AU170" s="168" t="s">
        <v>94</v>
      </c>
      <c r="AY170" s="14" t="s">
        <v>165</v>
      </c>
      <c r="BE170" s="99">
        <v>0</v>
      </c>
      <c r="BF170" s="99">
        <v>0</v>
      </c>
      <c r="BG170" s="99">
        <v>0</v>
      </c>
      <c r="BH170" s="99">
        <v>0</v>
      </c>
      <c r="BI170" s="99">
        <v>0</v>
      </c>
      <c r="BJ170" s="14" t="s">
        <v>94</v>
      </c>
      <c r="BK170" s="99">
        <v>0</v>
      </c>
      <c r="BL170" s="14" t="s">
        <v>106</v>
      </c>
      <c r="BM170" s="168" t="s">
        <v>304</v>
      </c>
    </row>
    <row r="171" spans="1:65" s="2" customFormat="1" ht="24.2" customHeight="1">
      <c r="A171" s="32"/>
      <c r="B171" s="131"/>
      <c r="C171" s="156" t="s">
        <v>305</v>
      </c>
      <c r="D171" s="156" t="s">
        <v>167</v>
      </c>
      <c r="E171" s="157" t="s">
        <v>306</v>
      </c>
      <c r="F171" s="158" t="s">
        <v>307</v>
      </c>
      <c r="G171" s="159" t="s">
        <v>277</v>
      </c>
      <c r="H171" s="160">
        <v>125.005</v>
      </c>
      <c r="I171" s="161"/>
      <c r="J171" s="162"/>
      <c r="K171" s="163"/>
      <c r="L171" s="33"/>
      <c r="M171" s="164" t="s">
        <v>1</v>
      </c>
      <c r="N171" s="165" t="s">
        <v>49</v>
      </c>
      <c r="O171" s="58"/>
      <c r="P171" s="166">
        <v>0</v>
      </c>
      <c r="Q171" s="166">
        <v>1.6000000000000001E-4</v>
      </c>
      <c r="R171" s="166">
        <v>2.0000800000000003E-2</v>
      </c>
      <c r="S171" s="166">
        <v>0</v>
      </c>
      <c r="T171" s="167"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106</v>
      </c>
      <c r="AT171" s="168" t="s">
        <v>167</v>
      </c>
      <c r="AU171" s="168" t="s">
        <v>94</v>
      </c>
      <c r="AY171" s="14" t="s">
        <v>165</v>
      </c>
      <c r="BE171" s="99">
        <v>0</v>
      </c>
      <c r="BF171" s="99">
        <v>0</v>
      </c>
      <c r="BG171" s="99">
        <v>0</v>
      </c>
      <c r="BH171" s="99">
        <v>0</v>
      </c>
      <c r="BI171" s="99">
        <v>0</v>
      </c>
      <c r="BJ171" s="14" t="s">
        <v>94</v>
      </c>
      <c r="BK171" s="99">
        <v>0</v>
      </c>
      <c r="BL171" s="14" t="s">
        <v>106</v>
      </c>
      <c r="BM171" s="168" t="s">
        <v>308</v>
      </c>
    </row>
    <row r="172" spans="1:65" s="2" customFormat="1" ht="24.2" customHeight="1">
      <c r="A172" s="32"/>
      <c r="B172" s="131"/>
      <c r="C172" s="156" t="s">
        <v>309</v>
      </c>
      <c r="D172" s="156" t="s">
        <v>167</v>
      </c>
      <c r="E172" s="157" t="s">
        <v>310</v>
      </c>
      <c r="F172" s="158" t="s">
        <v>311</v>
      </c>
      <c r="G172" s="159" t="s">
        <v>277</v>
      </c>
      <c r="H172" s="160">
        <v>12.2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v>0</v>
      </c>
      <c r="Q172" s="166">
        <v>1.0000000000000001E-5</v>
      </c>
      <c r="R172" s="166">
        <v>1.22E-4</v>
      </c>
      <c r="S172" s="166">
        <v>0</v>
      </c>
      <c r="T172" s="167"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106</v>
      </c>
      <c r="AT172" s="168" t="s">
        <v>167</v>
      </c>
      <c r="AU172" s="168" t="s">
        <v>94</v>
      </c>
      <c r="AY172" s="14" t="s">
        <v>165</v>
      </c>
      <c r="BE172" s="99">
        <v>0</v>
      </c>
      <c r="BF172" s="99">
        <v>0</v>
      </c>
      <c r="BG172" s="99">
        <v>0</v>
      </c>
      <c r="BH172" s="99">
        <v>0</v>
      </c>
      <c r="BI172" s="99">
        <v>0</v>
      </c>
      <c r="BJ172" s="14" t="s">
        <v>94</v>
      </c>
      <c r="BK172" s="99">
        <v>0</v>
      </c>
      <c r="BL172" s="14" t="s">
        <v>106</v>
      </c>
      <c r="BM172" s="168" t="s">
        <v>312</v>
      </c>
    </row>
    <row r="173" spans="1:65" s="2" customFormat="1" ht="24.2" customHeight="1">
      <c r="A173" s="32"/>
      <c r="B173" s="131"/>
      <c r="C173" s="156" t="s">
        <v>313</v>
      </c>
      <c r="D173" s="156" t="s">
        <v>167</v>
      </c>
      <c r="E173" s="157" t="s">
        <v>314</v>
      </c>
      <c r="F173" s="158" t="s">
        <v>315</v>
      </c>
      <c r="G173" s="159" t="s">
        <v>170</v>
      </c>
      <c r="H173" s="160">
        <v>37.981000000000002</v>
      </c>
      <c r="I173" s="161"/>
      <c r="J173" s="162"/>
      <c r="K173" s="163"/>
      <c r="L173" s="33"/>
      <c r="M173" s="164" t="s">
        <v>1</v>
      </c>
      <c r="N173" s="165" t="s">
        <v>49</v>
      </c>
      <c r="O173" s="58"/>
      <c r="P173" s="166">
        <v>0</v>
      </c>
      <c r="Q173" s="166">
        <v>0</v>
      </c>
      <c r="R173" s="166">
        <v>0</v>
      </c>
      <c r="S173" s="166">
        <v>2.5000000000000001E-2</v>
      </c>
      <c r="T173" s="167">
        <v>0.94952500000000006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106</v>
      </c>
      <c r="AT173" s="168" t="s">
        <v>167</v>
      </c>
      <c r="AU173" s="168" t="s">
        <v>94</v>
      </c>
      <c r="AY173" s="14" t="s">
        <v>165</v>
      </c>
      <c r="BE173" s="99">
        <v>0</v>
      </c>
      <c r="BF173" s="99">
        <v>0</v>
      </c>
      <c r="BG173" s="99">
        <v>0</v>
      </c>
      <c r="BH173" s="99">
        <v>0</v>
      </c>
      <c r="BI173" s="99">
        <v>0</v>
      </c>
      <c r="BJ173" s="14" t="s">
        <v>94</v>
      </c>
      <c r="BK173" s="99">
        <v>0</v>
      </c>
      <c r="BL173" s="14" t="s">
        <v>106</v>
      </c>
      <c r="BM173" s="168" t="s">
        <v>316</v>
      </c>
    </row>
    <row r="174" spans="1:65" s="2" customFormat="1" ht="37.9" customHeight="1">
      <c r="A174" s="32"/>
      <c r="B174" s="131"/>
      <c r="C174" s="156" t="s">
        <v>317</v>
      </c>
      <c r="D174" s="156" t="s">
        <v>167</v>
      </c>
      <c r="E174" s="157" t="s">
        <v>318</v>
      </c>
      <c r="F174" s="158" t="s">
        <v>319</v>
      </c>
      <c r="G174" s="159" t="s">
        <v>170</v>
      </c>
      <c r="H174" s="160">
        <v>154.99</v>
      </c>
      <c r="I174" s="161"/>
      <c r="J174" s="162"/>
      <c r="K174" s="163"/>
      <c r="L174" s="33"/>
      <c r="M174" s="164" t="s">
        <v>1</v>
      </c>
      <c r="N174" s="165" t="s">
        <v>49</v>
      </c>
      <c r="O174" s="58"/>
      <c r="P174" s="166">
        <v>0</v>
      </c>
      <c r="Q174" s="166">
        <v>0</v>
      </c>
      <c r="R174" s="166">
        <v>0</v>
      </c>
      <c r="S174" s="166">
        <v>2.9000000000000001E-2</v>
      </c>
      <c r="T174" s="167">
        <v>4.4947100000000004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106</v>
      </c>
      <c r="AT174" s="168" t="s">
        <v>167</v>
      </c>
      <c r="AU174" s="168" t="s">
        <v>94</v>
      </c>
      <c r="AY174" s="14" t="s">
        <v>165</v>
      </c>
      <c r="BE174" s="99">
        <v>0</v>
      </c>
      <c r="BF174" s="99">
        <v>0</v>
      </c>
      <c r="BG174" s="99">
        <v>0</v>
      </c>
      <c r="BH174" s="99">
        <v>0</v>
      </c>
      <c r="BI174" s="99">
        <v>0</v>
      </c>
      <c r="BJ174" s="14" t="s">
        <v>94</v>
      </c>
      <c r="BK174" s="99">
        <v>0</v>
      </c>
      <c r="BL174" s="14" t="s">
        <v>106</v>
      </c>
      <c r="BM174" s="168" t="s">
        <v>320</v>
      </c>
    </row>
    <row r="175" spans="1:65" s="2" customFormat="1" ht="24.2" customHeight="1">
      <c r="A175" s="32"/>
      <c r="B175" s="131"/>
      <c r="C175" s="156" t="s">
        <v>321</v>
      </c>
      <c r="D175" s="156" t="s">
        <v>167</v>
      </c>
      <c r="E175" s="157" t="s">
        <v>322</v>
      </c>
      <c r="F175" s="158" t="s">
        <v>323</v>
      </c>
      <c r="G175" s="159" t="s">
        <v>170</v>
      </c>
      <c r="H175" s="160">
        <v>1231.7940000000001</v>
      </c>
      <c r="I175" s="161"/>
      <c r="J175" s="162"/>
      <c r="K175" s="163"/>
      <c r="L175" s="33"/>
      <c r="M175" s="164" t="s">
        <v>1</v>
      </c>
      <c r="N175" s="165" t="s">
        <v>49</v>
      </c>
      <c r="O175" s="58"/>
      <c r="P175" s="166">
        <v>0</v>
      </c>
      <c r="Q175" s="166">
        <v>0</v>
      </c>
      <c r="R175" s="166">
        <v>0</v>
      </c>
      <c r="S175" s="166">
        <v>2.9000000000000001E-2</v>
      </c>
      <c r="T175" s="167">
        <v>35.722026000000007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106</v>
      </c>
      <c r="AT175" s="168" t="s">
        <v>167</v>
      </c>
      <c r="AU175" s="168" t="s">
        <v>94</v>
      </c>
      <c r="AY175" s="14" t="s">
        <v>165</v>
      </c>
      <c r="BE175" s="99">
        <v>0</v>
      </c>
      <c r="BF175" s="99">
        <v>0</v>
      </c>
      <c r="BG175" s="99">
        <v>0</v>
      </c>
      <c r="BH175" s="99">
        <v>0</v>
      </c>
      <c r="BI175" s="99">
        <v>0</v>
      </c>
      <c r="BJ175" s="14" t="s">
        <v>94</v>
      </c>
      <c r="BK175" s="99">
        <v>0</v>
      </c>
      <c r="BL175" s="14" t="s">
        <v>106</v>
      </c>
      <c r="BM175" s="168" t="s">
        <v>324</v>
      </c>
    </row>
    <row r="176" spans="1:65" s="2" customFormat="1" ht="24.2" customHeight="1">
      <c r="A176" s="32"/>
      <c r="B176" s="131"/>
      <c r="C176" s="156" t="s">
        <v>325</v>
      </c>
      <c r="D176" s="156" t="s">
        <v>167</v>
      </c>
      <c r="E176" s="157" t="s">
        <v>326</v>
      </c>
      <c r="F176" s="158" t="s">
        <v>327</v>
      </c>
      <c r="G176" s="159" t="s">
        <v>170</v>
      </c>
      <c r="H176" s="160">
        <v>7.39</v>
      </c>
      <c r="I176" s="161"/>
      <c r="J176" s="162"/>
      <c r="K176" s="163"/>
      <c r="L176" s="33"/>
      <c r="M176" s="164" t="s">
        <v>1</v>
      </c>
      <c r="N176" s="165" t="s">
        <v>49</v>
      </c>
      <c r="O176" s="58"/>
      <c r="P176" s="166">
        <v>0</v>
      </c>
      <c r="Q176" s="166">
        <v>0</v>
      </c>
      <c r="R176" s="166">
        <v>0</v>
      </c>
      <c r="S176" s="166">
        <v>8.8999999999999996E-2</v>
      </c>
      <c r="T176" s="167">
        <v>0.65770999999999991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106</v>
      </c>
      <c r="AT176" s="168" t="s">
        <v>167</v>
      </c>
      <c r="AU176" s="168" t="s">
        <v>94</v>
      </c>
      <c r="AY176" s="14" t="s">
        <v>165</v>
      </c>
      <c r="BE176" s="99">
        <v>0</v>
      </c>
      <c r="BF176" s="99">
        <v>0</v>
      </c>
      <c r="BG176" s="99">
        <v>0</v>
      </c>
      <c r="BH176" s="99">
        <v>0</v>
      </c>
      <c r="BI176" s="99">
        <v>0</v>
      </c>
      <c r="BJ176" s="14" t="s">
        <v>94</v>
      </c>
      <c r="BK176" s="99">
        <v>0</v>
      </c>
      <c r="BL176" s="14" t="s">
        <v>106</v>
      </c>
      <c r="BM176" s="168" t="s">
        <v>328</v>
      </c>
    </row>
    <row r="177" spans="1:65" s="2" customFormat="1" ht="14.45" customHeight="1">
      <c r="A177" s="32"/>
      <c r="B177" s="131"/>
      <c r="C177" s="156" t="s">
        <v>329</v>
      </c>
      <c r="D177" s="156" t="s">
        <v>167</v>
      </c>
      <c r="E177" s="157" t="s">
        <v>330</v>
      </c>
      <c r="F177" s="158" t="s">
        <v>331</v>
      </c>
      <c r="G177" s="159" t="s">
        <v>332</v>
      </c>
      <c r="H177" s="160">
        <v>41.993000000000002</v>
      </c>
      <c r="I177" s="161"/>
      <c r="J177" s="162"/>
      <c r="K177" s="163"/>
      <c r="L177" s="33"/>
      <c r="M177" s="164" t="s">
        <v>1</v>
      </c>
      <c r="N177" s="165" t="s">
        <v>49</v>
      </c>
      <c r="O177" s="58"/>
      <c r="P177" s="166">
        <v>0</v>
      </c>
      <c r="Q177" s="166">
        <v>0</v>
      </c>
      <c r="R177" s="166">
        <v>0</v>
      </c>
      <c r="S177" s="166">
        <v>0</v>
      </c>
      <c r="T177" s="167"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106</v>
      </c>
      <c r="AT177" s="168" t="s">
        <v>167</v>
      </c>
      <c r="AU177" s="168" t="s">
        <v>94</v>
      </c>
      <c r="AY177" s="14" t="s">
        <v>165</v>
      </c>
      <c r="BE177" s="99">
        <v>0</v>
      </c>
      <c r="BF177" s="99">
        <v>0</v>
      </c>
      <c r="BG177" s="99">
        <v>0</v>
      </c>
      <c r="BH177" s="99">
        <v>0</v>
      </c>
      <c r="BI177" s="99">
        <v>0</v>
      </c>
      <c r="BJ177" s="14" t="s">
        <v>94</v>
      </c>
      <c r="BK177" s="99">
        <v>0</v>
      </c>
      <c r="BL177" s="14" t="s">
        <v>106</v>
      </c>
      <c r="BM177" s="168" t="s">
        <v>333</v>
      </c>
    </row>
    <row r="178" spans="1:65" s="2" customFormat="1" ht="14.45" customHeight="1">
      <c r="A178" s="32"/>
      <c r="B178" s="131"/>
      <c r="C178" s="156" t="s">
        <v>334</v>
      </c>
      <c r="D178" s="156" t="s">
        <v>167</v>
      </c>
      <c r="E178" s="157" t="s">
        <v>335</v>
      </c>
      <c r="F178" s="158" t="s">
        <v>336</v>
      </c>
      <c r="G178" s="159" t="s">
        <v>332</v>
      </c>
      <c r="H178" s="160">
        <v>167.97200000000001</v>
      </c>
      <c r="I178" s="161"/>
      <c r="J178" s="162"/>
      <c r="K178" s="163"/>
      <c r="L178" s="33"/>
      <c r="M178" s="164" t="s">
        <v>1</v>
      </c>
      <c r="N178" s="165" t="s">
        <v>49</v>
      </c>
      <c r="O178" s="58"/>
      <c r="P178" s="166">
        <v>0</v>
      </c>
      <c r="Q178" s="166">
        <v>0</v>
      </c>
      <c r="R178" s="166">
        <v>0</v>
      </c>
      <c r="S178" s="166">
        <v>0</v>
      </c>
      <c r="T178" s="167"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106</v>
      </c>
      <c r="AT178" s="168" t="s">
        <v>167</v>
      </c>
      <c r="AU178" s="168" t="s">
        <v>94</v>
      </c>
      <c r="AY178" s="14" t="s">
        <v>165</v>
      </c>
      <c r="BE178" s="99">
        <v>0</v>
      </c>
      <c r="BF178" s="99">
        <v>0</v>
      </c>
      <c r="BG178" s="99">
        <v>0</v>
      </c>
      <c r="BH178" s="99">
        <v>0</v>
      </c>
      <c r="BI178" s="99">
        <v>0</v>
      </c>
      <c r="BJ178" s="14" t="s">
        <v>94</v>
      </c>
      <c r="BK178" s="99">
        <v>0</v>
      </c>
      <c r="BL178" s="14" t="s">
        <v>106</v>
      </c>
      <c r="BM178" s="168" t="s">
        <v>337</v>
      </c>
    </row>
    <row r="179" spans="1:65" s="2" customFormat="1" ht="14.45" customHeight="1">
      <c r="A179" s="32"/>
      <c r="B179" s="131"/>
      <c r="C179" s="156" t="s">
        <v>338</v>
      </c>
      <c r="D179" s="156" t="s">
        <v>167</v>
      </c>
      <c r="E179" s="157" t="s">
        <v>339</v>
      </c>
      <c r="F179" s="158" t="s">
        <v>340</v>
      </c>
      <c r="G179" s="159" t="s">
        <v>332</v>
      </c>
      <c r="H179" s="160">
        <v>41.993000000000002</v>
      </c>
      <c r="I179" s="161"/>
      <c r="J179" s="162"/>
      <c r="K179" s="163"/>
      <c r="L179" s="33"/>
      <c r="M179" s="164" t="s">
        <v>1</v>
      </c>
      <c r="N179" s="165" t="s">
        <v>49</v>
      </c>
      <c r="O179" s="58"/>
      <c r="P179" s="166">
        <v>0</v>
      </c>
      <c r="Q179" s="166">
        <v>0</v>
      </c>
      <c r="R179" s="166">
        <v>0</v>
      </c>
      <c r="S179" s="166">
        <v>0</v>
      </c>
      <c r="T179" s="167"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106</v>
      </c>
      <c r="AT179" s="168" t="s">
        <v>167</v>
      </c>
      <c r="AU179" s="168" t="s">
        <v>94</v>
      </c>
      <c r="AY179" s="14" t="s">
        <v>165</v>
      </c>
      <c r="BE179" s="99">
        <v>0</v>
      </c>
      <c r="BF179" s="99">
        <v>0</v>
      </c>
      <c r="BG179" s="99">
        <v>0</v>
      </c>
      <c r="BH179" s="99">
        <v>0</v>
      </c>
      <c r="BI179" s="99">
        <v>0</v>
      </c>
      <c r="BJ179" s="14" t="s">
        <v>94</v>
      </c>
      <c r="BK179" s="99">
        <v>0</v>
      </c>
      <c r="BL179" s="14" t="s">
        <v>106</v>
      </c>
      <c r="BM179" s="168" t="s">
        <v>341</v>
      </c>
    </row>
    <row r="180" spans="1:65" s="2" customFormat="1" ht="24.2" customHeight="1">
      <c r="A180" s="32"/>
      <c r="B180" s="131"/>
      <c r="C180" s="156" t="s">
        <v>342</v>
      </c>
      <c r="D180" s="156" t="s">
        <v>167</v>
      </c>
      <c r="E180" s="157" t="s">
        <v>343</v>
      </c>
      <c r="F180" s="158" t="s">
        <v>344</v>
      </c>
      <c r="G180" s="159" t="s">
        <v>332</v>
      </c>
      <c r="H180" s="160">
        <v>629.89499999999998</v>
      </c>
      <c r="I180" s="161"/>
      <c r="J180" s="162"/>
      <c r="K180" s="163"/>
      <c r="L180" s="33"/>
      <c r="M180" s="164" t="s">
        <v>1</v>
      </c>
      <c r="N180" s="165" t="s">
        <v>49</v>
      </c>
      <c r="O180" s="58"/>
      <c r="P180" s="166">
        <v>0</v>
      </c>
      <c r="Q180" s="166">
        <v>0</v>
      </c>
      <c r="R180" s="166">
        <v>0</v>
      </c>
      <c r="S180" s="166">
        <v>0</v>
      </c>
      <c r="T180" s="167"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106</v>
      </c>
      <c r="AT180" s="168" t="s">
        <v>167</v>
      </c>
      <c r="AU180" s="168" t="s">
        <v>94</v>
      </c>
      <c r="AY180" s="14" t="s">
        <v>165</v>
      </c>
      <c r="BE180" s="99">
        <v>0</v>
      </c>
      <c r="BF180" s="99">
        <v>0</v>
      </c>
      <c r="BG180" s="99">
        <v>0</v>
      </c>
      <c r="BH180" s="99">
        <v>0</v>
      </c>
      <c r="BI180" s="99">
        <v>0</v>
      </c>
      <c r="BJ180" s="14" t="s">
        <v>94</v>
      </c>
      <c r="BK180" s="99">
        <v>0</v>
      </c>
      <c r="BL180" s="14" t="s">
        <v>106</v>
      </c>
      <c r="BM180" s="168" t="s">
        <v>345</v>
      </c>
    </row>
    <row r="181" spans="1:65" s="2" customFormat="1" ht="24.2" customHeight="1">
      <c r="A181" s="32"/>
      <c r="B181" s="131"/>
      <c r="C181" s="156" t="s">
        <v>346</v>
      </c>
      <c r="D181" s="156" t="s">
        <v>167</v>
      </c>
      <c r="E181" s="157" t="s">
        <v>347</v>
      </c>
      <c r="F181" s="158" t="s">
        <v>348</v>
      </c>
      <c r="G181" s="159" t="s">
        <v>332</v>
      </c>
      <c r="H181" s="160">
        <v>41.993000000000002</v>
      </c>
      <c r="I181" s="161"/>
      <c r="J181" s="162"/>
      <c r="K181" s="163"/>
      <c r="L181" s="33"/>
      <c r="M181" s="164" t="s">
        <v>1</v>
      </c>
      <c r="N181" s="165" t="s">
        <v>49</v>
      </c>
      <c r="O181" s="58"/>
      <c r="P181" s="166">
        <v>0</v>
      </c>
      <c r="Q181" s="166">
        <v>0</v>
      </c>
      <c r="R181" s="166">
        <v>0</v>
      </c>
      <c r="S181" s="166">
        <v>0</v>
      </c>
      <c r="T181" s="167"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106</v>
      </c>
      <c r="AT181" s="168" t="s">
        <v>167</v>
      </c>
      <c r="AU181" s="168" t="s">
        <v>94</v>
      </c>
      <c r="AY181" s="14" t="s">
        <v>165</v>
      </c>
      <c r="BE181" s="99">
        <v>0</v>
      </c>
      <c r="BF181" s="99">
        <v>0</v>
      </c>
      <c r="BG181" s="99">
        <v>0</v>
      </c>
      <c r="BH181" s="99">
        <v>0</v>
      </c>
      <c r="BI181" s="99">
        <v>0</v>
      </c>
      <c r="BJ181" s="14" t="s">
        <v>94</v>
      </c>
      <c r="BK181" s="99">
        <v>0</v>
      </c>
      <c r="BL181" s="14" t="s">
        <v>106</v>
      </c>
      <c r="BM181" s="168" t="s">
        <v>349</v>
      </c>
    </row>
    <row r="182" spans="1:65" s="2" customFormat="1" ht="24.2" customHeight="1">
      <c r="A182" s="32"/>
      <c r="B182" s="131"/>
      <c r="C182" s="156" t="s">
        <v>350</v>
      </c>
      <c r="D182" s="156" t="s">
        <v>167</v>
      </c>
      <c r="E182" s="157" t="s">
        <v>351</v>
      </c>
      <c r="F182" s="158" t="s">
        <v>352</v>
      </c>
      <c r="G182" s="159" t="s">
        <v>332</v>
      </c>
      <c r="H182" s="160">
        <v>335.94400000000002</v>
      </c>
      <c r="I182" s="161"/>
      <c r="J182" s="162"/>
      <c r="K182" s="163"/>
      <c r="L182" s="33"/>
      <c r="M182" s="164" t="s">
        <v>1</v>
      </c>
      <c r="N182" s="165" t="s">
        <v>49</v>
      </c>
      <c r="O182" s="58"/>
      <c r="P182" s="166">
        <v>0</v>
      </c>
      <c r="Q182" s="166">
        <v>0</v>
      </c>
      <c r="R182" s="166">
        <v>0</v>
      </c>
      <c r="S182" s="166">
        <v>0</v>
      </c>
      <c r="T182" s="167"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106</v>
      </c>
      <c r="AT182" s="168" t="s">
        <v>167</v>
      </c>
      <c r="AU182" s="168" t="s">
        <v>94</v>
      </c>
      <c r="AY182" s="14" t="s">
        <v>165</v>
      </c>
      <c r="BE182" s="99">
        <v>0</v>
      </c>
      <c r="BF182" s="99">
        <v>0</v>
      </c>
      <c r="BG182" s="99">
        <v>0</v>
      </c>
      <c r="BH182" s="99">
        <v>0</v>
      </c>
      <c r="BI182" s="99">
        <v>0</v>
      </c>
      <c r="BJ182" s="14" t="s">
        <v>94</v>
      </c>
      <c r="BK182" s="99">
        <v>0</v>
      </c>
      <c r="BL182" s="14" t="s">
        <v>106</v>
      </c>
      <c r="BM182" s="168" t="s">
        <v>353</v>
      </c>
    </row>
    <row r="183" spans="1:65" s="2" customFormat="1" ht="24.2" customHeight="1">
      <c r="A183" s="32"/>
      <c r="B183" s="131"/>
      <c r="C183" s="156" t="s">
        <v>354</v>
      </c>
      <c r="D183" s="156" t="s">
        <v>167</v>
      </c>
      <c r="E183" s="157" t="s">
        <v>355</v>
      </c>
      <c r="F183" s="158" t="s">
        <v>356</v>
      </c>
      <c r="G183" s="159" t="s">
        <v>332</v>
      </c>
      <c r="H183" s="160">
        <v>41.993000000000002</v>
      </c>
      <c r="I183" s="161"/>
      <c r="J183" s="162"/>
      <c r="K183" s="163"/>
      <c r="L183" s="33"/>
      <c r="M183" s="164" t="s">
        <v>1</v>
      </c>
      <c r="N183" s="165" t="s">
        <v>49</v>
      </c>
      <c r="O183" s="58"/>
      <c r="P183" s="166">
        <v>0</v>
      </c>
      <c r="Q183" s="166">
        <v>0</v>
      </c>
      <c r="R183" s="166">
        <v>0</v>
      </c>
      <c r="S183" s="166">
        <v>0</v>
      </c>
      <c r="T183" s="167"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106</v>
      </c>
      <c r="AT183" s="168" t="s">
        <v>167</v>
      </c>
      <c r="AU183" s="168" t="s">
        <v>94</v>
      </c>
      <c r="AY183" s="14" t="s">
        <v>165</v>
      </c>
      <c r="BE183" s="99">
        <v>0</v>
      </c>
      <c r="BF183" s="99">
        <v>0</v>
      </c>
      <c r="BG183" s="99">
        <v>0</v>
      </c>
      <c r="BH183" s="99">
        <v>0</v>
      </c>
      <c r="BI183" s="99">
        <v>0</v>
      </c>
      <c r="BJ183" s="14" t="s">
        <v>94</v>
      </c>
      <c r="BK183" s="99">
        <v>0</v>
      </c>
      <c r="BL183" s="14" t="s">
        <v>106</v>
      </c>
      <c r="BM183" s="168" t="s">
        <v>357</v>
      </c>
    </row>
    <row r="184" spans="1:65" s="12" customFormat="1" ht="22.9" customHeight="1">
      <c r="B184" s="143"/>
      <c r="D184" s="144" t="s">
        <v>82</v>
      </c>
      <c r="E184" s="154" t="s">
        <v>358</v>
      </c>
      <c r="F184" s="154" t="s">
        <v>359</v>
      </c>
      <c r="I184" s="146"/>
      <c r="J184" s="155"/>
      <c r="L184" s="143"/>
      <c r="M184" s="148"/>
      <c r="N184" s="149"/>
      <c r="O184" s="149"/>
      <c r="P184" s="150">
        <v>0</v>
      </c>
      <c r="Q184" s="149"/>
      <c r="R184" s="150">
        <v>0</v>
      </c>
      <c r="S184" s="149"/>
      <c r="T184" s="151">
        <v>0</v>
      </c>
      <c r="AR184" s="144" t="s">
        <v>89</v>
      </c>
      <c r="AT184" s="152" t="s">
        <v>82</v>
      </c>
      <c r="AU184" s="152" t="s">
        <v>89</v>
      </c>
      <c r="AY184" s="144" t="s">
        <v>165</v>
      </c>
      <c r="BK184" s="153">
        <v>0</v>
      </c>
    </row>
    <row r="185" spans="1:65" s="2" customFormat="1" ht="24.2" customHeight="1">
      <c r="A185" s="32"/>
      <c r="B185" s="131"/>
      <c r="C185" s="156" t="s">
        <v>360</v>
      </c>
      <c r="D185" s="156" t="s">
        <v>167</v>
      </c>
      <c r="E185" s="157" t="s">
        <v>361</v>
      </c>
      <c r="F185" s="158" t="s">
        <v>362</v>
      </c>
      <c r="G185" s="159" t="s">
        <v>332</v>
      </c>
      <c r="H185" s="160">
        <v>221.13499999999999</v>
      </c>
      <c r="I185" s="161"/>
      <c r="J185" s="162"/>
      <c r="K185" s="163"/>
      <c r="L185" s="33"/>
      <c r="M185" s="164" t="s">
        <v>1</v>
      </c>
      <c r="N185" s="165" t="s">
        <v>49</v>
      </c>
      <c r="O185" s="58"/>
      <c r="P185" s="166">
        <v>0</v>
      </c>
      <c r="Q185" s="166">
        <v>0</v>
      </c>
      <c r="R185" s="166">
        <v>0</v>
      </c>
      <c r="S185" s="166">
        <v>0</v>
      </c>
      <c r="T185" s="167"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106</v>
      </c>
      <c r="AT185" s="168" t="s">
        <v>167</v>
      </c>
      <c r="AU185" s="168" t="s">
        <v>94</v>
      </c>
      <c r="AY185" s="14" t="s">
        <v>165</v>
      </c>
      <c r="BE185" s="99">
        <v>0</v>
      </c>
      <c r="BF185" s="99">
        <v>0</v>
      </c>
      <c r="BG185" s="99">
        <v>0</v>
      </c>
      <c r="BH185" s="99">
        <v>0</v>
      </c>
      <c r="BI185" s="99">
        <v>0</v>
      </c>
      <c r="BJ185" s="14" t="s">
        <v>94</v>
      </c>
      <c r="BK185" s="99">
        <v>0</v>
      </c>
      <c r="BL185" s="14" t="s">
        <v>106</v>
      </c>
      <c r="BM185" s="168" t="s">
        <v>363</v>
      </c>
    </row>
    <row r="186" spans="1:65" s="12" customFormat="1" ht="25.9" customHeight="1">
      <c r="B186" s="143"/>
      <c r="D186" s="144" t="s">
        <v>82</v>
      </c>
      <c r="E186" s="145" t="s">
        <v>364</v>
      </c>
      <c r="F186" s="145" t="s">
        <v>365</v>
      </c>
      <c r="I186" s="146"/>
      <c r="J186" s="147"/>
      <c r="L186" s="143"/>
      <c r="M186" s="148"/>
      <c r="N186" s="149"/>
      <c r="O186" s="149"/>
      <c r="P186" s="150">
        <v>0</v>
      </c>
      <c r="Q186" s="149"/>
      <c r="R186" s="150">
        <v>1.28112391</v>
      </c>
      <c r="S186" s="149"/>
      <c r="T186" s="151">
        <v>0.16875675000000001</v>
      </c>
      <c r="AR186" s="144" t="s">
        <v>94</v>
      </c>
      <c r="AT186" s="152" t="s">
        <v>82</v>
      </c>
      <c r="AU186" s="152" t="s">
        <v>83</v>
      </c>
      <c r="AY186" s="144" t="s">
        <v>165</v>
      </c>
      <c r="BK186" s="153">
        <v>0</v>
      </c>
    </row>
    <row r="187" spans="1:65" s="12" customFormat="1" ht="22.9" customHeight="1">
      <c r="B187" s="143"/>
      <c r="D187" s="144" t="s">
        <v>82</v>
      </c>
      <c r="E187" s="154" t="s">
        <v>366</v>
      </c>
      <c r="F187" s="154" t="s">
        <v>367</v>
      </c>
      <c r="I187" s="146"/>
      <c r="J187" s="155"/>
      <c r="L187" s="143"/>
      <c r="M187" s="148"/>
      <c r="N187" s="149"/>
      <c r="O187" s="149"/>
      <c r="P187" s="150">
        <v>0</v>
      </c>
      <c r="Q187" s="149"/>
      <c r="R187" s="150">
        <v>1.0691504000000001</v>
      </c>
      <c r="S187" s="149"/>
      <c r="T187" s="151">
        <v>0</v>
      </c>
      <c r="AR187" s="144" t="s">
        <v>94</v>
      </c>
      <c r="AT187" s="152" t="s">
        <v>82</v>
      </c>
      <c r="AU187" s="152" t="s">
        <v>89</v>
      </c>
      <c r="AY187" s="144" t="s">
        <v>165</v>
      </c>
      <c r="BK187" s="153">
        <v>0</v>
      </c>
    </row>
    <row r="188" spans="1:65" s="2" customFormat="1" ht="24.2" customHeight="1">
      <c r="A188" s="32"/>
      <c r="B188" s="131"/>
      <c r="C188" s="156" t="s">
        <v>368</v>
      </c>
      <c r="D188" s="156" t="s">
        <v>167</v>
      </c>
      <c r="E188" s="157" t="s">
        <v>369</v>
      </c>
      <c r="F188" s="158" t="s">
        <v>370</v>
      </c>
      <c r="G188" s="159" t="s">
        <v>170</v>
      </c>
      <c r="H188" s="160">
        <v>115.012</v>
      </c>
      <c r="I188" s="161"/>
      <c r="J188" s="162"/>
      <c r="K188" s="163"/>
      <c r="L188" s="33"/>
      <c r="M188" s="164" t="s">
        <v>1</v>
      </c>
      <c r="N188" s="165" t="s">
        <v>49</v>
      </c>
      <c r="O188" s="58"/>
      <c r="P188" s="166">
        <v>0</v>
      </c>
      <c r="Q188" s="166">
        <v>4.4000000000000003E-3</v>
      </c>
      <c r="R188" s="166">
        <v>0.50605280000000008</v>
      </c>
      <c r="S188" s="166">
        <v>0</v>
      </c>
      <c r="T188" s="167"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226</v>
      </c>
      <c r="AT188" s="168" t="s">
        <v>167</v>
      </c>
      <c r="AU188" s="168" t="s">
        <v>94</v>
      </c>
      <c r="AY188" s="14" t="s">
        <v>165</v>
      </c>
      <c r="BE188" s="99">
        <v>0</v>
      </c>
      <c r="BF188" s="99">
        <v>0</v>
      </c>
      <c r="BG188" s="99">
        <v>0</v>
      </c>
      <c r="BH188" s="99">
        <v>0</v>
      </c>
      <c r="BI188" s="99">
        <v>0</v>
      </c>
      <c r="BJ188" s="14" t="s">
        <v>94</v>
      </c>
      <c r="BK188" s="99">
        <v>0</v>
      </c>
      <c r="BL188" s="14" t="s">
        <v>226</v>
      </c>
      <c r="BM188" s="168" t="s">
        <v>371</v>
      </c>
    </row>
    <row r="189" spans="1:65" s="2" customFormat="1" ht="37.9" customHeight="1">
      <c r="A189" s="32"/>
      <c r="B189" s="131"/>
      <c r="C189" s="169" t="s">
        <v>372</v>
      </c>
      <c r="D189" s="169" t="s">
        <v>373</v>
      </c>
      <c r="E189" s="170" t="s">
        <v>374</v>
      </c>
      <c r="F189" s="171" t="s">
        <v>375</v>
      </c>
      <c r="G189" s="172" t="s">
        <v>170</v>
      </c>
      <c r="H189" s="173">
        <v>117.312</v>
      </c>
      <c r="I189" s="174"/>
      <c r="J189" s="175"/>
      <c r="K189" s="176"/>
      <c r="L189" s="177"/>
      <c r="M189" s="178" t="s">
        <v>1</v>
      </c>
      <c r="N189" s="179" t="s">
        <v>49</v>
      </c>
      <c r="O189" s="58"/>
      <c r="P189" s="166">
        <v>0</v>
      </c>
      <c r="Q189" s="166">
        <v>4.7999999999999996E-3</v>
      </c>
      <c r="R189" s="166">
        <v>0.56309759999999998</v>
      </c>
      <c r="S189" s="166">
        <v>0</v>
      </c>
      <c r="T189" s="167"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291</v>
      </c>
      <c r="AT189" s="168" t="s">
        <v>373</v>
      </c>
      <c r="AU189" s="168" t="s">
        <v>94</v>
      </c>
      <c r="AY189" s="14" t="s">
        <v>165</v>
      </c>
      <c r="BE189" s="99">
        <v>0</v>
      </c>
      <c r="BF189" s="99">
        <v>0</v>
      </c>
      <c r="BG189" s="99">
        <v>0</v>
      </c>
      <c r="BH189" s="99">
        <v>0</v>
      </c>
      <c r="BI189" s="99">
        <v>0</v>
      </c>
      <c r="BJ189" s="14" t="s">
        <v>94</v>
      </c>
      <c r="BK189" s="99">
        <v>0</v>
      </c>
      <c r="BL189" s="14" t="s">
        <v>226</v>
      </c>
      <c r="BM189" s="168" t="s">
        <v>376</v>
      </c>
    </row>
    <row r="190" spans="1:65" s="2" customFormat="1" ht="24.2" customHeight="1">
      <c r="A190" s="32"/>
      <c r="B190" s="131"/>
      <c r="C190" s="156" t="s">
        <v>377</v>
      </c>
      <c r="D190" s="156" t="s">
        <v>167</v>
      </c>
      <c r="E190" s="157" t="s">
        <v>378</v>
      </c>
      <c r="F190" s="158" t="s">
        <v>379</v>
      </c>
      <c r="G190" s="159" t="s">
        <v>332</v>
      </c>
      <c r="H190" s="160">
        <v>1.069</v>
      </c>
      <c r="I190" s="161"/>
      <c r="J190" s="162"/>
      <c r="K190" s="163"/>
      <c r="L190" s="33"/>
      <c r="M190" s="164" t="s">
        <v>1</v>
      </c>
      <c r="N190" s="165" t="s">
        <v>49</v>
      </c>
      <c r="O190" s="58"/>
      <c r="P190" s="166">
        <v>0</v>
      </c>
      <c r="Q190" s="166">
        <v>0</v>
      </c>
      <c r="R190" s="166">
        <v>0</v>
      </c>
      <c r="S190" s="166">
        <v>0</v>
      </c>
      <c r="T190" s="167"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226</v>
      </c>
      <c r="AT190" s="168" t="s">
        <v>167</v>
      </c>
      <c r="AU190" s="168" t="s">
        <v>94</v>
      </c>
      <c r="AY190" s="14" t="s">
        <v>165</v>
      </c>
      <c r="BE190" s="99">
        <v>0</v>
      </c>
      <c r="BF190" s="99">
        <v>0</v>
      </c>
      <c r="BG190" s="99">
        <v>0</v>
      </c>
      <c r="BH190" s="99">
        <v>0</v>
      </c>
      <c r="BI190" s="99">
        <v>0</v>
      </c>
      <c r="BJ190" s="14" t="s">
        <v>94</v>
      </c>
      <c r="BK190" s="99">
        <v>0</v>
      </c>
      <c r="BL190" s="14" t="s">
        <v>226</v>
      </c>
      <c r="BM190" s="168" t="s">
        <v>380</v>
      </c>
    </row>
    <row r="191" spans="1:65" s="12" customFormat="1" ht="22.9" customHeight="1">
      <c r="B191" s="143"/>
      <c r="D191" s="144" t="s">
        <v>82</v>
      </c>
      <c r="E191" s="154" t="s">
        <v>381</v>
      </c>
      <c r="F191" s="154" t="s">
        <v>382</v>
      </c>
      <c r="I191" s="146"/>
      <c r="J191" s="155"/>
      <c r="L191" s="143"/>
      <c r="M191" s="148"/>
      <c r="N191" s="149"/>
      <c r="O191" s="149"/>
      <c r="P191" s="150">
        <v>0</v>
      </c>
      <c r="Q191" s="149"/>
      <c r="R191" s="150">
        <v>0.21197351</v>
      </c>
      <c r="S191" s="149"/>
      <c r="T191" s="151">
        <v>0.16875675000000001</v>
      </c>
      <c r="AR191" s="144" t="s">
        <v>94</v>
      </c>
      <c r="AT191" s="152" t="s">
        <v>82</v>
      </c>
      <c r="AU191" s="152" t="s">
        <v>89</v>
      </c>
      <c r="AY191" s="144" t="s">
        <v>165</v>
      </c>
      <c r="BK191" s="153">
        <v>0</v>
      </c>
    </row>
    <row r="192" spans="1:65" s="2" customFormat="1" ht="24.2" customHeight="1">
      <c r="A192" s="32"/>
      <c r="B192" s="131"/>
      <c r="C192" s="156" t="s">
        <v>383</v>
      </c>
      <c r="D192" s="156" t="s">
        <v>167</v>
      </c>
      <c r="E192" s="157" t="s">
        <v>384</v>
      </c>
      <c r="F192" s="158" t="s">
        <v>385</v>
      </c>
      <c r="G192" s="159" t="s">
        <v>277</v>
      </c>
      <c r="H192" s="160">
        <v>125.005</v>
      </c>
      <c r="I192" s="161"/>
      <c r="J192" s="162"/>
      <c r="K192" s="163"/>
      <c r="L192" s="33"/>
      <c r="M192" s="164" t="s">
        <v>1</v>
      </c>
      <c r="N192" s="165" t="s">
        <v>49</v>
      </c>
      <c r="O192" s="58"/>
      <c r="P192" s="166">
        <v>0</v>
      </c>
      <c r="Q192" s="166">
        <v>0</v>
      </c>
      <c r="R192" s="166">
        <v>0</v>
      </c>
      <c r="S192" s="166">
        <v>1.3500000000000001E-3</v>
      </c>
      <c r="T192" s="167">
        <v>0.16875675000000001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226</v>
      </c>
      <c r="AT192" s="168" t="s">
        <v>167</v>
      </c>
      <c r="AU192" s="168" t="s">
        <v>94</v>
      </c>
      <c r="AY192" s="14" t="s">
        <v>165</v>
      </c>
      <c r="BE192" s="99">
        <v>0</v>
      </c>
      <c r="BF192" s="99">
        <v>0</v>
      </c>
      <c r="BG192" s="99">
        <v>0</v>
      </c>
      <c r="BH192" s="99">
        <v>0</v>
      </c>
      <c r="BI192" s="99">
        <v>0</v>
      </c>
      <c r="BJ192" s="14" t="s">
        <v>94</v>
      </c>
      <c r="BK192" s="99">
        <v>0</v>
      </c>
      <c r="BL192" s="14" t="s">
        <v>226</v>
      </c>
      <c r="BM192" s="168" t="s">
        <v>386</v>
      </c>
    </row>
    <row r="193" spans="1:65" s="2" customFormat="1" ht="24.2" customHeight="1">
      <c r="A193" s="32"/>
      <c r="B193" s="131"/>
      <c r="C193" s="156" t="s">
        <v>387</v>
      </c>
      <c r="D193" s="156" t="s">
        <v>167</v>
      </c>
      <c r="E193" s="157" t="s">
        <v>388</v>
      </c>
      <c r="F193" s="158" t="s">
        <v>389</v>
      </c>
      <c r="G193" s="159" t="s">
        <v>277</v>
      </c>
      <c r="H193" s="160">
        <v>1.72</v>
      </c>
      <c r="I193" s="161"/>
      <c r="J193" s="162"/>
      <c r="K193" s="163"/>
      <c r="L193" s="33"/>
      <c r="M193" s="164" t="s">
        <v>1</v>
      </c>
      <c r="N193" s="165" t="s">
        <v>49</v>
      </c>
      <c r="O193" s="58"/>
      <c r="P193" s="166">
        <v>0</v>
      </c>
      <c r="Q193" s="166">
        <v>1.0640000000000001E-3</v>
      </c>
      <c r="R193" s="166">
        <v>1.83008E-3</v>
      </c>
      <c r="S193" s="166">
        <v>0</v>
      </c>
      <c r="T193" s="167"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226</v>
      </c>
      <c r="AT193" s="168" t="s">
        <v>167</v>
      </c>
      <c r="AU193" s="168" t="s">
        <v>94</v>
      </c>
      <c r="AY193" s="14" t="s">
        <v>165</v>
      </c>
      <c r="BE193" s="99">
        <v>0</v>
      </c>
      <c r="BF193" s="99">
        <v>0</v>
      </c>
      <c r="BG193" s="99">
        <v>0</v>
      </c>
      <c r="BH193" s="99">
        <v>0</v>
      </c>
      <c r="BI193" s="99">
        <v>0</v>
      </c>
      <c r="BJ193" s="14" t="s">
        <v>94</v>
      </c>
      <c r="BK193" s="99">
        <v>0</v>
      </c>
      <c r="BL193" s="14" t="s">
        <v>226</v>
      </c>
      <c r="BM193" s="168" t="s">
        <v>390</v>
      </c>
    </row>
    <row r="194" spans="1:65" s="2" customFormat="1" ht="24.2" customHeight="1">
      <c r="A194" s="32"/>
      <c r="B194" s="131"/>
      <c r="C194" s="169" t="s">
        <v>391</v>
      </c>
      <c r="D194" s="169" t="s">
        <v>373</v>
      </c>
      <c r="E194" s="170" t="s">
        <v>392</v>
      </c>
      <c r="F194" s="171" t="s">
        <v>393</v>
      </c>
      <c r="G194" s="172" t="s">
        <v>394</v>
      </c>
      <c r="H194" s="173">
        <v>1</v>
      </c>
      <c r="I194" s="174"/>
      <c r="J194" s="175"/>
      <c r="K194" s="176"/>
      <c r="L194" s="177"/>
      <c r="M194" s="178" t="s">
        <v>1</v>
      </c>
      <c r="N194" s="179" t="s">
        <v>49</v>
      </c>
      <c r="O194" s="58"/>
      <c r="P194" s="166">
        <v>0</v>
      </c>
      <c r="Q194" s="166">
        <v>1E-4</v>
      </c>
      <c r="R194" s="166">
        <v>1E-4</v>
      </c>
      <c r="S194" s="166">
        <v>0</v>
      </c>
      <c r="T194" s="167"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291</v>
      </c>
      <c r="AT194" s="168" t="s">
        <v>373</v>
      </c>
      <c r="AU194" s="168" t="s">
        <v>94</v>
      </c>
      <c r="AY194" s="14" t="s">
        <v>165</v>
      </c>
      <c r="BE194" s="99">
        <v>0</v>
      </c>
      <c r="BF194" s="99">
        <v>0</v>
      </c>
      <c r="BG194" s="99">
        <v>0</v>
      </c>
      <c r="BH194" s="99">
        <v>0</v>
      </c>
      <c r="BI194" s="99">
        <v>0</v>
      </c>
      <c r="BJ194" s="14" t="s">
        <v>94</v>
      </c>
      <c r="BK194" s="99">
        <v>0</v>
      </c>
      <c r="BL194" s="14" t="s">
        <v>226</v>
      </c>
      <c r="BM194" s="168" t="s">
        <v>395</v>
      </c>
    </row>
    <row r="195" spans="1:65" s="2" customFormat="1" ht="24.2" customHeight="1">
      <c r="A195" s="32"/>
      <c r="B195" s="131"/>
      <c r="C195" s="156" t="s">
        <v>396</v>
      </c>
      <c r="D195" s="156" t="s">
        <v>167</v>
      </c>
      <c r="E195" s="157" t="s">
        <v>397</v>
      </c>
      <c r="F195" s="158" t="s">
        <v>398</v>
      </c>
      <c r="G195" s="159" t="s">
        <v>277</v>
      </c>
      <c r="H195" s="160">
        <v>122.36499999999999</v>
      </c>
      <c r="I195" s="161"/>
      <c r="J195" s="162"/>
      <c r="K195" s="163"/>
      <c r="L195" s="33"/>
      <c r="M195" s="164" t="s">
        <v>1</v>
      </c>
      <c r="N195" s="165" t="s">
        <v>49</v>
      </c>
      <c r="O195" s="58"/>
      <c r="P195" s="166">
        <v>0</v>
      </c>
      <c r="Q195" s="166">
        <v>1.6299999999999999E-3</v>
      </c>
      <c r="R195" s="166">
        <v>0.19945494999999999</v>
      </c>
      <c r="S195" s="166">
        <v>0</v>
      </c>
      <c r="T195" s="167"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226</v>
      </c>
      <c r="AT195" s="168" t="s">
        <v>167</v>
      </c>
      <c r="AU195" s="168" t="s">
        <v>94</v>
      </c>
      <c r="AY195" s="14" t="s">
        <v>165</v>
      </c>
      <c r="BE195" s="99">
        <v>0</v>
      </c>
      <c r="BF195" s="99">
        <v>0</v>
      </c>
      <c r="BG195" s="99">
        <v>0</v>
      </c>
      <c r="BH195" s="99">
        <v>0</v>
      </c>
      <c r="BI195" s="99">
        <v>0</v>
      </c>
      <c r="BJ195" s="14" t="s">
        <v>94</v>
      </c>
      <c r="BK195" s="99">
        <v>0</v>
      </c>
      <c r="BL195" s="14" t="s">
        <v>226</v>
      </c>
      <c r="BM195" s="168" t="s">
        <v>399</v>
      </c>
    </row>
    <row r="196" spans="1:65" s="2" customFormat="1" ht="24.2" customHeight="1">
      <c r="A196" s="32"/>
      <c r="B196" s="131"/>
      <c r="C196" s="169" t="s">
        <v>400</v>
      </c>
      <c r="D196" s="169" t="s">
        <v>373</v>
      </c>
      <c r="E196" s="170" t="s">
        <v>401</v>
      </c>
      <c r="F196" s="171" t="s">
        <v>402</v>
      </c>
      <c r="G196" s="172" t="s">
        <v>394</v>
      </c>
      <c r="H196" s="173">
        <v>75</v>
      </c>
      <c r="I196" s="174"/>
      <c r="J196" s="175"/>
      <c r="K196" s="176"/>
      <c r="L196" s="177"/>
      <c r="M196" s="178" t="s">
        <v>1</v>
      </c>
      <c r="N196" s="179" t="s">
        <v>49</v>
      </c>
      <c r="O196" s="58"/>
      <c r="P196" s="166">
        <v>0</v>
      </c>
      <c r="Q196" s="166">
        <v>1E-4</v>
      </c>
      <c r="R196" s="166">
        <v>7.5000000000000006E-3</v>
      </c>
      <c r="S196" s="166">
        <v>0</v>
      </c>
      <c r="T196" s="167"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291</v>
      </c>
      <c r="AT196" s="168" t="s">
        <v>373</v>
      </c>
      <c r="AU196" s="168" t="s">
        <v>94</v>
      </c>
      <c r="AY196" s="14" t="s">
        <v>165</v>
      </c>
      <c r="BE196" s="99">
        <v>0</v>
      </c>
      <c r="BF196" s="99">
        <v>0</v>
      </c>
      <c r="BG196" s="99">
        <v>0</v>
      </c>
      <c r="BH196" s="99">
        <v>0</v>
      </c>
      <c r="BI196" s="99">
        <v>0</v>
      </c>
      <c r="BJ196" s="14" t="s">
        <v>94</v>
      </c>
      <c r="BK196" s="99">
        <v>0</v>
      </c>
      <c r="BL196" s="14" t="s">
        <v>226</v>
      </c>
      <c r="BM196" s="168" t="s">
        <v>403</v>
      </c>
    </row>
    <row r="197" spans="1:65" s="2" customFormat="1" ht="24.2" customHeight="1">
      <c r="A197" s="32"/>
      <c r="B197" s="131"/>
      <c r="C197" s="156" t="s">
        <v>404</v>
      </c>
      <c r="D197" s="156" t="s">
        <v>167</v>
      </c>
      <c r="E197" s="157" t="s">
        <v>405</v>
      </c>
      <c r="F197" s="158" t="s">
        <v>406</v>
      </c>
      <c r="G197" s="159" t="s">
        <v>277</v>
      </c>
      <c r="H197" s="160">
        <v>0.92</v>
      </c>
      <c r="I197" s="161"/>
      <c r="J197" s="162"/>
      <c r="K197" s="163"/>
      <c r="L197" s="33"/>
      <c r="M197" s="164" t="s">
        <v>1</v>
      </c>
      <c r="N197" s="165" t="s">
        <v>49</v>
      </c>
      <c r="O197" s="58"/>
      <c r="P197" s="166">
        <v>0</v>
      </c>
      <c r="Q197" s="166">
        <v>3.1939999999999998E-3</v>
      </c>
      <c r="R197" s="166">
        <v>2.9384799999999998E-3</v>
      </c>
      <c r="S197" s="166">
        <v>0</v>
      </c>
      <c r="T197" s="167"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226</v>
      </c>
      <c r="AT197" s="168" t="s">
        <v>167</v>
      </c>
      <c r="AU197" s="168" t="s">
        <v>94</v>
      </c>
      <c r="AY197" s="14" t="s">
        <v>165</v>
      </c>
      <c r="BE197" s="99">
        <v>0</v>
      </c>
      <c r="BF197" s="99">
        <v>0</v>
      </c>
      <c r="BG197" s="99">
        <v>0</v>
      </c>
      <c r="BH197" s="99">
        <v>0</v>
      </c>
      <c r="BI197" s="99">
        <v>0</v>
      </c>
      <c r="BJ197" s="14" t="s">
        <v>94</v>
      </c>
      <c r="BK197" s="99">
        <v>0</v>
      </c>
      <c r="BL197" s="14" t="s">
        <v>226</v>
      </c>
      <c r="BM197" s="168" t="s">
        <v>407</v>
      </c>
    </row>
    <row r="198" spans="1:65" s="2" customFormat="1" ht="24.2" customHeight="1">
      <c r="A198" s="32"/>
      <c r="B198" s="131"/>
      <c r="C198" s="169" t="s">
        <v>408</v>
      </c>
      <c r="D198" s="169" t="s">
        <v>373</v>
      </c>
      <c r="E198" s="170" t="s">
        <v>409</v>
      </c>
      <c r="F198" s="171" t="s">
        <v>410</v>
      </c>
      <c r="G198" s="172" t="s">
        <v>394</v>
      </c>
      <c r="H198" s="173">
        <v>1</v>
      </c>
      <c r="I198" s="174"/>
      <c r="J198" s="175"/>
      <c r="K198" s="176"/>
      <c r="L198" s="177"/>
      <c r="M198" s="178" t="s">
        <v>1</v>
      </c>
      <c r="N198" s="179" t="s">
        <v>49</v>
      </c>
      <c r="O198" s="58"/>
      <c r="P198" s="166">
        <v>0</v>
      </c>
      <c r="Q198" s="166">
        <v>1.4999999999999999E-4</v>
      </c>
      <c r="R198" s="166">
        <v>1.4999999999999999E-4</v>
      </c>
      <c r="S198" s="166">
        <v>0</v>
      </c>
      <c r="T198" s="167"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291</v>
      </c>
      <c r="AT198" s="168" t="s">
        <v>373</v>
      </c>
      <c r="AU198" s="168" t="s">
        <v>94</v>
      </c>
      <c r="AY198" s="14" t="s">
        <v>165</v>
      </c>
      <c r="BE198" s="99">
        <v>0</v>
      </c>
      <c r="BF198" s="99">
        <v>0</v>
      </c>
      <c r="BG198" s="99">
        <v>0</v>
      </c>
      <c r="BH198" s="99">
        <v>0</v>
      </c>
      <c r="BI198" s="99">
        <v>0</v>
      </c>
      <c r="BJ198" s="14" t="s">
        <v>94</v>
      </c>
      <c r="BK198" s="99">
        <v>0</v>
      </c>
      <c r="BL198" s="14" t="s">
        <v>226</v>
      </c>
      <c r="BM198" s="168" t="s">
        <v>411</v>
      </c>
    </row>
    <row r="199" spans="1:65" s="2" customFormat="1" ht="24.2" customHeight="1">
      <c r="A199" s="32"/>
      <c r="B199" s="131"/>
      <c r="C199" s="156" t="s">
        <v>412</v>
      </c>
      <c r="D199" s="156" t="s">
        <v>167</v>
      </c>
      <c r="E199" s="157" t="s">
        <v>413</v>
      </c>
      <c r="F199" s="158" t="s">
        <v>414</v>
      </c>
      <c r="G199" s="159" t="s">
        <v>332</v>
      </c>
      <c r="H199" s="160">
        <v>0.21199999999999999</v>
      </c>
      <c r="I199" s="161"/>
      <c r="J199" s="162"/>
      <c r="K199" s="163"/>
      <c r="L199" s="33"/>
      <c r="M199" s="180" t="s">
        <v>1</v>
      </c>
      <c r="N199" s="181" t="s">
        <v>49</v>
      </c>
      <c r="O199" s="182"/>
      <c r="P199" s="183">
        <v>0</v>
      </c>
      <c r="Q199" s="183">
        <v>0</v>
      </c>
      <c r="R199" s="183">
        <v>0</v>
      </c>
      <c r="S199" s="183">
        <v>0</v>
      </c>
      <c r="T199" s="184"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226</v>
      </c>
      <c r="AT199" s="168" t="s">
        <v>167</v>
      </c>
      <c r="AU199" s="168" t="s">
        <v>94</v>
      </c>
      <c r="AY199" s="14" t="s">
        <v>165</v>
      </c>
      <c r="BE199" s="99">
        <v>0</v>
      </c>
      <c r="BF199" s="99">
        <v>0</v>
      </c>
      <c r="BG199" s="99">
        <v>0</v>
      </c>
      <c r="BH199" s="99">
        <v>0</v>
      </c>
      <c r="BI199" s="99">
        <v>0</v>
      </c>
      <c r="BJ199" s="14" t="s">
        <v>94</v>
      </c>
      <c r="BK199" s="99">
        <v>0</v>
      </c>
      <c r="BL199" s="14" t="s">
        <v>226</v>
      </c>
      <c r="BM199" s="168" t="s">
        <v>415</v>
      </c>
    </row>
    <row r="200" spans="1:65" s="2" customFormat="1" ht="6.95" customHeight="1">
      <c r="A200" s="32"/>
      <c r="B200" s="47"/>
      <c r="C200" s="48"/>
      <c r="D200" s="48"/>
      <c r="E200" s="48"/>
      <c r="F200" s="48"/>
      <c r="G200" s="48"/>
      <c r="H200" s="48"/>
      <c r="I200" s="48"/>
      <c r="J200" s="48"/>
      <c r="K200" s="48"/>
      <c r="L200" s="33"/>
      <c r="M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</row>
  </sheetData>
  <autoFilter ref="C130:K199"/>
  <mergeCells count="12">
    <mergeCell ref="L2:V2"/>
    <mergeCell ref="E119:H119"/>
    <mergeCell ref="E84:H84"/>
    <mergeCell ref="E86:H86"/>
    <mergeCell ref="E88:H88"/>
    <mergeCell ref="E7:H7"/>
    <mergeCell ref="E9:H9"/>
    <mergeCell ref="E11:H11"/>
    <mergeCell ref="E20:H20"/>
    <mergeCell ref="E29:H29"/>
    <mergeCell ref="E123:H123"/>
    <mergeCell ref="E121:H12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8"/>
  <sheetViews>
    <sheetView showGridLines="0" topLeftCell="A102" workbookViewId="0">
      <selection activeCell="A115" sqref="A115:XFD120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s="1" customFormat="1" ht="12" customHeight="1">
      <c r="B8" s="17"/>
      <c r="D8" s="24" t="s">
        <v>132</v>
      </c>
      <c r="L8" s="17"/>
    </row>
    <row r="9" spans="1:46" s="2" customFormat="1" ht="16.5" customHeight="1">
      <c r="A9" s="32"/>
      <c r="B9" s="33"/>
      <c r="C9" s="32"/>
      <c r="D9" s="32"/>
      <c r="E9" s="235" t="s">
        <v>87</v>
      </c>
      <c r="F9" s="236"/>
      <c r="G9" s="236"/>
      <c r="H9" s="236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4" t="s">
        <v>134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194" t="s">
        <v>3317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4" t="s">
        <v>15</v>
      </c>
      <c r="E13" s="32"/>
      <c r="F13" s="22" t="s">
        <v>16</v>
      </c>
      <c r="G13" s="32"/>
      <c r="H13" s="32"/>
      <c r="I13" s="24" t="s">
        <v>17</v>
      </c>
      <c r="J13" s="22" t="s">
        <v>18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4" t="s">
        <v>19</v>
      </c>
      <c r="E14" s="32"/>
      <c r="F14" s="22" t="s">
        <v>20</v>
      </c>
      <c r="G14" s="32"/>
      <c r="H14" s="32"/>
      <c r="I14" s="24" t="s">
        <v>21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21.75" customHeight="1">
      <c r="A15" s="32"/>
      <c r="B15" s="33"/>
      <c r="C15" s="32"/>
      <c r="D15" s="21" t="s">
        <v>22</v>
      </c>
      <c r="E15" s="32"/>
      <c r="F15" s="26"/>
      <c r="G15" s="32"/>
      <c r="H15" s="32"/>
      <c r="I15" s="21" t="s">
        <v>23</v>
      </c>
      <c r="J15" s="26" t="s">
        <v>24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25</v>
      </c>
      <c r="E16" s="32"/>
      <c r="F16" s="32"/>
      <c r="G16" s="32"/>
      <c r="H16" s="32"/>
      <c r="I16" s="24" t="s">
        <v>26</v>
      </c>
      <c r="J16" s="22" t="s">
        <v>27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2" t="s">
        <v>28</v>
      </c>
      <c r="F17" s="32"/>
      <c r="G17" s="32"/>
      <c r="H17" s="32"/>
      <c r="I17" s="24" t="s">
        <v>29</v>
      </c>
      <c r="J17" s="2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4" t="s">
        <v>30</v>
      </c>
      <c r="E19" s="32"/>
      <c r="F19" s="32"/>
      <c r="G19" s="32"/>
      <c r="H19" s="32"/>
      <c r="I19" s="24" t="s">
        <v>26</v>
      </c>
      <c r="J19" s="25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37"/>
      <c r="F20" s="226"/>
      <c r="G20" s="226"/>
      <c r="H20" s="226"/>
      <c r="I20" s="24" t="s">
        <v>29</v>
      </c>
      <c r="J20" s="25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4" t="s">
        <v>32</v>
      </c>
      <c r="E22" s="32"/>
      <c r="F22" s="32"/>
      <c r="G22" s="32"/>
      <c r="H22" s="32"/>
      <c r="I22" s="24" t="s">
        <v>26</v>
      </c>
      <c r="J22" s="22" t="s">
        <v>33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2" t="s">
        <v>34</v>
      </c>
      <c r="F23" s="32"/>
      <c r="G23" s="32"/>
      <c r="H23" s="32"/>
      <c r="I23" s="24" t="s">
        <v>29</v>
      </c>
      <c r="J23" s="22" t="s">
        <v>35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4" t="s">
        <v>37</v>
      </c>
      <c r="E25" s="32"/>
      <c r="F25" s="32"/>
      <c r="G25" s="32"/>
      <c r="H25" s="32"/>
      <c r="I25" s="24" t="s">
        <v>26</v>
      </c>
      <c r="J25" s="22" t="s">
        <v>38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2" t="s">
        <v>39</v>
      </c>
      <c r="F26" s="32"/>
      <c r="G26" s="32"/>
      <c r="H26" s="32"/>
      <c r="I26" s="24" t="s">
        <v>29</v>
      </c>
      <c r="J26" s="22" t="s">
        <v>38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4" t="s">
        <v>40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4"/>
      <c r="B29" s="105"/>
      <c r="C29" s="104"/>
      <c r="D29" s="104"/>
      <c r="E29" s="230" t="s">
        <v>1</v>
      </c>
      <c r="F29" s="230"/>
      <c r="G29" s="230"/>
      <c r="H29" s="230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22" t="s">
        <v>135</v>
      </c>
      <c r="E32" s="32"/>
      <c r="F32" s="32"/>
      <c r="G32" s="32"/>
      <c r="H32" s="32"/>
      <c r="I32" s="32"/>
      <c r="J32" s="31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30" t="s">
        <v>129</v>
      </c>
      <c r="E33" s="32"/>
      <c r="F33" s="32"/>
      <c r="G33" s="32"/>
      <c r="H33" s="32"/>
      <c r="I33" s="32"/>
      <c r="J33" s="31"/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7" t="s">
        <v>43</v>
      </c>
      <c r="E34" s="32"/>
      <c r="F34" s="32"/>
      <c r="G34" s="32"/>
      <c r="H34" s="32"/>
      <c r="I34" s="32"/>
      <c r="J34" s="7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45</v>
      </c>
      <c r="G36" s="32"/>
      <c r="H36" s="32"/>
      <c r="I36" s="36" t="s">
        <v>44</v>
      </c>
      <c r="J36" s="36" t="s">
        <v>46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8" t="s">
        <v>47</v>
      </c>
      <c r="E37" s="24" t="s">
        <v>48</v>
      </c>
      <c r="F37" s="109"/>
      <c r="G37" s="32"/>
      <c r="H37" s="32"/>
      <c r="I37" s="110">
        <v>0.2</v>
      </c>
      <c r="J37" s="109"/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4" t="s">
        <v>49</v>
      </c>
      <c r="F38" s="109"/>
      <c r="G38" s="32"/>
      <c r="H38" s="32"/>
      <c r="I38" s="110">
        <v>0.2</v>
      </c>
      <c r="J38" s="109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4" t="s">
        <v>50</v>
      </c>
      <c r="F39" s="109">
        <f>ROUND((SUM(BG114:BG115) + SUM(BG137:BG267)),  2)</f>
        <v>0</v>
      </c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4" t="s">
        <v>51</v>
      </c>
      <c r="F40" s="109">
        <f>ROUND((SUM(BH114:BH115) + SUM(BH137:BH267)),  2)</f>
        <v>0</v>
      </c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52</v>
      </c>
      <c r="F41" s="109">
        <f>ROUND((SUM(BI114:BI115) + SUM(BI137:BI267)),  2)</f>
        <v>0</v>
      </c>
      <c r="G41" s="32"/>
      <c r="H41" s="32"/>
      <c r="I41" s="110">
        <v>0</v>
      </c>
      <c r="J41" s="109"/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1"/>
      <c r="D43" s="111" t="s">
        <v>53</v>
      </c>
      <c r="E43" s="60"/>
      <c r="F43" s="60"/>
      <c r="G43" s="112" t="s">
        <v>54</v>
      </c>
      <c r="H43" s="113" t="s">
        <v>55</v>
      </c>
      <c r="I43" s="60"/>
      <c r="J43" s="114"/>
      <c r="K43" s="115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2" customFormat="1" ht="16.5" customHeight="1">
      <c r="A86" s="32"/>
      <c r="B86" s="33"/>
      <c r="C86" s="32"/>
      <c r="D86" s="32"/>
      <c r="E86" s="235" t="s">
        <v>87</v>
      </c>
      <c r="F86" s="236"/>
      <c r="G86" s="236"/>
      <c r="H86" s="236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s="2" customFormat="1" ht="12" customHeight="1">
      <c r="A87" s="32"/>
      <c r="B87" s="33"/>
      <c r="C87" s="24" t="s">
        <v>134</v>
      </c>
      <c r="D87" s="32"/>
      <c r="E87" s="32"/>
      <c r="F87" s="32"/>
      <c r="G87" s="32"/>
      <c r="H87" s="3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6.5" customHeight="1">
      <c r="A88" s="32"/>
      <c r="B88" s="33"/>
      <c r="C88" s="32"/>
      <c r="D88" s="32"/>
      <c r="E88" s="194" t="str">
        <f>E11</f>
        <v>1b - Zateplenie strešného plášťa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6.95" customHeight="1">
      <c r="A89" s="32"/>
      <c r="B89" s="33"/>
      <c r="C89" s="32"/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4" t="s">
        <v>19</v>
      </c>
      <c r="D90" s="32"/>
      <c r="E90" s="32"/>
      <c r="F90" s="22" t="str">
        <f>F14</f>
        <v>Revúca</v>
      </c>
      <c r="G90" s="32"/>
      <c r="H90" s="32"/>
      <c r="I90" s="24" t="s">
        <v>21</v>
      </c>
      <c r="J90" s="55" t="str">
        <f>IF(J14="","",J14)</f>
        <v/>
      </c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5.2" customHeight="1">
      <c r="A92" s="32"/>
      <c r="B92" s="33"/>
      <c r="C92" s="24" t="s">
        <v>25</v>
      </c>
      <c r="D92" s="32"/>
      <c r="E92" s="32"/>
      <c r="F92" s="22" t="str">
        <f>E17</f>
        <v>Ministerstvo vnútra Slovenskej republiky</v>
      </c>
      <c r="G92" s="32"/>
      <c r="H92" s="32"/>
      <c r="I92" s="24" t="s">
        <v>32</v>
      </c>
      <c r="J92" s="28" t="str">
        <f>E23</f>
        <v>PROMOST s.r.o.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4" t="s">
        <v>30</v>
      </c>
      <c r="D93" s="32"/>
      <c r="E93" s="32"/>
      <c r="F93" s="22" t="str">
        <f>IF(E20="","",E20)</f>
        <v/>
      </c>
      <c r="G93" s="32"/>
      <c r="H93" s="32"/>
      <c r="I93" s="24" t="s">
        <v>37</v>
      </c>
      <c r="J93" s="28" t="str">
        <f>E26</f>
        <v>Ing. Michal Slobodník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0.3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9.25" customHeight="1">
      <c r="A95" s="32"/>
      <c r="B95" s="33"/>
      <c r="C95" s="118" t="s">
        <v>137</v>
      </c>
      <c r="D95" s="101"/>
      <c r="E95" s="101"/>
      <c r="F95" s="101"/>
      <c r="G95" s="101"/>
      <c r="H95" s="101"/>
      <c r="I95" s="101"/>
      <c r="J95" s="119" t="s">
        <v>138</v>
      </c>
      <c r="K95" s="101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2.9" customHeight="1">
      <c r="A97" s="32"/>
      <c r="B97" s="33"/>
      <c r="C97" s="120" t="s">
        <v>139</v>
      </c>
      <c r="D97" s="32"/>
      <c r="E97" s="32"/>
      <c r="F97" s="32"/>
      <c r="G97" s="32"/>
      <c r="H97" s="32"/>
      <c r="I97" s="32"/>
      <c r="J97" s="71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U97" s="14" t="s">
        <v>140</v>
      </c>
    </row>
    <row r="98" spans="1:47" s="9" customFormat="1" ht="24.95" customHeight="1">
      <c r="B98" s="121"/>
      <c r="D98" s="122" t="s">
        <v>141</v>
      </c>
      <c r="E98" s="123"/>
      <c r="F98" s="123"/>
      <c r="G98" s="123"/>
      <c r="H98" s="123"/>
      <c r="I98" s="123"/>
      <c r="J98" s="124"/>
      <c r="L98" s="121"/>
    </row>
    <row r="99" spans="1:47" s="10" customFormat="1" ht="19.899999999999999" customHeight="1">
      <c r="B99" s="125"/>
      <c r="D99" s="126" t="s">
        <v>142</v>
      </c>
      <c r="E99" s="127"/>
      <c r="F99" s="127"/>
      <c r="G99" s="127"/>
      <c r="H99" s="127"/>
      <c r="I99" s="127"/>
      <c r="J99" s="128"/>
      <c r="L99" s="125"/>
    </row>
    <row r="100" spans="1:47" s="10" customFormat="1" ht="19.899999999999999" customHeight="1">
      <c r="B100" s="125"/>
      <c r="D100" s="126" t="s">
        <v>143</v>
      </c>
      <c r="E100" s="127"/>
      <c r="F100" s="127"/>
      <c r="G100" s="127"/>
      <c r="H100" s="127"/>
      <c r="I100" s="127"/>
      <c r="J100" s="128"/>
      <c r="L100" s="125"/>
    </row>
    <row r="101" spans="1:47" s="10" customFormat="1" ht="19.899999999999999" customHeight="1">
      <c r="B101" s="125"/>
      <c r="D101" s="126" t="s">
        <v>144</v>
      </c>
      <c r="E101" s="127"/>
      <c r="F101" s="127"/>
      <c r="G101" s="127"/>
      <c r="H101" s="127"/>
      <c r="I101" s="127"/>
      <c r="J101" s="128"/>
      <c r="L101" s="125"/>
    </row>
    <row r="102" spans="1:47" s="10" customFormat="1" ht="19.899999999999999" customHeight="1">
      <c r="B102" s="125"/>
      <c r="D102" s="126" t="s">
        <v>145</v>
      </c>
      <c r="E102" s="127"/>
      <c r="F102" s="127"/>
      <c r="G102" s="127"/>
      <c r="H102" s="127"/>
      <c r="I102" s="127"/>
      <c r="J102" s="128"/>
      <c r="L102" s="125"/>
    </row>
    <row r="103" spans="1:47" s="9" customFormat="1" ht="24.95" customHeight="1">
      <c r="B103" s="121"/>
      <c r="D103" s="122" t="s">
        <v>146</v>
      </c>
      <c r="E103" s="123"/>
      <c r="F103" s="123"/>
      <c r="G103" s="123"/>
      <c r="H103" s="123"/>
      <c r="I103" s="123"/>
      <c r="J103" s="124"/>
      <c r="L103" s="121"/>
    </row>
    <row r="104" spans="1:47" s="10" customFormat="1" ht="19.899999999999999" customHeight="1">
      <c r="B104" s="125"/>
      <c r="D104" s="126" t="s">
        <v>416</v>
      </c>
      <c r="E104" s="127"/>
      <c r="F104" s="127"/>
      <c r="G104" s="127"/>
      <c r="H104" s="127"/>
      <c r="I104" s="127"/>
      <c r="J104" s="128"/>
      <c r="L104" s="125"/>
    </row>
    <row r="105" spans="1:47" s="10" customFormat="1" ht="19.899999999999999" customHeight="1">
      <c r="B105" s="125"/>
      <c r="D105" s="126" t="s">
        <v>417</v>
      </c>
      <c r="E105" s="127"/>
      <c r="F105" s="127"/>
      <c r="G105" s="127"/>
      <c r="H105" s="127"/>
      <c r="I105" s="127"/>
      <c r="J105" s="128"/>
      <c r="L105" s="125"/>
    </row>
    <row r="106" spans="1:47" s="10" customFormat="1" ht="19.899999999999999" customHeight="1">
      <c r="B106" s="125"/>
      <c r="D106" s="126" t="s">
        <v>147</v>
      </c>
      <c r="E106" s="127"/>
      <c r="F106" s="127"/>
      <c r="G106" s="127"/>
      <c r="H106" s="127"/>
      <c r="I106" s="127"/>
      <c r="J106" s="128"/>
      <c r="L106" s="125"/>
    </row>
    <row r="107" spans="1:47" s="10" customFormat="1" ht="19.899999999999999" customHeight="1">
      <c r="B107" s="125"/>
      <c r="D107" s="126" t="s">
        <v>418</v>
      </c>
      <c r="E107" s="127"/>
      <c r="F107" s="127"/>
      <c r="G107" s="127"/>
      <c r="H107" s="127"/>
      <c r="I107" s="127"/>
      <c r="J107" s="128"/>
      <c r="L107" s="125"/>
    </row>
    <row r="108" spans="1:47" s="10" customFormat="1" ht="19.899999999999999" customHeight="1">
      <c r="B108" s="125"/>
      <c r="D108" s="126" t="s">
        <v>148</v>
      </c>
      <c r="E108" s="127"/>
      <c r="F108" s="127"/>
      <c r="G108" s="127"/>
      <c r="H108" s="127"/>
      <c r="I108" s="127"/>
      <c r="J108" s="128"/>
      <c r="L108" s="125"/>
    </row>
    <row r="109" spans="1:47" s="10" customFormat="1" ht="19.899999999999999" customHeight="1">
      <c r="B109" s="125"/>
      <c r="D109" s="126" t="s">
        <v>419</v>
      </c>
      <c r="E109" s="127"/>
      <c r="F109" s="127"/>
      <c r="G109" s="127"/>
      <c r="H109" s="127"/>
      <c r="I109" s="127"/>
      <c r="J109" s="128"/>
      <c r="L109" s="125"/>
    </row>
    <row r="110" spans="1:47" s="10" customFormat="1" ht="19.899999999999999" customHeight="1">
      <c r="B110" s="125"/>
      <c r="D110" s="126" t="s">
        <v>420</v>
      </c>
      <c r="E110" s="127"/>
      <c r="F110" s="127"/>
      <c r="G110" s="127"/>
      <c r="H110" s="127"/>
      <c r="I110" s="127"/>
      <c r="J110" s="128"/>
      <c r="L110" s="125"/>
    </row>
    <row r="111" spans="1:47" s="9" customFormat="1" ht="24.95" customHeight="1">
      <c r="B111" s="121"/>
      <c r="D111" s="122" t="s">
        <v>421</v>
      </c>
      <c r="E111" s="123"/>
      <c r="F111" s="123"/>
      <c r="G111" s="123"/>
      <c r="H111" s="123"/>
      <c r="I111" s="123"/>
      <c r="J111" s="124"/>
      <c r="L111" s="121"/>
    </row>
    <row r="112" spans="1:47" s="2" customFormat="1" ht="21.7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6.95" customHeight="1">
      <c r="A113" s="32"/>
      <c r="B113" s="33"/>
      <c r="C113" s="32"/>
      <c r="D113" s="32"/>
      <c r="E113" s="32"/>
      <c r="F113" s="32"/>
      <c r="G113" s="32"/>
      <c r="H113" s="32"/>
      <c r="I113" s="32"/>
      <c r="J113" s="32"/>
      <c r="K113" s="32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9.25" customHeight="1">
      <c r="A114" s="32"/>
      <c r="B114" s="33"/>
      <c r="C114" s="120" t="s">
        <v>149</v>
      </c>
      <c r="D114" s="32"/>
      <c r="E114" s="32"/>
      <c r="F114" s="32"/>
      <c r="G114" s="32"/>
      <c r="H114" s="32"/>
      <c r="I114" s="32"/>
      <c r="J114" s="129"/>
      <c r="K114" s="32"/>
      <c r="L114" s="42"/>
      <c r="N114" s="130" t="s">
        <v>47</v>
      </c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9.25" customHeight="1">
      <c r="A116" s="32"/>
      <c r="B116" s="33"/>
      <c r="C116" s="100" t="s">
        <v>130</v>
      </c>
      <c r="D116" s="101"/>
      <c r="E116" s="101"/>
      <c r="F116" s="101"/>
      <c r="G116" s="101"/>
      <c r="H116" s="101"/>
      <c r="I116" s="101"/>
      <c r="J116" s="102"/>
      <c r="K116" s="101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6.95" customHeight="1">
      <c r="A117" s="32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21" spans="1:31" s="2" customFormat="1" ht="6.95" customHeight="1">
      <c r="A121" s="32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24.95" customHeight="1">
      <c r="A122" s="32"/>
      <c r="B122" s="33"/>
      <c r="C122" s="18" t="s">
        <v>151</v>
      </c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6.95" customHeight="1">
      <c r="A123" s="32"/>
      <c r="B123" s="33"/>
      <c r="C123" s="32"/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4" t="s">
        <v>13</v>
      </c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6.5" customHeight="1">
      <c r="A125" s="32"/>
      <c r="B125" s="33"/>
      <c r="C125" s="32"/>
      <c r="D125" s="32"/>
      <c r="E125" s="235" t="str">
        <f>E7</f>
        <v>Revúca OR PZ, rekonštrukcia a modernizácia objektu</v>
      </c>
      <c r="F125" s="238"/>
      <c r="G125" s="238"/>
      <c r="H125" s="238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1" customFormat="1" ht="12" customHeight="1">
      <c r="B126" s="17"/>
      <c r="C126" s="24" t="s">
        <v>132</v>
      </c>
      <c r="L126" s="17"/>
    </row>
    <row r="127" spans="1:31" s="2" customFormat="1" ht="16.5" customHeight="1">
      <c r="A127" s="32"/>
      <c r="B127" s="33"/>
      <c r="C127" s="32"/>
      <c r="D127" s="32"/>
      <c r="E127" s="235" t="s">
        <v>133</v>
      </c>
      <c r="F127" s="236"/>
      <c r="G127" s="236"/>
      <c r="H127" s="236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2" customHeight="1">
      <c r="A128" s="32"/>
      <c r="B128" s="33"/>
      <c r="C128" s="24" t="s">
        <v>134</v>
      </c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6.5" customHeight="1">
      <c r="A129" s="32"/>
      <c r="B129" s="33"/>
      <c r="C129" s="32"/>
      <c r="D129" s="32"/>
      <c r="E129" s="194" t="str">
        <f>E11</f>
        <v>1b - Zateplenie strešného plášťa</v>
      </c>
      <c r="F129" s="236"/>
      <c r="G129" s="236"/>
      <c r="H129" s="236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2" customHeight="1">
      <c r="A131" s="32"/>
      <c r="B131" s="33"/>
      <c r="C131" s="24" t="s">
        <v>19</v>
      </c>
      <c r="D131" s="32"/>
      <c r="E131" s="32"/>
      <c r="F131" s="22" t="str">
        <f>F14</f>
        <v>Revúca</v>
      </c>
      <c r="G131" s="32"/>
      <c r="H131" s="32"/>
      <c r="I131" s="24" t="s">
        <v>21</v>
      </c>
      <c r="J131" s="55" t="str">
        <f>IF(J14="","",J14)</f>
        <v/>
      </c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6.95" customHeight="1">
      <c r="A132" s="32"/>
      <c r="B132" s="33"/>
      <c r="C132" s="32"/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5.2" customHeight="1">
      <c r="A133" s="32"/>
      <c r="B133" s="33"/>
      <c r="C133" s="24" t="s">
        <v>25</v>
      </c>
      <c r="D133" s="32"/>
      <c r="E133" s="32"/>
      <c r="F133" s="22" t="str">
        <f>E17</f>
        <v>Ministerstvo vnútra Slovenskej republiky</v>
      </c>
      <c r="G133" s="32"/>
      <c r="H133" s="32"/>
      <c r="I133" s="24" t="s">
        <v>32</v>
      </c>
      <c r="J133" s="28" t="str">
        <f>E23</f>
        <v>PROMOST s.r.o.</v>
      </c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25.7" customHeight="1">
      <c r="A134" s="32"/>
      <c r="B134" s="33"/>
      <c r="C134" s="24" t="s">
        <v>30</v>
      </c>
      <c r="D134" s="32"/>
      <c r="E134" s="32"/>
      <c r="F134" s="22" t="str">
        <f>IF(E20="","",E20)</f>
        <v/>
      </c>
      <c r="G134" s="32"/>
      <c r="H134" s="32"/>
      <c r="I134" s="24" t="s">
        <v>37</v>
      </c>
      <c r="J134" s="28" t="str">
        <f>E26</f>
        <v>Ing. Michal Slobodník</v>
      </c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0.35" customHeight="1">
      <c r="A135" s="32"/>
      <c r="B135" s="33"/>
      <c r="C135" s="32"/>
      <c r="D135" s="32"/>
      <c r="E135" s="32"/>
      <c r="F135" s="32"/>
      <c r="G135" s="32"/>
      <c r="H135" s="32"/>
      <c r="I135" s="32"/>
      <c r="J135" s="32"/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11" customFormat="1" ht="29.25" customHeight="1">
      <c r="A136" s="132"/>
      <c r="B136" s="133"/>
      <c r="C136" s="134" t="s">
        <v>152</v>
      </c>
      <c r="D136" s="135" t="s">
        <v>68</v>
      </c>
      <c r="E136" s="135" t="s">
        <v>64</v>
      </c>
      <c r="F136" s="135" t="s">
        <v>65</v>
      </c>
      <c r="G136" s="135" t="s">
        <v>153</v>
      </c>
      <c r="H136" s="135" t="s">
        <v>154</v>
      </c>
      <c r="I136" s="135" t="s">
        <v>155</v>
      </c>
      <c r="J136" s="136" t="s">
        <v>138</v>
      </c>
      <c r="K136" s="137" t="s">
        <v>156</v>
      </c>
      <c r="L136" s="138"/>
      <c r="M136" s="62" t="s">
        <v>1</v>
      </c>
      <c r="N136" s="63" t="s">
        <v>47</v>
      </c>
      <c r="O136" s="63" t="s">
        <v>157</v>
      </c>
      <c r="P136" s="63" t="s">
        <v>158</v>
      </c>
      <c r="Q136" s="63" t="s">
        <v>159</v>
      </c>
      <c r="R136" s="63" t="s">
        <v>160</v>
      </c>
      <c r="S136" s="63" t="s">
        <v>161</v>
      </c>
      <c r="T136" s="64" t="s">
        <v>162</v>
      </c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</row>
    <row r="137" spans="1:65" s="2" customFormat="1" ht="22.9" customHeight="1">
      <c r="A137" s="32"/>
      <c r="B137" s="33"/>
      <c r="C137" s="69" t="s">
        <v>135</v>
      </c>
      <c r="D137" s="32"/>
      <c r="E137" s="32"/>
      <c r="F137" s="32"/>
      <c r="G137" s="32"/>
      <c r="H137" s="32"/>
      <c r="I137" s="32"/>
      <c r="J137" s="139"/>
      <c r="K137" s="32"/>
      <c r="L137" s="33"/>
      <c r="M137" s="65"/>
      <c r="N137" s="56"/>
      <c r="O137" s="66"/>
      <c r="P137" s="140">
        <f>P138+P168+P266</f>
        <v>0</v>
      </c>
      <c r="Q137" s="66"/>
      <c r="R137" s="140">
        <f>R138+R168+R266</f>
        <v>37.419846999999997</v>
      </c>
      <c r="S137" s="66"/>
      <c r="T137" s="141">
        <f>T138+T168+T266</f>
        <v>1.4254759999999997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T137" s="14" t="s">
        <v>82</v>
      </c>
      <c r="AU137" s="14" t="s">
        <v>140</v>
      </c>
      <c r="BK137" s="142">
        <f>BK138+BK168+BK266</f>
        <v>0</v>
      </c>
    </row>
    <row r="138" spans="1:65" s="12" customFormat="1" ht="25.9" customHeight="1">
      <c r="B138" s="143"/>
      <c r="D138" s="144" t="s">
        <v>82</v>
      </c>
      <c r="E138" s="145" t="s">
        <v>163</v>
      </c>
      <c r="F138" s="145" t="s">
        <v>164</v>
      </c>
      <c r="I138" s="146"/>
      <c r="J138" s="147"/>
      <c r="L138" s="143"/>
      <c r="M138" s="148"/>
      <c r="N138" s="149"/>
      <c r="O138" s="149"/>
      <c r="P138" s="150">
        <f>P139+P141+P155+P166</f>
        <v>0</v>
      </c>
      <c r="Q138" s="149"/>
      <c r="R138" s="150">
        <f>R139+R141+R155+R166</f>
        <v>2.5545037600000002</v>
      </c>
      <c r="S138" s="149"/>
      <c r="T138" s="151">
        <f>T139+T141+T155+T166</f>
        <v>4.0600000000000004E-2</v>
      </c>
      <c r="AR138" s="144" t="s">
        <v>89</v>
      </c>
      <c r="AT138" s="152" t="s">
        <v>82</v>
      </c>
      <c r="AU138" s="152" t="s">
        <v>83</v>
      </c>
      <c r="AY138" s="144" t="s">
        <v>165</v>
      </c>
      <c r="BK138" s="153">
        <f>BK139+BK141+BK155+BK166</f>
        <v>0</v>
      </c>
    </row>
    <row r="139" spans="1:65" s="12" customFormat="1" ht="22.9" customHeight="1">
      <c r="B139" s="143"/>
      <c r="D139" s="144" t="s">
        <v>82</v>
      </c>
      <c r="E139" s="154" t="s">
        <v>103</v>
      </c>
      <c r="F139" s="154" t="s">
        <v>166</v>
      </c>
      <c r="I139" s="146"/>
      <c r="J139" s="155"/>
      <c r="L139" s="143"/>
      <c r="M139" s="148"/>
      <c r="N139" s="149"/>
      <c r="O139" s="149"/>
      <c r="P139" s="150">
        <f>P140</f>
        <v>0</v>
      </c>
      <c r="Q139" s="149"/>
      <c r="R139" s="150">
        <f>R140</f>
        <v>0.224</v>
      </c>
      <c r="S139" s="149"/>
      <c r="T139" s="151">
        <f>T140</f>
        <v>0</v>
      </c>
      <c r="AR139" s="144" t="s">
        <v>89</v>
      </c>
      <c r="AT139" s="152" t="s">
        <v>82</v>
      </c>
      <c r="AU139" s="152" t="s">
        <v>89</v>
      </c>
      <c r="AY139" s="144" t="s">
        <v>165</v>
      </c>
      <c r="BK139" s="153">
        <f>BK140</f>
        <v>0</v>
      </c>
    </row>
    <row r="140" spans="1:65" s="2" customFormat="1" ht="24.2" customHeight="1">
      <c r="A140" s="32"/>
      <c r="B140" s="131"/>
      <c r="C140" s="156" t="s">
        <v>89</v>
      </c>
      <c r="D140" s="156" t="s">
        <v>167</v>
      </c>
      <c r="E140" s="157" t="s">
        <v>422</v>
      </c>
      <c r="F140" s="158" t="s">
        <v>423</v>
      </c>
      <c r="G140" s="159" t="s">
        <v>394</v>
      </c>
      <c r="H140" s="160">
        <v>16</v>
      </c>
      <c r="I140" s="161"/>
      <c r="J140" s="162"/>
      <c r="K140" s="163"/>
      <c r="L140" s="33"/>
      <c r="M140" s="164" t="s">
        <v>1</v>
      </c>
      <c r="N140" s="165" t="s">
        <v>49</v>
      </c>
      <c r="O140" s="58"/>
      <c r="P140" s="166">
        <f>O140*H140</f>
        <v>0</v>
      </c>
      <c r="Q140" s="166">
        <v>1.4E-2</v>
      </c>
      <c r="R140" s="166">
        <f>Q140*H140</f>
        <v>0.224</v>
      </c>
      <c r="S140" s="166">
        <v>0</v>
      </c>
      <c r="T140" s="167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106</v>
      </c>
      <c r="AT140" s="168" t="s">
        <v>167</v>
      </c>
      <c r="AU140" s="168" t="s">
        <v>94</v>
      </c>
      <c r="AY140" s="14" t="s">
        <v>165</v>
      </c>
      <c r="BE140" s="99">
        <f>IF(N140="základná",J140,0)</f>
        <v>0</v>
      </c>
      <c r="BF140" s="99">
        <f>IF(N140="znížená",J140,0)</f>
        <v>0</v>
      </c>
      <c r="BG140" s="99">
        <f>IF(N140="zákl. prenesená",J140,0)</f>
        <v>0</v>
      </c>
      <c r="BH140" s="99">
        <f>IF(N140="zníž. prenesená",J140,0)</f>
        <v>0</v>
      </c>
      <c r="BI140" s="99">
        <f>IF(N140="nulová",J140,0)</f>
        <v>0</v>
      </c>
      <c r="BJ140" s="14" t="s">
        <v>94</v>
      </c>
      <c r="BK140" s="99">
        <f>ROUND(I140*H140,2)</f>
        <v>0</v>
      </c>
      <c r="BL140" s="14" t="s">
        <v>106</v>
      </c>
      <c r="BM140" s="168" t="s">
        <v>424</v>
      </c>
    </row>
    <row r="141" spans="1:65" s="12" customFormat="1" ht="22.9" customHeight="1">
      <c r="B141" s="143"/>
      <c r="D141" s="144" t="s">
        <v>82</v>
      </c>
      <c r="E141" s="154" t="s">
        <v>172</v>
      </c>
      <c r="F141" s="154" t="s">
        <v>173</v>
      </c>
      <c r="I141" s="146"/>
      <c r="J141" s="155"/>
      <c r="L141" s="143"/>
      <c r="M141" s="148"/>
      <c r="N141" s="149"/>
      <c r="O141" s="149"/>
      <c r="P141" s="150">
        <f>SUM(P142:P154)</f>
        <v>0</v>
      </c>
      <c r="Q141" s="149"/>
      <c r="R141" s="150">
        <f>SUM(R142:R154)</f>
        <v>2.3294559600000002</v>
      </c>
      <c r="S141" s="149"/>
      <c r="T141" s="151">
        <f>SUM(T142:T154)</f>
        <v>0</v>
      </c>
      <c r="AR141" s="144" t="s">
        <v>89</v>
      </c>
      <c r="AT141" s="152" t="s">
        <v>82</v>
      </c>
      <c r="AU141" s="152" t="s">
        <v>89</v>
      </c>
      <c r="AY141" s="144" t="s">
        <v>165</v>
      </c>
      <c r="BK141" s="153">
        <f>SUM(BK142:BK154)</f>
        <v>0</v>
      </c>
    </row>
    <row r="142" spans="1:65" s="2" customFormat="1" ht="24.2" customHeight="1">
      <c r="A142" s="32"/>
      <c r="B142" s="131"/>
      <c r="C142" s="156" t="s">
        <v>94</v>
      </c>
      <c r="D142" s="156" t="s">
        <v>167</v>
      </c>
      <c r="E142" s="157" t="s">
        <v>174</v>
      </c>
      <c r="F142" s="158" t="s">
        <v>175</v>
      </c>
      <c r="G142" s="159" t="s">
        <v>170</v>
      </c>
      <c r="H142" s="160">
        <v>1.6240000000000001</v>
      </c>
      <c r="I142" s="161"/>
      <c r="J142" s="162"/>
      <c r="K142" s="163"/>
      <c r="L142" s="33"/>
      <c r="M142" s="164" t="s">
        <v>1</v>
      </c>
      <c r="N142" s="165" t="s">
        <v>49</v>
      </c>
      <c r="O142" s="58"/>
      <c r="P142" s="166">
        <f t="shared" ref="P142:P154" si="0">O142*H142</f>
        <v>0</v>
      </c>
      <c r="Q142" s="166">
        <v>2.622E-2</v>
      </c>
      <c r="R142" s="166">
        <f t="shared" ref="R142:R154" si="1">Q142*H142</f>
        <v>4.2581280000000006E-2</v>
      </c>
      <c r="S142" s="166">
        <v>0</v>
      </c>
      <c r="T142" s="167">
        <f t="shared" ref="T142:T154" si="2"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106</v>
      </c>
      <c r="AT142" s="168" t="s">
        <v>167</v>
      </c>
      <c r="AU142" s="168" t="s">
        <v>94</v>
      </c>
      <c r="AY142" s="14" t="s">
        <v>165</v>
      </c>
      <c r="BE142" s="99">
        <f t="shared" ref="BE142:BE154" si="3">IF(N142="základná",J142,0)</f>
        <v>0</v>
      </c>
      <c r="BF142" s="99">
        <f t="shared" ref="BF142:BF154" si="4">IF(N142="znížená",J142,0)</f>
        <v>0</v>
      </c>
      <c r="BG142" s="99">
        <f t="shared" ref="BG142:BG154" si="5">IF(N142="zákl. prenesená",J142,0)</f>
        <v>0</v>
      </c>
      <c r="BH142" s="99">
        <f t="shared" ref="BH142:BH154" si="6">IF(N142="zníž. prenesená",J142,0)</f>
        <v>0</v>
      </c>
      <c r="BI142" s="99">
        <f t="shared" ref="BI142:BI154" si="7">IF(N142="nulová",J142,0)</f>
        <v>0</v>
      </c>
      <c r="BJ142" s="14" t="s">
        <v>94</v>
      </c>
      <c r="BK142" s="99">
        <f t="shared" ref="BK142:BK154" si="8">ROUND(I142*H142,2)</f>
        <v>0</v>
      </c>
      <c r="BL142" s="14" t="s">
        <v>106</v>
      </c>
      <c r="BM142" s="168" t="s">
        <v>425</v>
      </c>
    </row>
    <row r="143" spans="1:65" s="2" customFormat="1" ht="37.9" customHeight="1">
      <c r="A143" s="32"/>
      <c r="B143" s="131"/>
      <c r="C143" s="156" t="s">
        <v>103</v>
      </c>
      <c r="D143" s="156" t="s">
        <v>167</v>
      </c>
      <c r="E143" s="157" t="s">
        <v>177</v>
      </c>
      <c r="F143" s="158" t="s">
        <v>178</v>
      </c>
      <c r="G143" s="159" t="s">
        <v>170</v>
      </c>
      <c r="H143" s="160">
        <v>1.6240000000000001</v>
      </c>
      <c r="I143" s="161"/>
      <c r="J143" s="162"/>
      <c r="K143" s="163"/>
      <c r="L143" s="33"/>
      <c r="M143" s="164" t="s">
        <v>1</v>
      </c>
      <c r="N143" s="165" t="s">
        <v>49</v>
      </c>
      <c r="O143" s="58"/>
      <c r="P143" s="166">
        <f t="shared" si="0"/>
        <v>0</v>
      </c>
      <c r="Q143" s="166">
        <v>1.8000000000000001E-4</v>
      </c>
      <c r="R143" s="166">
        <f t="shared" si="1"/>
        <v>2.9232000000000005E-4</v>
      </c>
      <c r="S143" s="166">
        <v>0</v>
      </c>
      <c r="T143" s="167">
        <f t="shared" si="2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106</v>
      </c>
      <c r="AT143" s="168" t="s">
        <v>167</v>
      </c>
      <c r="AU143" s="168" t="s">
        <v>94</v>
      </c>
      <c r="AY143" s="14" t="s">
        <v>165</v>
      </c>
      <c r="BE143" s="99">
        <f t="shared" si="3"/>
        <v>0</v>
      </c>
      <c r="BF143" s="99">
        <f t="shared" si="4"/>
        <v>0</v>
      </c>
      <c r="BG143" s="99">
        <f t="shared" si="5"/>
        <v>0</v>
      </c>
      <c r="BH143" s="99">
        <f t="shared" si="6"/>
        <v>0</v>
      </c>
      <c r="BI143" s="99">
        <f t="shared" si="7"/>
        <v>0</v>
      </c>
      <c r="BJ143" s="14" t="s">
        <v>94</v>
      </c>
      <c r="BK143" s="99">
        <f t="shared" si="8"/>
        <v>0</v>
      </c>
      <c r="BL143" s="14" t="s">
        <v>106</v>
      </c>
      <c r="BM143" s="168" t="s">
        <v>426</v>
      </c>
    </row>
    <row r="144" spans="1:65" s="2" customFormat="1" ht="37.9" customHeight="1">
      <c r="A144" s="32"/>
      <c r="B144" s="131"/>
      <c r="C144" s="156" t="s">
        <v>106</v>
      </c>
      <c r="D144" s="156" t="s">
        <v>167</v>
      </c>
      <c r="E144" s="157" t="s">
        <v>180</v>
      </c>
      <c r="F144" s="158" t="s">
        <v>181</v>
      </c>
      <c r="G144" s="159" t="s">
        <v>170</v>
      </c>
      <c r="H144" s="160">
        <v>1.6240000000000001</v>
      </c>
      <c r="I144" s="161"/>
      <c r="J144" s="162"/>
      <c r="K144" s="163"/>
      <c r="L144" s="33"/>
      <c r="M144" s="164" t="s">
        <v>1</v>
      </c>
      <c r="N144" s="165" t="s">
        <v>49</v>
      </c>
      <c r="O144" s="58"/>
      <c r="P144" s="166">
        <f t="shared" si="0"/>
        <v>0</v>
      </c>
      <c r="Q144" s="166">
        <v>2.6800000000000001E-3</v>
      </c>
      <c r="R144" s="166">
        <f t="shared" si="1"/>
        <v>4.3523200000000007E-3</v>
      </c>
      <c r="S144" s="166">
        <v>0</v>
      </c>
      <c r="T144" s="167">
        <f t="shared" si="2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106</v>
      </c>
      <c r="AT144" s="168" t="s">
        <v>167</v>
      </c>
      <c r="AU144" s="168" t="s">
        <v>94</v>
      </c>
      <c r="AY144" s="14" t="s">
        <v>165</v>
      </c>
      <c r="BE144" s="99">
        <f t="shared" si="3"/>
        <v>0</v>
      </c>
      <c r="BF144" s="99">
        <f t="shared" si="4"/>
        <v>0</v>
      </c>
      <c r="BG144" s="99">
        <f t="shared" si="5"/>
        <v>0</v>
      </c>
      <c r="BH144" s="99">
        <f t="shared" si="6"/>
        <v>0</v>
      </c>
      <c r="BI144" s="99">
        <f t="shared" si="7"/>
        <v>0</v>
      </c>
      <c r="BJ144" s="14" t="s">
        <v>94</v>
      </c>
      <c r="BK144" s="99">
        <f t="shared" si="8"/>
        <v>0</v>
      </c>
      <c r="BL144" s="14" t="s">
        <v>106</v>
      </c>
      <c r="BM144" s="168" t="s">
        <v>427</v>
      </c>
    </row>
    <row r="145" spans="1:65" s="2" customFormat="1" ht="24.2" customHeight="1">
      <c r="A145" s="32"/>
      <c r="B145" s="131"/>
      <c r="C145" s="156" t="s">
        <v>183</v>
      </c>
      <c r="D145" s="156" t="s">
        <v>167</v>
      </c>
      <c r="E145" s="157" t="s">
        <v>184</v>
      </c>
      <c r="F145" s="158" t="s">
        <v>185</v>
      </c>
      <c r="G145" s="159" t="s">
        <v>170</v>
      </c>
      <c r="H145" s="160">
        <v>1.6240000000000001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f t="shared" si="0"/>
        <v>0</v>
      </c>
      <c r="Q145" s="166">
        <v>5.11E-3</v>
      </c>
      <c r="R145" s="166">
        <f t="shared" si="1"/>
        <v>8.2986400000000012E-3</v>
      </c>
      <c r="S145" s="166">
        <v>0</v>
      </c>
      <c r="T145" s="167">
        <f t="shared" si="2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106</v>
      </c>
      <c r="AT145" s="168" t="s">
        <v>167</v>
      </c>
      <c r="AU145" s="168" t="s">
        <v>94</v>
      </c>
      <c r="AY145" s="14" t="s">
        <v>165</v>
      </c>
      <c r="BE145" s="99">
        <f t="shared" si="3"/>
        <v>0</v>
      </c>
      <c r="BF145" s="99">
        <f t="shared" si="4"/>
        <v>0</v>
      </c>
      <c r="BG145" s="99">
        <f t="shared" si="5"/>
        <v>0</v>
      </c>
      <c r="BH145" s="99">
        <f t="shared" si="6"/>
        <v>0</v>
      </c>
      <c r="BI145" s="99">
        <f t="shared" si="7"/>
        <v>0</v>
      </c>
      <c r="BJ145" s="14" t="s">
        <v>94</v>
      </c>
      <c r="BK145" s="99">
        <f t="shared" si="8"/>
        <v>0</v>
      </c>
      <c r="BL145" s="14" t="s">
        <v>106</v>
      </c>
      <c r="BM145" s="168" t="s">
        <v>428</v>
      </c>
    </row>
    <row r="146" spans="1:65" s="2" customFormat="1" ht="24.2" customHeight="1">
      <c r="A146" s="32"/>
      <c r="B146" s="131"/>
      <c r="C146" s="156" t="s">
        <v>172</v>
      </c>
      <c r="D146" s="156" t="s">
        <v>167</v>
      </c>
      <c r="E146" s="157" t="s">
        <v>429</v>
      </c>
      <c r="F146" s="158" t="s">
        <v>430</v>
      </c>
      <c r="G146" s="159" t="s">
        <v>170</v>
      </c>
      <c r="H146" s="160">
        <v>72.58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f t="shared" si="0"/>
        <v>0</v>
      </c>
      <c r="Q146" s="166">
        <v>0</v>
      </c>
      <c r="R146" s="166">
        <f t="shared" si="1"/>
        <v>0</v>
      </c>
      <c r="S146" s="166">
        <v>0</v>
      </c>
      <c r="T146" s="167">
        <f t="shared" si="2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106</v>
      </c>
      <c r="AT146" s="168" t="s">
        <v>167</v>
      </c>
      <c r="AU146" s="168" t="s">
        <v>94</v>
      </c>
      <c r="AY146" s="14" t="s">
        <v>165</v>
      </c>
      <c r="BE146" s="99">
        <f t="shared" si="3"/>
        <v>0</v>
      </c>
      <c r="BF146" s="99">
        <f t="shared" si="4"/>
        <v>0</v>
      </c>
      <c r="BG146" s="99">
        <f t="shared" si="5"/>
        <v>0</v>
      </c>
      <c r="BH146" s="99">
        <f t="shared" si="6"/>
        <v>0</v>
      </c>
      <c r="BI146" s="99">
        <f t="shared" si="7"/>
        <v>0</v>
      </c>
      <c r="BJ146" s="14" t="s">
        <v>94</v>
      </c>
      <c r="BK146" s="99">
        <f t="shared" si="8"/>
        <v>0</v>
      </c>
      <c r="BL146" s="14" t="s">
        <v>106</v>
      </c>
      <c r="BM146" s="168" t="s">
        <v>431</v>
      </c>
    </row>
    <row r="147" spans="1:65" s="2" customFormat="1" ht="24.2" customHeight="1">
      <c r="A147" s="32"/>
      <c r="B147" s="131"/>
      <c r="C147" s="169" t="s">
        <v>190</v>
      </c>
      <c r="D147" s="169" t="s">
        <v>373</v>
      </c>
      <c r="E147" s="170" t="s">
        <v>432</v>
      </c>
      <c r="F147" s="171" t="s">
        <v>433</v>
      </c>
      <c r="G147" s="172" t="s">
        <v>434</v>
      </c>
      <c r="H147" s="173">
        <v>130.64400000000001</v>
      </c>
      <c r="I147" s="174"/>
      <c r="J147" s="175"/>
      <c r="K147" s="176"/>
      <c r="L147" s="177"/>
      <c r="M147" s="178" t="s">
        <v>1</v>
      </c>
      <c r="N147" s="179" t="s">
        <v>49</v>
      </c>
      <c r="O147" s="58"/>
      <c r="P147" s="166">
        <f t="shared" si="0"/>
        <v>0</v>
      </c>
      <c r="Q147" s="166">
        <v>0</v>
      </c>
      <c r="R147" s="166">
        <f t="shared" si="1"/>
        <v>0</v>
      </c>
      <c r="S147" s="166">
        <v>0</v>
      </c>
      <c r="T147" s="167">
        <f t="shared" si="2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194</v>
      </c>
      <c r="AT147" s="168" t="s">
        <v>373</v>
      </c>
      <c r="AU147" s="168" t="s">
        <v>94</v>
      </c>
      <c r="AY147" s="14" t="s">
        <v>165</v>
      </c>
      <c r="BE147" s="99">
        <f t="shared" si="3"/>
        <v>0</v>
      </c>
      <c r="BF147" s="99">
        <f t="shared" si="4"/>
        <v>0</v>
      </c>
      <c r="BG147" s="99">
        <f t="shared" si="5"/>
        <v>0</v>
      </c>
      <c r="BH147" s="99">
        <f t="shared" si="6"/>
        <v>0</v>
      </c>
      <c r="BI147" s="99">
        <f t="shared" si="7"/>
        <v>0</v>
      </c>
      <c r="BJ147" s="14" t="s">
        <v>94</v>
      </c>
      <c r="BK147" s="99">
        <f t="shared" si="8"/>
        <v>0</v>
      </c>
      <c r="BL147" s="14" t="s">
        <v>106</v>
      </c>
      <c r="BM147" s="168" t="s">
        <v>435</v>
      </c>
    </row>
    <row r="148" spans="1:65" s="2" customFormat="1" ht="24.2" customHeight="1">
      <c r="A148" s="32"/>
      <c r="B148" s="131"/>
      <c r="C148" s="156" t="s">
        <v>194</v>
      </c>
      <c r="D148" s="156" t="s">
        <v>167</v>
      </c>
      <c r="E148" s="157" t="s">
        <v>429</v>
      </c>
      <c r="F148" s="158" t="s">
        <v>430</v>
      </c>
      <c r="G148" s="159" t="s">
        <v>170</v>
      </c>
      <c r="H148" s="160">
        <v>72.58</v>
      </c>
      <c r="I148" s="161"/>
      <c r="J148" s="162"/>
      <c r="K148" s="163"/>
      <c r="L148" s="33"/>
      <c r="M148" s="164" t="s">
        <v>1</v>
      </c>
      <c r="N148" s="165" t="s">
        <v>49</v>
      </c>
      <c r="O148" s="58"/>
      <c r="P148" s="166">
        <f t="shared" si="0"/>
        <v>0</v>
      </c>
      <c r="Q148" s="166">
        <v>0</v>
      </c>
      <c r="R148" s="166">
        <f t="shared" si="1"/>
        <v>0</v>
      </c>
      <c r="S148" s="166">
        <v>0</v>
      </c>
      <c r="T148" s="167">
        <f t="shared" si="2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106</v>
      </c>
      <c r="AT148" s="168" t="s">
        <v>167</v>
      </c>
      <c r="AU148" s="168" t="s">
        <v>94</v>
      </c>
      <c r="AY148" s="14" t="s">
        <v>165</v>
      </c>
      <c r="BE148" s="99">
        <f t="shared" si="3"/>
        <v>0</v>
      </c>
      <c r="BF148" s="99">
        <f t="shared" si="4"/>
        <v>0</v>
      </c>
      <c r="BG148" s="99">
        <f t="shared" si="5"/>
        <v>0</v>
      </c>
      <c r="BH148" s="99">
        <f t="shared" si="6"/>
        <v>0</v>
      </c>
      <c r="BI148" s="99">
        <f t="shared" si="7"/>
        <v>0</v>
      </c>
      <c r="BJ148" s="14" t="s">
        <v>94</v>
      </c>
      <c r="BK148" s="99">
        <f t="shared" si="8"/>
        <v>0</v>
      </c>
      <c r="BL148" s="14" t="s">
        <v>106</v>
      </c>
      <c r="BM148" s="168" t="s">
        <v>436</v>
      </c>
    </row>
    <row r="149" spans="1:65" s="2" customFormat="1" ht="24.2" customHeight="1">
      <c r="A149" s="32"/>
      <c r="B149" s="131"/>
      <c r="C149" s="169" t="s">
        <v>198</v>
      </c>
      <c r="D149" s="169" t="s">
        <v>373</v>
      </c>
      <c r="E149" s="170" t="s">
        <v>432</v>
      </c>
      <c r="F149" s="171" t="s">
        <v>433</v>
      </c>
      <c r="G149" s="172" t="s">
        <v>434</v>
      </c>
      <c r="H149" s="173">
        <v>116.128</v>
      </c>
      <c r="I149" s="174"/>
      <c r="J149" s="175"/>
      <c r="K149" s="176"/>
      <c r="L149" s="177"/>
      <c r="M149" s="178" t="s">
        <v>1</v>
      </c>
      <c r="N149" s="179" t="s">
        <v>49</v>
      </c>
      <c r="O149" s="58"/>
      <c r="P149" s="166">
        <f t="shared" si="0"/>
        <v>0</v>
      </c>
      <c r="Q149" s="166">
        <v>0</v>
      </c>
      <c r="R149" s="166">
        <f t="shared" si="1"/>
        <v>0</v>
      </c>
      <c r="S149" s="166">
        <v>0</v>
      </c>
      <c r="T149" s="167">
        <f t="shared" si="2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194</v>
      </c>
      <c r="AT149" s="168" t="s">
        <v>373</v>
      </c>
      <c r="AU149" s="168" t="s">
        <v>94</v>
      </c>
      <c r="AY149" s="14" t="s">
        <v>165</v>
      </c>
      <c r="BE149" s="99">
        <f t="shared" si="3"/>
        <v>0</v>
      </c>
      <c r="BF149" s="99">
        <f t="shared" si="4"/>
        <v>0</v>
      </c>
      <c r="BG149" s="99">
        <f t="shared" si="5"/>
        <v>0</v>
      </c>
      <c r="BH149" s="99">
        <f t="shared" si="6"/>
        <v>0</v>
      </c>
      <c r="BI149" s="99">
        <f t="shared" si="7"/>
        <v>0</v>
      </c>
      <c r="BJ149" s="14" t="s">
        <v>94</v>
      </c>
      <c r="BK149" s="99">
        <f t="shared" si="8"/>
        <v>0</v>
      </c>
      <c r="BL149" s="14" t="s">
        <v>106</v>
      </c>
      <c r="BM149" s="168" t="s">
        <v>437</v>
      </c>
    </row>
    <row r="150" spans="1:65" s="2" customFormat="1" ht="14.45" customHeight="1">
      <c r="A150" s="32"/>
      <c r="B150" s="131"/>
      <c r="C150" s="156" t="s">
        <v>202</v>
      </c>
      <c r="D150" s="156" t="s">
        <v>167</v>
      </c>
      <c r="E150" s="157" t="s">
        <v>438</v>
      </c>
      <c r="F150" s="158" t="s">
        <v>439</v>
      </c>
      <c r="G150" s="159" t="s">
        <v>170</v>
      </c>
      <c r="H150" s="160">
        <v>72.58</v>
      </c>
      <c r="I150" s="161"/>
      <c r="J150" s="162"/>
      <c r="K150" s="163"/>
      <c r="L150" s="33"/>
      <c r="M150" s="164" t="s">
        <v>1</v>
      </c>
      <c r="N150" s="165" t="s">
        <v>49</v>
      </c>
      <c r="O150" s="58"/>
      <c r="P150" s="166">
        <f t="shared" si="0"/>
        <v>0</v>
      </c>
      <c r="Q150" s="166">
        <v>5.0299999999999997E-3</v>
      </c>
      <c r="R150" s="166">
        <f t="shared" si="1"/>
        <v>0.3650774</v>
      </c>
      <c r="S150" s="166">
        <v>0</v>
      </c>
      <c r="T150" s="167">
        <f t="shared" si="2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106</v>
      </c>
      <c r="AT150" s="168" t="s">
        <v>167</v>
      </c>
      <c r="AU150" s="168" t="s">
        <v>94</v>
      </c>
      <c r="AY150" s="14" t="s">
        <v>165</v>
      </c>
      <c r="BE150" s="99">
        <f t="shared" si="3"/>
        <v>0</v>
      </c>
      <c r="BF150" s="99">
        <f t="shared" si="4"/>
        <v>0</v>
      </c>
      <c r="BG150" s="99">
        <f t="shared" si="5"/>
        <v>0</v>
      </c>
      <c r="BH150" s="99">
        <f t="shared" si="6"/>
        <v>0</v>
      </c>
      <c r="BI150" s="99">
        <f t="shared" si="7"/>
        <v>0</v>
      </c>
      <c r="BJ150" s="14" t="s">
        <v>94</v>
      </c>
      <c r="BK150" s="99">
        <f t="shared" si="8"/>
        <v>0</v>
      </c>
      <c r="BL150" s="14" t="s">
        <v>106</v>
      </c>
      <c r="BM150" s="168" t="s">
        <v>440</v>
      </c>
    </row>
    <row r="151" spans="1:65" s="2" customFormat="1" ht="24.2" customHeight="1">
      <c r="A151" s="32"/>
      <c r="B151" s="131"/>
      <c r="C151" s="169" t="s">
        <v>206</v>
      </c>
      <c r="D151" s="169" t="s">
        <v>373</v>
      </c>
      <c r="E151" s="170" t="s">
        <v>441</v>
      </c>
      <c r="F151" s="171" t="s">
        <v>442</v>
      </c>
      <c r="G151" s="172" t="s">
        <v>434</v>
      </c>
      <c r="H151" s="173">
        <v>2612.88</v>
      </c>
      <c r="I151" s="174"/>
      <c r="J151" s="175"/>
      <c r="K151" s="176"/>
      <c r="L151" s="177"/>
      <c r="M151" s="178" t="s">
        <v>1</v>
      </c>
      <c r="N151" s="179" t="s">
        <v>49</v>
      </c>
      <c r="O151" s="58"/>
      <c r="P151" s="166">
        <f t="shared" si="0"/>
        <v>0</v>
      </c>
      <c r="Q151" s="166">
        <v>0</v>
      </c>
      <c r="R151" s="166">
        <f t="shared" si="1"/>
        <v>0</v>
      </c>
      <c r="S151" s="166">
        <v>0</v>
      </c>
      <c r="T151" s="167">
        <f t="shared" si="2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194</v>
      </c>
      <c r="AT151" s="168" t="s">
        <v>373</v>
      </c>
      <c r="AU151" s="168" t="s">
        <v>94</v>
      </c>
      <c r="AY151" s="14" t="s">
        <v>165</v>
      </c>
      <c r="BE151" s="99">
        <f t="shared" si="3"/>
        <v>0</v>
      </c>
      <c r="BF151" s="99">
        <f t="shared" si="4"/>
        <v>0</v>
      </c>
      <c r="BG151" s="99">
        <f t="shared" si="5"/>
        <v>0</v>
      </c>
      <c r="BH151" s="99">
        <f t="shared" si="6"/>
        <v>0</v>
      </c>
      <c r="BI151" s="99">
        <f t="shared" si="7"/>
        <v>0</v>
      </c>
      <c r="BJ151" s="14" t="s">
        <v>94</v>
      </c>
      <c r="BK151" s="99">
        <f t="shared" si="8"/>
        <v>0</v>
      </c>
      <c r="BL151" s="14" t="s">
        <v>106</v>
      </c>
      <c r="BM151" s="168" t="s">
        <v>443</v>
      </c>
    </row>
    <row r="152" spans="1:65" s="2" customFormat="1" ht="14.45" customHeight="1">
      <c r="A152" s="32"/>
      <c r="B152" s="131"/>
      <c r="C152" s="156" t="s">
        <v>210</v>
      </c>
      <c r="D152" s="156" t="s">
        <v>167</v>
      </c>
      <c r="E152" s="157" t="s">
        <v>444</v>
      </c>
      <c r="F152" s="158" t="s">
        <v>445</v>
      </c>
      <c r="G152" s="159" t="s">
        <v>170</v>
      </c>
      <c r="H152" s="160">
        <v>72.58</v>
      </c>
      <c r="I152" s="161"/>
      <c r="J152" s="162"/>
      <c r="K152" s="163"/>
      <c r="L152" s="33"/>
      <c r="M152" s="164" t="s">
        <v>1</v>
      </c>
      <c r="N152" s="165" t="s">
        <v>49</v>
      </c>
      <c r="O152" s="58"/>
      <c r="P152" s="166">
        <f t="shared" si="0"/>
        <v>0</v>
      </c>
      <c r="Q152" s="166">
        <v>5.1999999999999998E-3</v>
      </c>
      <c r="R152" s="166">
        <f t="shared" si="1"/>
        <v>0.37741599999999997</v>
      </c>
      <c r="S152" s="166">
        <v>0</v>
      </c>
      <c r="T152" s="167">
        <f t="shared" si="2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106</v>
      </c>
      <c r="AT152" s="168" t="s">
        <v>167</v>
      </c>
      <c r="AU152" s="168" t="s">
        <v>94</v>
      </c>
      <c r="AY152" s="14" t="s">
        <v>165</v>
      </c>
      <c r="BE152" s="99">
        <f t="shared" si="3"/>
        <v>0</v>
      </c>
      <c r="BF152" s="99">
        <f t="shared" si="4"/>
        <v>0</v>
      </c>
      <c r="BG152" s="99">
        <f t="shared" si="5"/>
        <v>0</v>
      </c>
      <c r="BH152" s="99">
        <f t="shared" si="6"/>
        <v>0</v>
      </c>
      <c r="BI152" s="99">
        <f t="shared" si="7"/>
        <v>0</v>
      </c>
      <c r="BJ152" s="14" t="s">
        <v>94</v>
      </c>
      <c r="BK152" s="99">
        <f t="shared" si="8"/>
        <v>0</v>
      </c>
      <c r="BL152" s="14" t="s">
        <v>106</v>
      </c>
      <c r="BM152" s="168" t="s">
        <v>446</v>
      </c>
    </row>
    <row r="153" spans="1:65" s="2" customFormat="1" ht="37.9" customHeight="1">
      <c r="A153" s="32"/>
      <c r="B153" s="131"/>
      <c r="C153" s="169" t="s">
        <v>214</v>
      </c>
      <c r="D153" s="169" t="s">
        <v>373</v>
      </c>
      <c r="E153" s="170" t="s">
        <v>447</v>
      </c>
      <c r="F153" s="171" t="s">
        <v>448</v>
      </c>
      <c r="G153" s="172" t="s">
        <v>434</v>
      </c>
      <c r="H153" s="173">
        <v>1509.664</v>
      </c>
      <c r="I153" s="174"/>
      <c r="J153" s="175"/>
      <c r="K153" s="176"/>
      <c r="L153" s="177"/>
      <c r="M153" s="178" t="s">
        <v>1</v>
      </c>
      <c r="N153" s="179" t="s">
        <v>49</v>
      </c>
      <c r="O153" s="58"/>
      <c r="P153" s="166">
        <f t="shared" si="0"/>
        <v>0</v>
      </c>
      <c r="Q153" s="166">
        <v>1E-3</v>
      </c>
      <c r="R153" s="166">
        <f t="shared" si="1"/>
        <v>1.5096640000000001</v>
      </c>
      <c r="S153" s="166">
        <v>0</v>
      </c>
      <c r="T153" s="167">
        <f t="shared" si="2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194</v>
      </c>
      <c r="AT153" s="168" t="s">
        <v>373</v>
      </c>
      <c r="AU153" s="168" t="s">
        <v>94</v>
      </c>
      <c r="AY153" s="14" t="s">
        <v>165</v>
      </c>
      <c r="BE153" s="99">
        <f t="shared" si="3"/>
        <v>0</v>
      </c>
      <c r="BF153" s="99">
        <f t="shared" si="4"/>
        <v>0</v>
      </c>
      <c r="BG153" s="99">
        <f t="shared" si="5"/>
        <v>0</v>
      </c>
      <c r="BH153" s="99">
        <f t="shared" si="6"/>
        <v>0</v>
      </c>
      <c r="BI153" s="99">
        <f t="shared" si="7"/>
        <v>0</v>
      </c>
      <c r="BJ153" s="14" t="s">
        <v>94</v>
      </c>
      <c r="BK153" s="99">
        <f t="shared" si="8"/>
        <v>0</v>
      </c>
      <c r="BL153" s="14" t="s">
        <v>106</v>
      </c>
      <c r="BM153" s="168" t="s">
        <v>449</v>
      </c>
    </row>
    <row r="154" spans="1:65" s="2" customFormat="1" ht="24.2" customHeight="1">
      <c r="A154" s="32"/>
      <c r="B154" s="131"/>
      <c r="C154" s="156" t="s">
        <v>218</v>
      </c>
      <c r="D154" s="156" t="s">
        <v>167</v>
      </c>
      <c r="E154" s="157" t="s">
        <v>450</v>
      </c>
      <c r="F154" s="158" t="s">
        <v>451</v>
      </c>
      <c r="G154" s="159" t="s">
        <v>170</v>
      </c>
      <c r="H154" s="160">
        <v>145.16</v>
      </c>
      <c r="I154" s="161"/>
      <c r="J154" s="162"/>
      <c r="K154" s="163"/>
      <c r="L154" s="33"/>
      <c r="M154" s="164" t="s">
        <v>1</v>
      </c>
      <c r="N154" s="165" t="s">
        <v>49</v>
      </c>
      <c r="O154" s="58"/>
      <c r="P154" s="166">
        <f t="shared" si="0"/>
        <v>0</v>
      </c>
      <c r="Q154" s="166">
        <v>1.4999999999999999E-4</v>
      </c>
      <c r="R154" s="166">
        <f t="shared" si="1"/>
        <v>2.1773999999999998E-2</v>
      </c>
      <c r="S154" s="166">
        <v>0</v>
      </c>
      <c r="T154" s="167">
        <f t="shared" si="2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106</v>
      </c>
      <c r="AT154" s="168" t="s">
        <v>167</v>
      </c>
      <c r="AU154" s="168" t="s">
        <v>94</v>
      </c>
      <c r="AY154" s="14" t="s">
        <v>165</v>
      </c>
      <c r="BE154" s="99">
        <f t="shared" si="3"/>
        <v>0</v>
      </c>
      <c r="BF154" s="99">
        <f t="shared" si="4"/>
        <v>0</v>
      </c>
      <c r="BG154" s="99">
        <f t="shared" si="5"/>
        <v>0</v>
      </c>
      <c r="BH154" s="99">
        <f t="shared" si="6"/>
        <v>0</v>
      </c>
      <c r="BI154" s="99">
        <f t="shared" si="7"/>
        <v>0</v>
      </c>
      <c r="BJ154" s="14" t="s">
        <v>94</v>
      </c>
      <c r="BK154" s="99">
        <f t="shared" si="8"/>
        <v>0</v>
      </c>
      <c r="BL154" s="14" t="s">
        <v>106</v>
      </c>
      <c r="BM154" s="168" t="s">
        <v>452</v>
      </c>
    </row>
    <row r="155" spans="1:65" s="12" customFormat="1" ht="22.9" customHeight="1">
      <c r="B155" s="143"/>
      <c r="D155" s="144" t="s">
        <v>82</v>
      </c>
      <c r="E155" s="154" t="s">
        <v>198</v>
      </c>
      <c r="F155" s="154" t="s">
        <v>253</v>
      </c>
      <c r="I155" s="146"/>
      <c r="J155" s="155"/>
      <c r="L155" s="143"/>
      <c r="M155" s="148"/>
      <c r="N155" s="149"/>
      <c r="O155" s="149"/>
      <c r="P155" s="150">
        <f>SUM(P156:P165)</f>
        <v>0</v>
      </c>
      <c r="Q155" s="149"/>
      <c r="R155" s="150">
        <f>SUM(R156:R165)</f>
        <v>1.0478E-3</v>
      </c>
      <c r="S155" s="149"/>
      <c r="T155" s="151">
        <f>SUM(T156:T165)</f>
        <v>4.0600000000000004E-2</v>
      </c>
      <c r="AR155" s="144" t="s">
        <v>89</v>
      </c>
      <c r="AT155" s="152" t="s">
        <v>82</v>
      </c>
      <c r="AU155" s="152" t="s">
        <v>89</v>
      </c>
      <c r="AY155" s="144" t="s">
        <v>165</v>
      </c>
      <c r="BK155" s="153">
        <f>SUM(BK156:BK165)</f>
        <v>0</v>
      </c>
    </row>
    <row r="156" spans="1:65" s="2" customFormat="1" ht="24.2" customHeight="1">
      <c r="A156" s="32"/>
      <c r="B156" s="131"/>
      <c r="C156" s="156" t="s">
        <v>222</v>
      </c>
      <c r="D156" s="156" t="s">
        <v>167</v>
      </c>
      <c r="E156" s="157" t="s">
        <v>453</v>
      </c>
      <c r="F156" s="158" t="s">
        <v>454</v>
      </c>
      <c r="G156" s="159" t="s">
        <v>170</v>
      </c>
      <c r="H156" s="160">
        <v>570.91</v>
      </c>
      <c r="I156" s="161"/>
      <c r="J156" s="162"/>
      <c r="K156" s="163"/>
      <c r="L156" s="33"/>
      <c r="M156" s="164" t="s">
        <v>1</v>
      </c>
      <c r="N156" s="165" t="s">
        <v>49</v>
      </c>
      <c r="O156" s="58"/>
      <c r="P156" s="166">
        <f t="shared" ref="P156:P165" si="9">O156*H156</f>
        <v>0</v>
      </c>
      <c r="Q156" s="166">
        <v>0</v>
      </c>
      <c r="R156" s="166">
        <f t="shared" ref="R156:R165" si="10">Q156*H156</f>
        <v>0</v>
      </c>
      <c r="S156" s="166">
        <v>0</v>
      </c>
      <c r="T156" s="167">
        <f t="shared" ref="T156:T165" si="11">S156*H156</f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106</v>
      </c>
      <c r="AT156" s="168" t="s">
        <v>167</v>
      </c>
      <c r="AU156" s="168" t="s">
        <v>94</v>
      </c>
      <c r="AY156" s="14" t="s">
        <v>165</v>
      </c>
      <c r="BE156" s="99">
        <f t="shared" ref="BE156:BE165" si="12">IF(N156="základná",J156,0)</f>
        <v>0</v>
      </c>
      <c r="BF156" s="99">
        <f t="shared" ref="BF156:BF165" si="13">IF(N156="znížená",J156,0)</f>
        <v>0</v>
      </c>
      <c r="BG156" s="99">
        <f t="shared" ref="BG156:BG165" si="14">IF(N156="zákl. prenesená",J156,0)</f>
        <v>0</v>
      </c>
      <c r="BH156" s="99">
        <f t="shared" ref="BH156:BH165" si="15">IF(N156="zníž. prenesená",J156,0)</f>
        <v>0</v>
      </c>
      <c r="BI156" s="99">
        <f t="shared" ref="BI156:BI165" si="16">IF(N156="nulová",J156,0)</f>
        <v>0</v>
      </c>
      <c r="BJ156" s="14" t="s">
        <v>94</v>
      </c>
      <c r="BK156" s="99">
        <f t="shared" ref="BK156:BK165" si="17">ROUND(I156*H156,2)</f>
        <v>0</v>
      </c>
      <c r="BL156" s="14" t="s">
        <v>106</v>
      </c>
      <c r="BM156" s="168" t="s">
        <v>455</v>
      </c>
    </row>
    <row r="157" spans="1:65" s="2" customFormat="1" ht="24.2" customHeight="1">
      <c r="A157" s="32"/>
      <c r="B157" s="131"/>
      <c r="C157" s="156" t="s">
        <v>226</v>
      </c>
      <c r="D157" s="156" t="s">
        <v>167</v>
      </c>
      <c r="E157" s="157" t="s">
        <v>302</v>
      </c>
      <c r="F157" s="158" t="s">
        <v>303</v>
      </c>
      <c r="G157" s="159" t="s">
        <v>277</v>
      </c>
      <c r="H157" s="160">
        <v>4.03</v>
      </c>
      <c r="I157" s="161"/>
      <c r="J157" s="162"/>
      <c r="K157" s="163"/>
      <c r="L157" s="33"/>
      <c r="M157" s="164" t="s">
        <v>1</v>
      </c>
      <c r="N157" s="165" t="s">
        <v>49</v>
      </c>
      <c r="O157" s="58"/>
      <c r="P157" s="166">
        <f t="shared" si="9"/>
        <v>0</v>
      </c>
      <c r="Q157" s="166">
        <v>2.5999999999999998E-4</v>
      </c>
      <c r="R157" s="166">
        <f t="shared" si="10"/>
        <v>1.0478E-3</v>
      </c>
      <c r="S157" s="166">
        <v>0</v>
      </c>
      <c r="T157" s="167">
        <f t="shared" si="11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106</v>
      </c>
      <c r="AT157" s="168" t="s">
        <v>167</v>
      </c>
      <c r="AU157" s="168" t="s">
        <v>94</v>
      </c>
      <c r="AY157" s="14" t="s">
        <v>165</v>
      </c>
      <c r="BE157" s="99">
        <f t="shared" si="12"/>
        <v>0</v>
      </c>
      <c r="BF157" s="99">
        <f t="shared" si="13"/>
        <v>0</v>
      </c>
      <c r="BG157" s="99">
        <f t="shared" si="14"/>
        <v>0</v>
      </c>
      <c r="BH157" s="99">
        <f t="shared" si="15"/>
        <v>0</v>
      </c>
      <c r="BI157" s="99">
        <f t="shared" si="16"/>
        <v>0</v>
      </c>
      <c r="BJ157" s="14" t="s">
        <v>94</v>
      </c>
      <c r="BK157" s="99">
        <f t="shared" si="17"/>
        <v>0</v>
      </c>
      <c r="BL157" s="14" t="s">
        <v>106</v>
      </c>
      <c r="BM157" s="168" t="s">
        <v>456</v>
      </c>
    </row>
    <row r="158" spans="1:65" s="2" customFormat="1" ht="24.2" customHeight="1">
      <c r="A158" s="32"/>
      <c r="B158" s="131"/>
      <c r="C158" s="156" t="s">
        <v>230</v>
      </c>
      <c r="D158" s="156" t="s">
        <v>167</v>
      </c>
      <c r="E158" s="157" t="s">
        <v>314</v>
      </c>
      <c r="F158" s="158" t="s">
        <v>315</v>
      </c>
      <c r="G158" s="159" t="s">
        <v>170</v>
      </c>
      <c r="H158" s="160">
        <v>1.6240000000000001</v>
      </c>
      <c r="I158" s="161"/>
      <c r="J158" s="162"/>
      <c r="K158" s="163"/>
      <c r="L158" s="33"/>
      <c r="M158" s="164" t="s">
        <v>1</v>
      </c>
      <c r="N158" s="165" t="s">
        <v>49</v>
      </c>
      <c r="O158" s="58"/>
      <c r="P158" s="166">
        <f t="shared" si="9"/>
        <v>0</v>
      </c>
      <c r="Q158" s="166">
        <v>0</v>
      </c>
      <c r="R158" s="166">
        <f t="shared" si="10"/>
        <v>0</v>
      </c>
      <c r="S158" s="166">
        <v>2.5000000000000001E-2</v>
      </c>
      <c r="T158" s="167">
        <f t="shared" si="11"/>
        <v>4.0600000000000004E-2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106</v>
      </c>
      <c r="AT158" s="168" t="s">
        <v>167</v>
      </c>
      <c r="AU158" s="168" t="s">
        <v>94</v>
      </c>
      <c r="AY158" s="14" t="s">
        <v>165</v>
      </c>
      <c r="BE158" s="99">
        <f t="shared" si="12"/>
        <v>0</v>
      </c>
      <c r="BF158" s="99">
        <f t="shared" si="13"/>
        <v>0</v>
      </c>
      <c r="BG158" s="99">
        <f t="shared" si="14"/>
        <v>0</v>
      </c>
      <c r="BH158" s="99">
        <f t="shared" si="15"/>
        <v>0</v>
      </c>
      <c r="BI158" s="99">
        <f t="shared" si="16"/>
        <v>0</v>
      </c>
      <c r="BJ158" s="14" t="s">
        <v>94</v>
      </c>
      <c r="BK158" s="99">
        <f t="shared" si="17"/>
        <v>0</v>
      </c>
      <c r="BL158" s="14" t="s">
        <v>106</v>
      </c>
      <c r="BM158" s="168" t="s">
        <v>457</v>
      </c>
    </row>
    <row r="159" spans="1:65" s="2" customFormat="1" ht="14.45" customHeight="1">
      <c r="A159" s="32"/>
      <c r="B159" s="131"/>
      <c r="C159" s="156" t="s">
        <v>234</v>
      </c>
      <c r="D159" s="156" t="s">
        <v>167</v>
      </c>
      <c r="E159" s="157" t="s">
        <v>330</v>
      </c>
      <c r="F159" s="158" t="s">
        <v>331</v>
      </c>
      <c r="G159" s="159" t="s">
        <v>332</v>
      </c>
      <c r="H159" s="160">
        <v>1.425</v>
      </c>
      <c r="I159" s="161"/>
      <c r="J159" s="162"/>
      <c r="K159" s="163"/>
      <c r="L159" s="33"/>
      <c r="M159" s="164" t="s">
        <v>1</v>
      </c>
      <c r="N159" s="165" t="s">
        <v>49</v>
      </c>
      <c r="O159" s="58"/>
      <c r="P159" s="166">
        <f t="shared" si="9"/>
        <v>0</v>
      </c>
      <c r="Q159" s="166">
        <v>0</v>
      </c>
      <c r="R159" s="166">
        <f t="shared" si="10"/>
        <v>0</v>
      </c>
      <c r="S159" s="166">
        <v>0</v>
      </c>
      <c r="T159" s="167">
        <f t="shared" si="11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106</v>
      </c>
      <c r="AT159" s="168" t="s">
        <v>167</v>
      </c>
      <c r="AU159" s="168" t="s">
        <v>94</v>
      </c>
      <c r="AY159" s="14" t="s">
        <v>165</v>
      </c>
      <c r="BE159" s="99">
        <f t="shared" si="12"/>
        <v>0</v>
      </c>
      <c r="BF159" s="99">
        <f t="shared" si="13"/>
        <v>0</v>
      </c>
      <c r="BG159" s="99">
        <f t="shared" si="14"/>
        <v>0</v>
      </c>
      <c r="BH159" s="99">
        <f t="shared" si="15"/>
        <v>0</v>
      </c>
      <c r="BI159" s="99">
        <f t="shared" si="16"/>
        <v>0</v>
      </c>
      <c r="BJ159" s="14" t="s">
        <v>94</v>
      </c>
      <c r="BK159" s="99">
        <f t="shared" si="17"/>
        <v>0</v>
      </c>
      <c r="BL159" s="14" t="s">
        <v>106</v>
      </c>
      <c r="BM159" s="168" t="s">
        <v>458</v>
      </c>
    </row>
    <row r="160" spans="1:65" s="2" customFormat="1" ht="14.45" customHeight="1">
      <c r="A160" s="32"/>
      <c r="B160" s="131"/>
      <c r="C160" s="156" t="s">
        <v>238</v>
      </c>
      <c r="D160" s="156" t="s">
        <v>167</v>
      </c>
      <c r="E160" s="157" t="s">
        <v>335</v>
      </c>
      <c r="F160" s="158" t="s">
        <v>336</v>
      </c>
      <c r="G160" s="159" t="s">
        <v>332</v>
      </c>
      <c r="H160" s="160">
        <v>5.7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f t="shared" si="9"/>
        <v>0</v>
      </c>
      <c r="Q160" s="166">
        <v>0</v>
      </c>
      <c r="R160" s="166">
        <f t="shared" si="10"/>
        <v>0</v>
      </c>
      <c r="S160" s="166">
        <v>0</v>
      </c>
      <c r="T160" s="167">
        <f t="shared" si="11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106</v>
      </c>
      <c r="AT160" s="168" t="s">
        <v>167</v>
      </c>
      <c r="AU160" s="168" t="s">
        <v>94</v>
      </c>
      <c r="AY160" s="14" t="s">
        <v>165</v>
      </c>
      <c r="BE160" s="99">
        <f t="shared" si="12"/>
        <v>0</v>
      </c>
      <c r="BF160" s="99">
        <f t="shared" si="13"/>
        <v>0</v>
      </c>
      <c r="BG160" s="99">
        <f t="shared" si="14"/>
        <v>0</v>
      </c>
      <c r="BH160" s="99">
        <f t="shared" si="15"/>
        <v>0</v>
      </c>
      <c r="BI160" s="99">
        <f t="shared" si="16"/>
        <v>0</v>
      </c>
      <c r="BJ160" s="14" t="s">
        <v>94</v>
      </c>
      <c r="BK160" s="99">
        <f t="shared" si="17"/>
        <v>0</v>
      </c>
      <c r="BL160" s="14" t="s">
        <v>106</v>
      </c>
      <c r="BM160" s="168" t="s">
        <v>459</v>
      </c>
    </row>
    <row r="161" spans="1:65" s="2" customFormat="1" ht="14.45" customHeight="1">
      <c r="A161" s="32"/>
      <c r="B161" s="131"/>
      <c r="C161" s="156" t="s">
        <v>7</v>
      </c>
      <c r="D161" s="156" t="s">
        <v>167</v>
      </c>
      <c r="E161" s="157" t="s">
        <v>339</v>
      </c>
      <c r="F161" s="158" t="s">
        <v>340</v>
      </c>
      <c r="G161" s="159" t="s">
        <v>332</v>
      </c>
      <c r="H161" s="160">
        <v>1.425</v>
      </c>
      <c r="I161" s="161"/>
      <c r="J161" s="162"/>
      <c r="K161" s="163"/>
      <c r="L161" s="33"/>
      <c r="M161" s="164" t="s">
        <v>1</v>
      </c>
      <c r="N161" s="165" t="s">
        <v>49</v>
      </c>
      <c r="O161" s="58"/>
      <c r="P161" s="166">
        <f t="shared" si="9"/>
        <v>0</v>
      </c>
      <c r="Q161" s="166">
        <v>0</v>
      </c>
      <c r="R161" s="166">
        <f t="shared" si="10"/>
        <v>0</v>
      </c>
      <c r="S161" s="166">
        <v>0</v>
      </c>
      <c r="T161" s="167">
        <f t="shared" si="11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106</v>
      </c>
      <c r="AT161" s="168" t="s">
        <v>167</v>
      </c>
      <c r="AU161" s="168" t="s">
        <v>94</v>
      </c>
      <c r="AY161" s="14" t="s">
        <v>165</v>
      </c>
      <c r="BE161" s="99">
        <f t="shared" si="12"/>
        <v>0</v>
      </c>
      <c r="BF161" s="99">
        <f t="shared" si="13"/>
        <v>0</v>
      </c>
      <c r="BG161" s="99">
        <f t="shared" si="14"/>
        <v>0</v>
      </c>
      <c r="BH161" s="99">
        <f t="shared" si="15"/>
        <v>0</v>
      </c>
      <c r="BI161" s="99">
        <f t="shared" si="16"/>
        <v>0</v>
      </c>
      <c r="BJ161" s="14" t="s">
        <v>94</v>
      </c>
      <c r="BK161" s="99">
        <f t="shared" si="17"/>
        <v>0</v>
      </c>
      <c r="BL161" s="14" t="s">
        <v>106</v>
      </c>
      <c r="BM161" s="168" t="s">
        <v>460</v>
      </c>
    </row>
    <row r="162" spans="1:65" s="2" customFormat="1" ht="24.2" customHeight="1">
      <c r="A162" s="32"/>
      <c r="B162" s="131"/>
      <c r="C162" s="156" t="s">
        <v>245</v>
      </c>
      <c r="D162" s="156" t="s">
        <v>167</v>
      </c>
      <c r="E162" s="157" t="s">
        <v>343</v>
      </c>
      <c r="F162" s="158" t="s">
        <v>344</v>
      </c>
      <c r="G162" s="159" t="s">
        <v>332</v>
      </c>
      <c r="H162" s="160">
        <v>21.375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f t="shared" si="9"/>
        <v>0</v>
      </c>
      <c r="Q162" s="166">
        <v>0</v>
      </c>
      <c r="R162" s="166">
        <f t="shared" si="10"/>
        <v>0</v>
      </c>
      <c r="S162" s="166">
        <v>0</v>
      </c>
      <c r="T162" s="167">
        <f t="shared" si="11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106</v>
      </c>
      <c r="AT162" s="168" t="s">
        <v>167</v>
      </c>
      <c r="AU162" s="168" t="s">
        <v>94</v>
      </c>
      <c r="AY162" s="14" t="s">
        <v>165</v>
      </c>
      <c r="BE162" s="99">
        <f t="shared" si="12"/>
        <v>0</v>
      </c>
      <c r="BF162" s="99">
        <f t="shared" si="13"/>
        <v>0</v>
      </c>
      <c r="BG162" s="99">
        <f t="shared" si="14"/>
        <v>0</v>
      </c>
      <c r="BH162" s="99">
        <f t="shared" si="15"/>
        <v>0</v>
      </c>
      <c r="BI162" s="99">
        <f t="shared" si="16"/>
        <v>0</v>
      </c>
      <c r="BJ162" s="14" t="s">
        <v>94</v>
      </c>
      <c r="BK162" s="99">
        <f t="shared" si="17"/>
        <v>0</v>
      </c>
      <c r="BL162" s="14" t="s">
        <v>106</v>
      </c>
      <c r="BM162" s="168" t="s">
        <v>461</v>
      </c>
    </row>
    <row r="163" spans="1:65" s="2" customFormat="1" ht="24.2" customHeight="1">
      <c r="A163" s="32"/>
      <c r="B163" s="131"/>
      <c r="C163" s="156" t="s">
        <v>249</v>
      </c>
      <c r="D163" s="156" t="s">
        <v>167</v>
      </c>
      <c r="E163" s="157" t="s">
        <v>347</v>
      </c>
      <c r="F163" s="158" t="s">
        <v>348</v>
      </c>
      <c r="G163" s="159" t="s">
        <v>332</v>
      </c>
      <c r="H163" s="160">
        <v>1.425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9"/>
        <v>0</v>
      </c>
      <c r="Q163" s="166">
        <v>0</v>
      </c>
      <c r="R163" s="166">
        <f t="shared" si="10"/>
        <v>0</v>
      </c>
      <c r="S163" s="166">
        <v>0</v>
      </c>
      <c r="T163" s="167">
        <f t="shared" si="11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106</v>
      </c>
      <c r="AT163" s="168" t="s">
        <v>167</v>
      </c>
      <c r="AU163" s="168" t="s">
        <v>94</v>
      </c>
      <c r="AY163" s="14" t="s">
        <v>165</v>
      </c>
      <c r="BE163" s="99">
        <f t="shared" si="12"/>
        <v>0</v>
      </c>
      <c r="BF163" s="99">
        <f t="shared" si="13"/>
        <v>0</v>
      </c>
      <c r="BG163" s="99">
        <f t="shared" si="14"/>
        <v>0</v>
      </c>
      <c r="BH163" s="99">
        <f t="shared" si="15"/>
        <v>0</v>
      </c>
      <c r="BI163" s="99">
        <f t="shared" si="16"/>
        <v>0</v>
      </c>
      <c r="BJ163" s="14" t="s">
        <v>94</v>
      </c>
      <c r="BK163" s="99">
        <f t="shared" si="17"/>
        <v>0</v>
      </c>
      <c r="BL163" s="14" t="s">
        <v>106</v>
      </c>
      <c r="BM163" s="168" t="s">
        <v>462</v>
      </c>
    </row>
    <row r="164" spans="1:65" s="2" customFormat="1" ht="24.2" customHeight="1">
      <c r="A164" s="32"/>
      <c r="B164" s="131"/>
      <c r="C164" s="156" t="s">
        <v>254</v>
      </c>
      <c r="D164" s="156" t="s">
        <v>167</v>
      </c>
      <c r="E164" s="157" t="s">
        <v>351</v>
      </c>
      <c r="F164" s="158" t="s">
        <v>352</v>
      </c>
      <c r="G164" s="159" t="s">
        <v>332</v>
      </c>
      <c r="H164" s="160">
        <v>11.4</v>
      </c>
      <c r="I164" s="161"/>
      <c r="J164" s="162"/>
      <c r="K164" s="163"/>
      <c r="L164" s="33"/>
      <c r="M164" s="164" t="s">
        <v>1</v>
      </c>
      <c r="N164" s="165" t="s">
        <v>49</v>
      </c>
      <c r="O164" s="58"/>
      <c r="P164" s="166">
        <f t="shared" si="9"/>
        <v>0</v>
      </c>
      <c r="Q164" s="166">
        <v>0</v>
      </c>
      <c r="R164" s="166">
        <f t="shared" si="10"/>
        <v>0</v>
      </c>
      <c r="S164" s="166">
        <v>0</v>
      </c>
      <c r="T164" s="167">
        <f t="shared" si="11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106</v>
      </c>
      <c r="AT164" s="168" t="s">
        <v>167</v>
      </c>
      <c r="AU164" s="168" t="s">
        <v>94</v>
      </c>
      <c r="AY164" s="14" t="s">
        <v>165</v>
      </c>
      <c r="BE164" s="99">
        <f t="shared" si="12"/>
        <v>0</v>
      </c>
      <c r="BF164" s="99">
        <f t="shared" si="13"/>
        <v>0</v>
      </c>
      <c r="BG164" s="99">
        <f t="shared" si="14"/>
        <v>0</v>
      </c>
      <c r="BH164" s="99">
        <f t="shared" si="15"/>
        <v>0</v>
      </c>
      <c r="BI164" s="99">
        <f t="shared" si="16"/>
        <v>0</v>
      </c>
      <c r="BJ164" s="14" t="s">
        <v>94</v>
      </c>
      <c r="BK164" s="99">
        <f t="shared" si="17"/>
        <v>0</v>
      </c>
      <c r="BL164" s="14" t="s">
        <v>106</v>
      </c>
      <c r="BM164" s="168" t="s">
        <v>463</v>
      </c>
    </row>
    <row r="165" spans="1:65" s="2" customFormat="1" ht="24.2" customHeight="1">
      <c r="A165" s="32"/>
      <c r="B165" s="131"/>
      <c r="C165" s="156" t="s">
        <v>258</v>
      </c>
      <c r="D165" s="156" t="s">
        <v>167</v>
      </c>
      <c r="E165" s="157" t="s">
        <v>355</v>
      </c>
      <c r="F165" s="158" t="s">
        <v>356</v>
      </c>
      <c r="G165" s="159" t="s">
        <v>332</v>
      </c>
      <c r="H165" s="160">
        <v>1.425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f t="shared" si="9"/>
        <v>0</v>
      </c>
      <c r="Q165" s="166">
        <v>0</v>
      </c>
      <c r="R165" s="166">
        <f t="shared" si="10"/>
        <v>0</v>
      </c>
      <c r="S165" s="166">
        <v>0</v>
      </c>
      <c r="T165" s="167">
        <f t="shared" si="11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106</v>
      </c>
      <c r="AT165" s="168" t="s">
        <v>167</v>
      </c>
      <c r="AU165" s="168" t="s">
        <v>94</v>
      </c>
      <c r="AY165" s="14" t="s">
        <v>165</v>
      </c>
      <c r="BE165" s="99">
        <f t="shared" si="12"/>
        <v>0</v>
      </c>
      <c r="BF165" s="99">
        <f t="shared" si="13"/>
        <v>0</v>
      </c>
      <c r="BG165" s="99">
        <f t="shared" si="14"/>
        <v>0</v>
      </c>
      <c r="BH165" s="99">
        <f t="shared" si="15"/>
        <v>0</v>
      </c>
      <c r="BI165" s="99">
        <f t="shared" si="16"/>
        <v>0</v>
      </c>
      <c r="BJ165" s="14" t="s">
        <v>94</v>
      </c>
      <c r="BK165" s="99">
        <f t="shared" si="17"/>
        <v>0</v>
      </c>
      <c r="BL165" s="14" t="s">
        <v>106</v>
      </c>
      <c r="BM165" s="168" t="s">
        <v>464</v>
      </c>
    </row>
    <row r="166" spans="1:65" s="12" customFormat="1" ht="22.9" customHeight="1">
      <c r="B166" s="143"/>
      <c r="D166" s="144" t="s">
        <v>82</v>
      </c>
      <c r="E166" s="154" t="s">
        <v>358</v>
      </c>
      <c r="F166" s="154" t="s">
        <v>359</v>
      </c>
      <c r="I166" s="146"/>
      <c r="J166" s="155"/>
      <c r="L166" s="143"/>
      <c r="M166" s="148"/>
      <c r="N166" s="149"/>
      <c r="O166" s="149"/>
      <c r="P166" s="150">
        <f>P167</f>
        <v>0</v>
      </c>
      <c r="Q166" s="149"/>
      <c r="R166" s="150">
        <f>R167</f>
        <v>0</v>
      </c>
      <c r="S166" s="149"/>
      <c r="T166" s="151">
        <f>T167</f>
        <v>0</v>
      </c>
      <c r="AR166" s="144" t="s">
        <v>89</v>
      </c>
      <c r="AT166" s="152" t="s">
        <v>82</v>
      </c>
      <c r="AU166" s="152" t="s">
        <v>89</v>
      </c>
      <c r="AY166" s="144" t="s">
        <v>165</v>
      </c>
      <c r="BK166" s="153">
        <f>BK167</f>
        <v>0</v>
      </c>
    </row>
    <row r="167" spans="1:65" s="2" customFormat="1" ht="24.2" customHeight="1">
      <c r="A167" s="32"/>
      <c r="B167" s="131"/>
      <c r="C167" s="156" t="s">
        <v>262</v>
      </c>
      <c r="D167" s="156" t="s">
        <v>167</v>
      </c>
      <c r="E167" s="157" t="s">
        <v>361</v>
      </c>
      <c r="F167" s="158" t="s">
        <v>362</v>
      </c>
      <c r="G167" s="159" t="s">
        <v>332</v>
      </c>
      <c r="H167" s="160">
        <v>2.5550000000000002</v>
      </c>
      <c r="I167" s="161"/>
      <c r="J167" s="162"/>
      <c r="K167" s="163"/>
      <c r="L167" s="33"/>
      <c r="M167" s="164" t="s">
        <v>1</v>
      </c>
      <c r="N167" s="165" t="s">
        <v>49</v>
      </c>
      <c r="O167" s="58"/>
      <c r="P167" s="166">
        <f>O167*H167</f>
        <v>0</v>
      </c>
      <c r="Q167" s="166">
        <v>0</v>
      </c>
      <c r="R167" s="166">
        <f>Q167*H167</f>
        <v>0</v>
      </c>
      <c r="S167" s="166">
        <v>0</v>
      </c>
      <c r="T167" s="167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106</v>
      </c>
      <c r="AT167" s="168" t="s">
        <v>167</v>
      </c>
      <c r="AU167" s="168" t="s">
        <v>94</v>
      </c>
      <c r="AY167" s="14" t="s">
        <v>165</v>
      </c>
      <c r="BE167" s="99">
        <f>IF(N167="základná",J167,0)</f>
        <v>0</v>
      </c>
      <c r="BF167" s="99">
        <f>IF(N167="znížená",J167,0)</f>
        <v>0</v>
      </c>
      <c r="BG167" s="99">
        <f>IF(N167="zákl. prenesená",J167,0)</f>
        <v>0</v>
      </c>
      <c r="BH167" s="99">
        <f>IF(N167="zníž. prenesená",J167,0)</f>
        <v>0</v>
      </c>
      <c r="BI167" s="99">
        <f>IF(N167="nulová",J167,0)</f>
        <v>0</v>
      </c>
      <c r="BJ167" s="14" t="s">
        <v>94</v>
      </c>
      <c r="BK167" s="99">
        <f>ROUND(I167*H167,2)</f>
        <v>0</v>
      </c>
      <c r="BL167" s="14" t="s">
        <v>106</v>
      </c>
      <c r="BM167" s="168" t="s">
        <v>465</v>
      </c>
    </row>
    <row r="168" spans="1:65" s="12" customFormat="1" ht="25.9" customHeight="1">
      <c r="B168" s="143"/>
      <c r="D168" s="144" t="s">
        <v>82</v>
      </c>
      <c r="E168" s="145" t="s">
        <v>364</v>
      </c>
      <c r="F168" s="145" t="s">
        <v>365</v>
      </c>
      <c r="I168" s="146"/>
      <c r="J168" s="147"/>
      <c r="L168" s="143"/>
      <c r="M168" s="148"/>
      <c r="N168" s="149"/>
      <c r="O168" s="149"/>
      <c r="P168" s="150">
        <f>P169+P179+P217+P243+P248+P255+P260</f>
        <v>0</v>
      </c>
      <c r="Q168" s="149"/>
      <c r="R168" s="150">
        <f>R169+R179+R217+R243+R248+R255+R260</f>
        <v>34.865343239999994</v>
      </c>
      <c r="S168" s="149"/>
      <c r="T168" s="151">
        <f>T169+T179+T217+T243+T248+T255+T260</f>
        <v>1.3848759999999998</v>
      </c>
      <c r="AR168" s="144" t="s">
        <v>94</v>
      </c>
      <c r="AT168" s="152" t="s">
        <v>82</v>
      </c>
      <c r="AU168" s="152" t="s">
        <v>83</v>
      </c>
      <c r="AY168" s="144" t="s">
        <v>165</v>
      </c>
      <c r="BK168" s="153">
        <f>BK169+BK179+BK217+BK243+BK248+BK255+BK260</f>
        <v>0</v>
      </c>
    </row>
    <row r="169" spans="1:65" s="12" customFormat="1" ht="22.9" customHeight="1">
      <c r="B169" s="143"/>
      <c r="D169" s="144" t="s">
        <v>82</v>
      </c>
      <c r="E169" s="154" t="s">
        <v>466</v>
      </c>
      <c r="F169" s="154" t="s">
        <v>467</v>
      </c>
      <c r="I169" s="146"/>
      <c r="J169" s="155"/>
      <c r="L169" s="143"/>
      <c r="M169" s="148"/>
      <c r="N169" s="149"/>
      <c r="O169" s="149"/>
      <c r="P169" s="150">
        <f>SUM(P170:P178)</f>
        <v>0</v>
      </c>
      <c r="Q169" s="149"/>
      <c r="R169" s="150">
        <f>SUM(R170:R178)</f>
        <v>0.34732790000000008</v>
      </c>
      <c r="S169" s="149"/>
      <c r="T169" s="151">
        <f>SUM(T170:T178)</f>
        <v>0</v>
      </c>
      <c r="AR169" s="144" t="s">
        <v>94</v>
      </c>
      <c r="AT169" s="152" t="s">
        <v>82</v>
      </c>
      <c r="AU169" s="152" t="s">
        <v>89</v>
      </c>
      <c r="AY169" s="144" t="s">
        <v>165</v>
      </c>
      <c r="BK169" s="153">
        <f>SUM(BK170:BK178)</f>
        <v>0</v>
      </c>
    </row>
    <row r="170" spans="1:65" s="2" customFormat="1" ht="24.2" customHeight="1">
      <c r="A170" s="32"/>
      <c r="B170" s="131"/>
      <c r="C170" s="156" t="s">
        <v>266</v>
      </c>
      <c r="D170" s="156" t="s">
        <v>167</v>
      </c>
      <c r="E170" s="157" t="s">
        <v>468</v>
      </c>
      <c r="F170" s="158" t="s">
        <v>469</v>
      </c>
      <c r="G170" s="159" t="s">
        <v>170</v>
      </c>
      <c r="H170" s="160">
        <v>72.58</v>
      </c>
      <c r="I170" s="161"/>
      <c r="J170" s="162"/>
      <c r="K170" s="163"/>
      <c r="L170" s="33"/>
      <c r="M170" s="164" t="s">
        <v>1</v>
      </c>
      <c r="N170" s="165" t="s">
        <v>49</v>
      </c>
      <c r="O170" s="58"/>
      <c r="P170" s="166">
        <f t="shared" ref="P170:P178" si="18">O170*H170</f>
        <v>0</v>
      </c>
      <c r="Q170" s="166">
        <v>6.9999999999999999E-4</v>
      </c>
      <c r="R170" s="166">
        <f t="shared" ref="R170:R178" si="19">Q170*H170</f>
        <v>5.0805999999999997E-2</v>
      </c>
      <c r="S170" s="166">
        <v>0</v>
      </c>
      <c r="T170" s="167">
        <f t="shared" ref="T170:T178" si="20"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226</v>
      </c>
      <c r="AT170" s="168" t="s">
        <v>167</v>
      </c>
      <c r="AU170" s="168" t="s">
        <v>94</v>
      </c>
      <c r="AY170" s="14" t="s">
        <v>165</v>
      </c>
      <c r="BE170" s="99">
        <f t="shared" ref="BE170:BE178" si="21">IF(N170="základná",J170,0)</f>
        <v>0</v>
      </c>
      <c r="BF170" s="99">
        <f t="shared" ref="BF170:BF178" si="22">IF(N170="znížená",J170,0)</f>
        <v>0</v>
      </c>
      <c r="BG170" s="99">
        <f t="shared" ref="BG170:BG178" si="23">IF(N170="zákl. prenesená",J170,0)</f>
        <v>0</v>
      </c>
      <c r="BH170" s="99">
        <f t="shared" ref="BH170:BH178" si="24">IF(N170="zníž. prenesená",J170,0)</f>
        <v>0</v>
      </c>
      <c r="BI170" s="99">
        <f t="shared" ref="BI170:BI178" si="25">IF(N170="nulová",J170,0)</f>
        <v>0</v>
      </c>
      <c r="BJ170" s="14" t="s">
        <v>94</v>
      </c>
      <c r="BK170" s="99">
        <f t="shared" ref="BK170:BK178" si="26">ROUND(I170*H170,2)</f>
        <v>0</v>
      </c>
      <c r="BL170" s="14" t="s">
        <v>226</v>
      </c>
      <c r="BM170" s="168" t="s">
        <v>470</v>
      </c>
    </row>
    <row r="171" spans="1:65" s="2" customFormat="1" ht="37.9" customHeight="1">
      <c r="A171" s="32"/>
      <c r="B171" s="131"/>
      <c r="C171" s="169" t="s">
        <v>270</v>
      </c>
      <c r="D171" s="169" t="s">
        <v>373</v>
      </c>
      <c r="E171" s="170" t="s">
        <v>471</v>
      </c>
      <c r="F171" s="171" t="s">
        <v>472</v>
      </c>
      <c r="G171" s="172" t="s">
        <v>434</v>
      </c>
      <c r="H171" s="173">
        <v>254.03</v>
      </c>
      <c r="I171" s="174"/>
      <c r="J171" s="175"/>
      <c r="K171" s="176"/>
      <c r="L171" s="177"/>
      <c r="M171" s="178" t="s">
        <v>1</v>
      </c>
      <c r="N171" s="179" t="s">
        <v>49</v>
      </c>
      <c r="O171" s="58"/>
      <c r="P171" s="166">
        <f t="shared" si="18"/>
        <v>0</v>
      </c>
      <c r="Q171" s="166">
        <v>1E-3</v>
      </c>
      <c r="R171" s="166">
        <f t="shared" si="19"/>
        <v>0.25403000000000003</v>
      </c>
      <c r="S171" s="166">
        <v>0</v>
      </c>
      <c r="T171" s="167">
        <f t="shared" si="20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291</v>
      </c>
      <c r="AT171" s="168" t="s">
        <v>373</v>
      </c>
      <c r="AU171" s="168" t="s">
        <v>94</v>
      </c>
      <c r="AY171" s="14" t="s">
        <v>165</v>
      </c>
      <c r="BE171" s="99">
        <f t="shared" si="21"/>
        <v>0</v>
      </c>
      <c r="BF171" s="99">
        <f t="shared" si="22"/>
        <v>0</v>
      </c>
      <c r="BG171" s="99">
        <f t="shared" si="23"/>
        <v>0</v>
      </c>
      <c r="BH171" s="99">
        <f t="shared" si="24"/>
        <v>0</v>
      </c>
      <c r="BI171" s="99">
        <f t="shared" si="25"/>
        <v>0</v>
      </c>
      <c r="BJ171" s="14" t="s">
        <v>94</v>
      </c>
      <c r="BK171" s="99">
        <f t="shared" si="26"/>
        <v>0</v>
      </c>
      <c r="BL171" s="14" t="s">
        <v>226</v>
      </c>
      <c r="BM171" s="168" t="s">
        <v>473</v>
      </c>
    </row>
    <row r="172" spans="1:65" s="2" customFormat="1" ht="24.2" customHeight="1">
      <c r="A172" s="32"/>
      <c r="B172" s="131"/>
      <c r="C172" s="156" t="s">
        <v>274</v>
      </c>
      <c r="D172" s="156" t="s">
        <v>167</v>
      </c>
      <c r="E172" s="157" t="s">
        <v>474</v>
      </c>
      <c r="F172" s="158" t="s">
        <v>475</v>
      </c>
      <c r="G172" s="159" t="s">
        <v>170</v>
      </c>
      <c r="H172" s="160">
        <v>8.2690000000000001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f t="shared" si="18"/>
        <v>0</v>
      </c>
      <c r="Q172" s="166">
        <v>6.9999999999999999E-4</v>
      </c>
      <c r="R172" s="166">
        <f t="shared" si="19"/>
        <v>5.7882999999999997E-3</v>
      </c>
      <c r="S172" s="166">
        <v>0</v>
      </c>
      <c r="T172" s="167">
        <f t="shared" si="20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226</v>
      </c>
      <c r="AT172" s="168" t="s">
        <v>167</v>
      </c>
      <c r="AU172" s="168" t="s">
        <v>94</v>
      </c>
      <c r="AY172" s="14" t="s">
        <v>165</v>
      </c>
      <c r="BE172" s="99">
        <f t="shared" si="21"/>
        <v>0</v>
      </c>
      <c r="BF172" s="99">
        <f t="shared" si="22"/>
        <v>0</v>
      </c>
      <c r="BG172" s="99">
        <f t="shared" si="23"/>
        <v>0</v>
      </c>
      <c r="BH172" s="99">
        <f t="shared" si="24"/>
        <v>0</v>
      </c>
      <c r="BI172" s="99">
        <f t="shared" si="25"/>
        <v>0</v>
      </c>
      <c r="BJ172" s="14" t="s">
        <v>94</v>
      </c>
      <c r="BK172" s="99">
        <f t="shared" si="26"/>
        <v>0</v>
      </c>
      <c r="BL172" s="14" t="s">
        <v>226</v>
      </c>
      <c r="BM172" s="168" t="s">
        <v>476</v>
      </c>
    </row>
    <row r="173" spans="1:65" s="2" customFormat="1" ht="37.9" customHeight="1">
      <c r="A173" s="32"/>
      <c r="B173" s="131"/>
      <c r="C173" s="169" t="s">
        <v>279</v>
      </c>
      <c r="D173" s="169" t="s">
        <v>373</v>
      </c>
      <c r="E173" s="170" t="s">
        <v>471</v>
      </c>
      <c r="F173" s="171" t="s">
        <v>472</v>
      </c>
      <c r="G173" s="172" t="s">
        <v>434</v>
      </c>
      <c r="H173" s="173">
        <v>28.942</v>
      </c>
      <c r="I173" s="174"/>
      <c r="J173" s="175"/>
      <c r="K173" s="176"/>
      <c r="L173" s="177"/>
      <c r="M173" s="178" t="s">
        <v>1</v>
      </c>
      <c r="N173" s="179" t="s">
        <v>49</v>
      </c>
      <c r="O173" s="58"/>
      <c r="P173" s="166">
        <f t="shared" si="18"/>
        <v>0</v>
      </c>
      <c r="Q173" s="166">
        <v>1E-3</v>
      </c>
      <c r="R173" s="166">
        <f t="shared" si="19"/>
        <v>2.8942000000000002E-2</v>
      </c>
      <c r="S173" s="166">
        <v>0</v>
      </c>
      <c r="T173" s="167">
        <f t="shared" si="20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291</v>
      </c>
      <c r="AT173" s="168" t="s">
        <v>373</v>
      </c>
      <c r="AU173" s="168" t="s">
        <v>94</v>
      </c>
      <c r="AY173" s="14" t="s">
        <v>165</v>
      </c>
      <c r="BE173" s="99">
        <f t="shared" si="21"/>
        <v>0</v>
      </c>
      <c r="BF173" s="99">
        <f t="shared" si="22"/>
        <v>0</v>
      </c>
      <c r="BG173" s="99">
        <f t="shared" si="23"/>
        <v>0</v>
      </c>
      <c r="BH173" s="99">
        <f t="shared" si="24"/>
        <v>0</v>
      </c>
      <c r="BI173" s="99">
        <f t="shared" si="25"/>
        <v>0</v>
      </c>
      <c r="BJ173" s="14" t="s">
        <v>94</v>
      </c>
      <c r="BK173" s="99">
        <f t="shared" si="26"/>
        <v>0</v>
      </c>
      <c r="BL173" s="14" t="s">
        <v>226</v>
      </c>
      <c r="BM173" s="168" t="s">
        <v>477</v>
      </c>
    </row>
    <row r="174" spans="1:65" s="2" customFormat="1" ht="24.2" customHeight="1">
      <c r="A174" s="32"/>
      <c r="B174" s="131"/>
      <c r="C174" s="156" t="s">
        <v>283</v>
      </c>
      <c r="D174" s="156" t="s">
        <v>167</v>
      </c>
      <c r="E174" s="157" t="s">
        <v>478</v>
      </c>
      <c r="F174" s="158" t="s">
        <v>479</v>
      </c>
      <c r="G174" s="159" t="s">
        <v>170</v>
      </c>
      <c r="H174" s="160">
        <v>72.58</v>
      </c>
      <c r="I174" s="161"/>
      <c r="J174" s="162"/>
      <c r="K174" s="163"/>
      <c r="L174" s="33"/>
      <c r="M174" s="164" t="s">
        <v>1</v>
      </c>
      <c r="N174" s="165" t="s">
        <v>49</v>
      </c>
      <c r="O174" s="58"/>
      <c r="P174" s="166">
        <f t="shared" si="18"/>
        <v>0</v>
      </c>
      <c r="Q174" s="166">
        <v>0</v>
      </c>
      <c r="R174" s="166">
        <f t="shared" si="19"/>
        <v>0</v>
      </c>
      <c r="S174" s="166">
        <v>0</v>
      </c>
      <c r="T174" s="167">
        <f t="shared" si="20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226</v>
      </c>
      <c r="AT174" s="168" t="s">
        <v>167</v>
      </c>
      <c r="AU174" s="168" t="s">
        <v>94</v>
      </c>
      <c r="AY174" s="14" t="s">
        <v>165</v>
      </c>
      <c r="BE174" s="99">
        <f t="shared" si="21"/>
        <v>0</v>
      </c>
      <c r="BF174" s="99">
        <f t="shared" si="22"/>
        <v>0</v>
      </c>
      <c r="BG174" s="99">
        <f t="shared" si="23"/>
        <v>0</v>
      </c>
      <c r="BH174" s="99">
        <f t="shared" si="24"/>
        <v>0</v>
      </c>
      <c r="BI174" s="99">
        <f t="shared" si="25"/>
        <v>0</v>
      </c>
      <c r="BJ174" s="14" t="s">
        <v>94</v>
      </c>
      <c r="BK174" s="99">
        <f t="shared" si="26"/>
        <v>0</v>
      </c>
      <c r="BL174" s="14" t="s">
        <v>226</v>
      </c>
      <c r="BM174" s="168" t="s">
        <v>480</v>
      </c>
    </row>
    <row r="175" spans="1:65" s="2" customFormat="1" ht="24.2" customHeight="1">
      <c r="A175" s="32"/>
      <c r="B175" s="131"/>
      <c r="C175" s="169" t="s">
        <v>287</v>
      </c>
      <c r="D175" s="169" t="s">
        <v>373</v>
      </c>
      <c r="E175" s="170" t="s">
        <v>481</v>
      </c>
      <c r="F175" s="171" t="s">
        <v>482</v>
      </c>
      <c r="G175" s="172" t="s">
        <v>483</v>
      </c>
      <c r="H175" s="173">
        <v>5.806</v>
      </c>
      <c r="I175" s="174"/>
      <c r="J175" s="175"/>
      <c r="K175" s="176"/>
      <c r="L175" s="177"/>
      <c r="M175" s="178" t="s">
        <v>1</v>
      </c>
      <c r="N175" s="179" t="s">
        <v>49</v>
      </c>
      <c r="O175" s="58"/>
      <c r="P175" s="166">
        <f t="shared" si="18"/>
        <v>0</v>
      </c>
      <c r="Q175" s="166">
        <v>1.1999999999999999E-3</v>
      </c>
      <c r="R175" s="166">
        <f t="shared" si="19"/>
        <v>6.9671999999999998E-3</v>
      </c>
      <c r="S175" s="166">
        <v>0</v>
      </c>
      <c r="T175" s="167">
        <f t="shared" si="20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291</v>
      </c>
      <c r="AT175" s="168" t="s">
        <v>373</v>
      </c>
      <c r="AU175" s="168" t="s">
        <v>94</v>
      </c>
      <c r="AY175" s="14" t="s">
        <v>165</v>
      </c>
      <c r="BE175" s="99">
        <f t="shared" si="21"/>
        <v>0</v>
      </c>
      <c r="BF175" s="99">
        <f t="shared" si="22"/>
        <v>0</v>
      </c>
      <c r="BG175" s="99">
        <f t="shared" si="23"/>
        <v>0</v>
      </c>
      <c r="BH175" s="99">
        <f t="shared" si="24"/>
        <v>0</v>
      </c>
      <c r="BI175" s="99">
        <f t="shared" si="25"/>
        <v>0</v>
      </c>
      <c r="BJ175" s="14" t="s">
        <v>94</v>
      </c>
      <c r="BK175" s="99">
        <f t="shared" si="26"/>
        <v>0</v>
      </c>
      <c r="BL175" s="14" t="s">
        <v>226</v>
      </c>
      <c r="BM175" s="168" t="s">
        <v>484</v>
      </c>
    </row>
    <row r="176" spans="1:65" s="2" customFormat="1" ht="24.2" customHeight="1">
      <c r="A176" s="32"/>
      <c r="B176" s="131"/>
      <c r="C176" s="156" t="s">
        <v>291</v>
      </c>
      <c r="D176" s="156" t="s">
        <v>167</v>
      </c>
      <c r="E176" s="157" t="s">
        <v>485</v>
      </c>
      <c r="F176" s="158" t="s">
        <v>486</v>
      </c>
      <c r="G176" s="159" t="s">
        <v>170</v>
      </c>
      <c r="H176" s="160">
        <v>8.2690000000000001</v>
      </c>
      <c r="I176" s="161"/>
      <c r="J176" s="162"/>
      <c r="K176" s="163"/>
      <c r="L176" s="33"/>
      <c r="M176" s="164" t="s">
        <v>1</v>
      </c>
      <c r="N176" s="165" t="s">
        <v>49</v>
      </c>
      <c r="O176" s="58"/>
      <c r="P176" s="166">
        <f t="shared" si="18"/>
        <v>0</v>
      </c>
      <c r="Q176" s="166">
        <v>0</v>
      </c>
      <c r="R176" s="166">
        <f t="shared" si="19"/>
        <v>0</v>
      </c>
      <c r="S176" s="166">
        <v>0</v>
      </c>
      <c r="T176" s="167">
        <f t="shared" si="20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226</v>
      </c>
      <c r="AT176" s="168" t="s">
        <v>167</v>
      </c>
      <c r="AU176" s="168" t="s">
        <v>94</v>
      </c>
      <c r="AY176" s="14" t="s">
        <v>165</v>
      </c>
      <c r="BE176" s="99">
        <f t="shared" si="21"/>
        <v>0</v>
      </c>
      <c r="BF176" s="99">
        <f t="shared" si="22"/>
        <v>0</v>
      </c>
      <c r="BG176" s="99">
        <f t="shared" si="23"/>
        <v>0</v>
      </c>
      <c r="BH176" s="99">
        <f t="shared" si="24"/>
        <v>0</v>
      </c>
      <c r="BI176" s="99">
        <f t="shared" si="25"/>
        <v>0</v>
      </c>
      <c r="BJ176" s="14" t="s">
        <v>94</v>
      </c>
      <c r="BK176" s="99">
        <f t="shared" si="26"/>
        <v>0</v>
      </c>
      <c r="BL176" s="14" t="s">
        <v>226</v>
      </c>
      <c r="BM176" s="168" t="s">
        <v>487</v>
      </c>
    </row>
    <row r="177" spans="1:65" s="2" customFormat="1" ht="24.2" customHeight="1">
      <c r="A177" s="32"/>
      <c r="B177" s="131"/>
      <c r="C177" s="169" t="s">
        <v>295</v>
      </c>
      <c r="D177" s="169" t="s">
        <v>373</v>
      </c>
      <c r="E177" s="170" t="s">
        <v>481</v>
      </c>
      <c r="F177" s="171" t="s">
        <v>482</v>
      </c>
      <c r="G177" s="172" t="s">
        <v>483</v>
      </c>
      <c r="H177" s="173">
        <v>0.66200000000000003</v>
      </c>
      <c r="I177" s="174"/>
      <c r="J177" s="175"/>
      <c r="K177" s="176"/>
      <c r="L177" s="177"/>
      <c r="M177" s="178" t="s">
        <v>1</v>
      </c>
      <c r="N177" s="179" t="s">
        <v>49</v>
      </c>
      <c r="O177" s="58"/>
      <c r="P177" s="166">
        <f t="shared" si="18"/>
        <v>0</v>
      </c>
      <c r="Q177" s="166">
        <v>1.1999999999999999E-3</v>
      </c>
      <c r="R177" s="166">
        <f t="shared" si="19"/>
        <v>7.9440000000000001E-4</v>
      </c>
      <c r="S177" s="166">
        <v>0</v>
      </c>
      <c r="T177" s="167">
        <f t="shared" si="20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291</v>
      </c>
      <c r="AT177" s="168" t="s">
        <v>373</v>
      </c>
      <c r="AU177" s="168" t="s">
        <v>94</v>
      </c>
      <c r="AY177" s="14" t="s">
        <v>165</v>
      </c>
      <c r="BE177" s="99">
        <f t="shared" si="21"/>
        <v>0</v>
      </c>
      <c r="BF177" s="99">
        <f t="shared" si="22"/>
        <v>0</v>
      </c>
      <c r="BG177" s="99">
        <f t="shared" si="23"/>
        <v>0</v>
      </c>
      <c r="BH177" s="99">
        <f t="shared" si="24"/>
        <v>0</v>
      </c>
      <c r="BI177" s="99">
        <f t="shared" si="25"/>
        <v>0</v>
      </c>
      <c r="BJ177" s="14" t="s">
        <v>94</v>
      </c>
      <c r="BK177" s="99">
        <f t="shared" si="26"/>
        <v>0</v>
      </c>
      <c r="BL177" s="14" t="s">
        <v>226</v>
      </c>
      <c r="BM177" s="168" t="s">
        <v>488</v>
      </c>
    </row>
    <row r="178" spans="1:65" s="2" customFormat="1" ht="24.2" customHeight="1">
      <c r="A178" s="32"/>
      <c r="B178" s="131"/>
      <c r="C178" s="156" t="s">
        <v>297</v>
      </c>
      <c r="D178" s="156" t="s">
        <v>167</v>
      </c>
      <c r="E178" s="157" t="s">
        <v>489</v>
      </c>
      <c r="F178" s="158" t="s">
        <v>490</v>
      </c>
      <c r="G178" s="159" t="s">
        <v>332</v>
      </c>
      <c r="H178" s="160">
        <v>0.34699999999999998</v>
      </c>
      <c r="I178" s="161"/>
      <c r="J178" s="162"/>
      <c r="K178" s="163"/>
      <c r="L178" s="33"/>
      <c r="M178" s="164" t="s">
        <v>1</v>
      </c>
      <c r="N178" s="165" t="s">
        <v>49</v>
      </c>
      <c r="O178" s="58"/>
      <c r="P178" s="166">
        <f t="shared" si="18"/>
        <v>0</v>
      </c>
      <c r="Q178" s="166">
        <v>0</v>
      </c>
      <c r="R178" s="166">
        <f t="shared" si="19"/>
        <v>0</v>
      </c>
      <c r="S178" s="166">
        <v>0</v>
      </c>
      <c r="T178" s="167">
        <f t="shared" si="20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226</v>
      </c>
      <c r="AT178" s="168" t="s">
        <v>167</v>
      </c>
      <c r="AU178" s="168" t="s">
        <v>94</v>
      </c>
      <c r="AY178" s="14" t="s">
        <v>165</v>
      </c>
      <c r="BE178" s="99">
        <f t="shared" si="21"/>
        <v>0</v>
      </c>
      <c r="BF178" s="99">
        <f t="shared" si="22"/>
        <v>0</v>
      </c>
      <c r="BG178" s="99">
        <f t="shared" si="23"/>
        <v>0</v>
      </c>
      <c r="BH178" s="99">
        <f t="shared" si="24"/>
        <v>0</v>
      </c>
      <c r="BI178" s="99">
        <f t="shared" si="25"/>
        <v>0</v>
      </c>
      <c r="BJ178" s="14" t="s">
        <v>94</v>
      </c>
      <c r="BK178" s="99">
        <f t="shared" si="26"/>
        <v>0</v>
      </c>
      <c r="BL178" s="14" t="s">
        <v>226</v>
      </c>
      <c r="BM178" s="168" t="s">
        <v>491</v>
      </c>
    </row>
    <row r="179" spans="1:65" s="12" customFormat="1" ht="22.9" customHeight="1">
      <c r="B179" s="143"/>
      <c r="D179" s="144" t="s">
        <v>82</v>
      </c>
      <c r="E179" s="154" t="s">
        <v>492</v>
      </c>
      <c r="F179" s="154" t="s">
        <v>493</v>
      </c>
      <c r="I179" s="146"/>
      <c r="J179" s="155"/>
      <c r="L179" s="143"/>
      <c r="M179" s="148"/>
      <c r="N179" s="149"/>
      <c r="O179" s="149"/>
      <c r="P179" s="150">
        <f>SUM(P180:P216)</f>
        <v>0</v>
      </c>
      <c r="Q179" s="149"/>
      <c r="R179" s="150">
        <f>SUM(R180:R216)</f>
        <v>4.6486732000000002</v>
      </c>
      <c r="S179" s="149"/>
      <c r="T179" s="151">
        <f>SUM(T180:T216)</f>
        <v>0.99665999999999999</v>
      </c>
      <c r="AR179" s="144" t="s">
        <v>94</v>
      </c>
      <c r="AT179" s="152" t="s">
        <v>82</v>
      </c>
      <c r="AU179" s="152" t="s">
        <v>89</v>
      </c>
      <c r="AY179" s="144" t="s">
        <v>165</v>
      </c>
      <c r="BK179" s="153">
        <f>SUM(BK180:BK216)</f>
        <v>0</v>
      </c>
    </row>
    <row r="180" spans="1:65" s="2" customFormat="1" ht="24.2" customHeight="1">
      <c r="A180" s="32"/>
      <c r="B180" s="131"/>
      <c r="C180" s="156" t="s">
        <v>301</v>
      </c>
      <c r="D180" s="156" t="s">
        <v>167</v>
      </c>
      <c r="E180" s="157" t="s">
        <v>494</v>
      </c>
      <c r="F180" s="158" t="s">
        <v>495</v>
      </c>
      <c r="G180" s="159" t="s">
        <v>170</v>
      </c>
      <c r="H180" s="160">
        <v>498.33</v>
      </c>
      <c r="I180" s="161"/>
      <c r="J180" s="162"/>
      <c r="K180" s="163"/>
      <c r="L180" s="33"/>
      <c r="M180" s="164" t="s">
        <v>1</v>
      </c>
      <c r="N180" s="165" t="s">
        <v>49</v>
      </c>
      <c r="O180" s="58"/>
      <c r="P180" s="166">
        <f t="shared" ref="P180:P216" si="27">O180*H180</f>
        <v>0</v>
      </c>
      <c r="Q180" s="166">
        <v>0</v>
      </c>
      <c r="R180" s="166">
        <f t="shared" ref="R180:R216" si="28">Q180*H180</f>
        <v>0</v>
      </c>
      <c r="S180" s="166">
        <v>2E-3</v>
      </c>
      <c r="T180" s="167">
        <f t="shared" ref="T180:T216" si="29">S180*H180</f>
        <v>0.99665999999999999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226</v>
      </c>
      <c r="AT180" s="168" t="s">
        <v>167</v>
      </c>
      <c r="AU180" s="168" t="s">
        <v>94</v>
      </c>
      <c r="AY180" s="14" t="s">
        <v>165</v>
      </c>
      <c r="BE180" s="99">
        <f t="shared" ref="BE180:BE216" si="30">IF(N180="základná",J180,0)</f>
        <v>0</v>
      </c>
      <c r="BF180" s="99">
        <f t="shared" ref="BF180:BF216" si="31">IF(N180="znížená",J180,0)</f>
        <v>0</v>
      </c>
      <c r="BG180" s="99">
        <f t="shared" ref="BG180:BG216" si="32">IF(N180="zákl. prenesená",J180,0)</f>
        <v>0</v>
      </c>
      <c r="BH180" s="99">
        <f t="shared" ref="BH180:BH216" si="33">IF(N180="zníž. prenesená",J180,0)</f>
        <v>0</v>
      </c>
      <c r="BI180" s="99">
        <f t="shared" ref="BI180:BI216" si="34">IF(N180="nulová",J180,0)</f>
        <v>0</v>
      </c>
      <c r="BJ180" s="14" t="s">
        <v>94</v>
      </c>
      <c r="BK180" s="99">
        <f t="shared" ref="BK180:BK216" si="35">ROUND(I180*H180,2)</f>
        <v>0</v>
      </c>
      <c r="BL180" s="14" t="s">
        <v>226</v>
      </c>
      <c r="BM180" s="168" t="s">
        <v>496</v>
      </c>
    </row>
    <row r="181" spans="1:65" s="2" customFormat="1" ht="24.2" customHeight="1">
      <c r="A181" s="32"/>
      <c r="B181" s="131"/>
      <c r="C181" s="156" t="s">
        <v>305</v>
      </c>
      <c r="D181" s="156" t="s">
        <v>167</v>
      </c>
      <c r="E181" s="157" t="s">
        <v>497</v>
      </c>
      <c r="F181" s="158" t="s">
        <v>498</v>
      </c>
      <c r="G181" s="159" t="s">
        <v>170</v>
      </c>
      <c r="H181" s="160">
        <v>498.33</v>
      </c>
      <c r="I181" s="161"/>
      <c r="J181" s="162"/>
      <c r="K181" s="163"/>
      <c r="L181" s="33"/>
      <c r="M181" s="164" t="s">
        <v>1</v>
      </c>
      <c r="N181" s="165" t="s">
        <v>49</v>
      </c>
      <c r="O181" s="58"/>
      <c r="P181" s="166">
        <f t="shared" si="27"/>
        <v>0</v>
      </c>
      <c r="Q181" s="166">
        <v>8.0000000000000007E-5</v>
      </c>
      <c r="R181" s="166">
        <f t="shared" si="28"/>
        <v>3.9866400000000003E-2</v>
      </c>
      <c r="S181" s="166">
        <v>0</v>
      </c>
      <c r="T181" s="167">
        <f t="shared" si="29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226</v>
      </c>
      <c r="AT181" s="168" t="s">
        <v>167</v>
      </c>
      <c r="AU181" s="168" t="s">
        <v>94</v>
      </c>
      <c r="AY181" s="14" t="s">
        <v>165</v>
      </c>
      <c r="BE181" s="99">
        <f t="shared" si="30"/>
        <v>0</v>
      </c>
      <c r="BF181" s="99">
        <f t="shared" si="31"/>
        <v>0</v>
      </c>
      <c r="BG181" s="99">
        <f t="shared" si="32"/>
        <v>0</v>
      </c>
      <c r="BH181" s="99">
        <f t="shared" si="33"/>
        <v>0</v>
      </c>
      <c r="BI181" s="99">
        <f t="shared" si="34"/>
        <v>0</v>
      </c>
      <c r="BJ181" s="14" t="s">
        <v>94</v>
      </c>
      <c r="BK181" s="99">
        <f t="shared" si="35"/>
        <v>0</v>
      </c>
      <c r="BL181" s="14" t="s">
        <v>226</v>
      </c>
      <c r="BM181" s="168" t="s">
        <v>499</v>
      </c>
    </row>
    <row r="182" spans="1:65" s="2" customFormat="1" ht="37.9" customHeight="1">
      <c r="A182" s="32"/>
      <c r="B182" s="131"/>
      <c r="C182" s="169" t="s">
        <v>309</v>
      </c>
      <c r="D182" s="169" t="s">
        <v>373</v>
      </c>
      <c r="E182" s="170" t="s">
        <v>500</v>
      </c>
      <c r="F182" s="171" t="s">
        <v>501</v>
      </c>
      <c r="G182" s="172" t="s">
        <v>170</v>
      </c>
      <c r="H182" s="173">
        <v>573.08000000000004</v>
      </c>
      <c r="I182" s="174"/>
      <c r="J182" s="175"/>
      <c r="K182" s="176"/>
      <c r="L182" s="177"/>
      <c r="M182" s="178" t="s">
        <v>1</v>
      </c>
      <c r="N182" s="179" t="s">
        <v>49</v>
      </c>
      <c r="O182" s="58"/>
      <c r="P182" s="166">
        <f t="shared" si="27"/>
        <v>0</v>
      </c>
      <c r="Q182" s="166">
        <v>3.0999999999999999E-3</v>
      </c>
      <c r="R182" s="166">
        <f t="shared" si="28"/>
        <v>1.776548</v>
      </c>
      <c r="S182" s="166">
        <v>0</v>
      </c>
      <c r="T182" s="167">
        <f t="shared" si="29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291</v>
      </c>
      <c r="AT182" s="168" t="s">
        <v>373</v>
      </c>
      <c r="AU182" s="168" t="s">
        <v>94</v>
      </c>
      <c r="AY182" s="14" t="s">
        <v>165</v>
      </c>
      <c r="BE182" s="99">
        <f t="shared" si="30"/>
        <v>0</v>
      </c>
      <c r="BF182" s="99">
        <f t="shared" si="31"/>
        <v>0</v>
      </c>
      <c r="BG182" s="99">
        <f t="shared" si="32"/>
        <v>0</v>
      </c>
      <c r="BH182" s="99">
        <f t="shared" si="33"/>
        <v>0</v>
      </c>
      <c r="BI182" s="99">
        <f t="shared" si="34"/>
        <v>0</v>
      </c>
      <c r="BJ182" s="14" t="s">
        <v>94</v>
      </c>
      <c r="BK182" s="99">
        <f t="shared" si="35"/>
        <v>0</v>
      </c>
      <c r="BL182" s="14" t="s">
        <v>226</v>
      </c>
      <c r="BM182" s="168" t="s">
        <v>502</v>
      </c>
    </row>
    <row r="183" spans="1:65" s="2" customFormat="1" ht="24.2" customHeight="1">
      <c r="A183" s="32"/>
      <c r="B183" s="131"/>
      <c r="C183" s="169" t="s">
        <v>313</v>
      </c>
      <c r="D183" s="169" t="s">
        <v>373</v>
      </c>
      <c r="E183" s="170" t="s">
        <v>503</v>
      </c>
      <c r="F183" s="171" t="s">
        <v>504</v>
      </c>
      <c r="G183" s="172" t="s">
        <v>394</v>
      </c>
      <c r="H183" s="173">
        <v>2010</v>
      </c>
      <c r="I183" s="174"/>
      <c r="J183" s="175"/>
      <c r="K183" s="176"/>
      <c r="L183" s="177"/>
      <c r="M183" s="178" t="s">
        <v>1</v>
      </c>
      <c r="N183" s="179" t="s">
        <v>49</v>
      </c>
      <c r="O183" s="58"/>
      <c r="P183" s="166">
        <f t="shared" si="27"/>
        <v>0</v>
      </c>
      <c r="Q183" s="166">
        <v>4.0000000000000002E-4</v>
      </c>
      <c r="R183" s="166">
        <f t="shared" si="28"/>
        <v>0.80400000000000005</v>
      </c>
      <c r="S183" s="166">
        <v>0</v>
      </c>
      <c r="T183" s="167">
        <f t="shared" si="29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291</v>
      </c>
      <c r="AT183" s="168" t="s">
        <v>373</v>
      </c>
      <c r="AU183" s="168" t="s">
        <v>94</v>
      </c>
      <c r="AY183" s="14" t="s">
        <v>165</v>
      </c>
      <c r="BE183" s="99">
        <f t="shared" si="30"/>
        <v>0</v>
      </c>
      <c r="BF183" s="99">
        <f t="shared" si="31"/>
        <v>0</v>
      </c>
      <c r="BG183" s="99">
        <f t="shared" si="32"/>
        <v>0</v>
      </c>
      <c r="BH183" s="99">
        <f t="shared" si="33"/>
        <v>0</v>
      </c>
      <c r="BI183" s="99">
        <f t="shared" si="34"/>
        <v>0</v>
      </c>
      <c r="BJ183" s="14" t="s">
        <v>94</v>
      </c>
      <c r="BK183" s="99">
        <f t="shared" si="35"/>
        <v>0</v>
      </c>
      <c r="BL183" s="14" t="s">
        <v>226</v>
      </c>
      <c r="BM183" s="168" t="s">
        <v>505</v>
      </c>
    </row>
    <row r="184" spans="1:65" s="2" customFormat="1" ht="24.2" customHeight="1">
      <c r="A184" s="32"/>
      <c r="B184" s="131"/>
      <c r="C184" s="169" t="s">
        <v>317</v>
      </c>
      <c r="D184" s="169" t="s">
        <v>373</v>
      </c>
      <c r="E184" s="170" t="s">
        <v>506</v>
      </c>
      <c r="F184" s="171" t="s">
        <v>507</v>
      </c>
      <c r="G184" s="172" t="s">
        <v>394</v>
      </c>
      <c r="H184" s="173">
        <v>2010</v>
      </c>
      <c r="I184" s="174"/>
      <c r="J184" s="175"/>
      <c r="K184" s="176"/>
      <c r="L184" s="177"/>
      <c r="M184" s="178" t="s">
        <v>1</v>
      </c>
      <c r="N184" s="179" t="s">
        <v>49</v>
      </c>
      <c r="O184" s="58"/>
      <c r="P184" s="166">
        <f t="shared" si="27"/>
        <v>0</v>
      </c>
      <c r="Q184" s="166">
        <v>1.4999999999999999E-4</v>
      </c>
      <c r="R184" s="166">
        <f t="shared" si="28"/>
        <v>0.30149999999999999</v>
      </c>
      <c r="S184" s="166">
        <v>0</v>
      </c>
      <c r="T184" s="167">
        <f t="shared" si="29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291</v>
      </c>
      <c r="AT184" s="168" t="s">
        <v>373</v>
      </c>
      <c r="AU184" s="168" t="s">
        <v>94</v>
      </c>
      <c r="AY184" s="14" t="s">
        <v>165</v>
      </c>
      <c r="BE184" s="99">
        <f t="shared" si="30"/>
        <v>0</v>
      </c>
      <c r="BF184" s="99">
        <f t="shared" si="31"/>
        <v>0</v>
      </c>
      <c r="BG184" s="99">
        <f t="shared" si="32"/>
        <v>0</v>
      </c>
      <c r="BH184" s="99">
        <f t="shared" si="33"/>
        <v>0</v>
      </c>
      <c r="BI184" s="99">
        <f t="shared" si="34"/>
        <v>0</v>
      </c>
      <c r="BJ184" s="14" t="s">
        <v>94</v>
      </c>
      <c r="BK184" s="99">
        <f t="shared" si="35"/>
        <v>0</v>
      </c>
      <c r="BL184" s="14" t="s">
        <v>226</v>
      </c>
      <c r="BM184" s="168" t="s">
        <v>508</v>
      </c>
    </row>
    <row r="185" spans="1:65" s="2" customFormat="1" ht="24.2" customHeight="1">
      <c r="A185" s="32"/>
      <c r="B185" s="131"/>
      <c r="C185" s="156" t="s">
        <v>321</v>
      </c>
      <c r="D185" s="156" t="s">
        <v>167</v>
      </c>
      <c r="E185" s="157" t="s">
        <v>509</v>
      </c>
      <c r="F185" s="158" t="s">
        <v>510</v>
      </c>
      <c r="G185" s="159" t="s">
        <v>170</v>
      </c>
      <c r="H185" s="160">
        <v>24.82</v>
      </c>
      <c r="I185" s="161"/>
      <c r="J185" s="162"/>
      <c r="K185" s="163"/>
      <c r="L185" s="33"/>
      <c r="M185" s="164" t="s">
        <v>1</v>
      </c>
      <c r="N185" s="165" t="s">
        <v>49</v>
      </c>
      <c r="O185" s="58"/>
      <c r="P185" s="166">
        <f t="shared" si="27"/>
        <v>0</v>
      </c>
      <c r="Q185" s="166">
        <v>2.0000000000000001E-4</v>
      </c>
      <c r="R185" s="166">
        <f t="shared" si="28"/>
        <v>4.9640000000000005E-3</v>
      </c>
      <c r="S185" s="166">
        <v>0</v>
      </c>
      <c r="T185" s="167">
        <f t="shared" si="29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226</v>
      </c>
      <c r="AT185" s="168" t="s">
        <v>167</v>
      </c>
      <c r="AU185" s="168" t="s">
        <v>94</v>
      </c>
      <c r="AY185" s="14" t="s">
        <v>165</v>
      </c>
      <c r="BE185" s="99">
        <f t="shared" si="30"/>
        <v>0</v>
      </c>
      <c r="BF185" s="99">
        <f t="shared" si="31"/>
        <v>0</v>
      </c>
      <c r="BG185" s="99">
        <f t="shared" si="32"/>
        <v>0</v>
      </c>
      <c r="BH185" s="99">
        <f t="shared" si="33"/>
        <v>0</v>
      </c>
      <c r="BI185" s="99">
        <f t="shared" si="34"/>
        <v>0</v>
      </c>
      <c r="BJ185" s="14" t="s">
        <v>94</v>
      </c>
      <c r="BK185" s="99">
        <f t="shared" si="35"/>
        <v>0</v>
      </c>
      <c r="BL185" s="14" t="s">
        <v>226</v>
      </c>
      <c r="BM185" s="168" t="s">
        <v>511</v>
      </c>
    </row>
    <row r="186" spans="1:65" s="2" customFormat="1" ht="37.9" customHeight="1">
      <c r="A186" s="32"/>
      <c r="B186" s="131"/>
      <c r="C186" s="169" t="s">
        <v>325</v>
      </c>
      <c r="D186" s="169" t="s">
        <v>373</v>
      </c>
      <c r="E186" s="170" t="s">
        <v>500</v>
      </c>
      <c r="F186" s="171" t="s">
        <v>501</v>
      </c>
      <c r="G186" s="172" t="s">
        <v>170</v>
      </c>
      <c r="H186" s="173">
        <v>28.542999999999999</v>
      </c>
      <c r="I186" s="174"/>
      <c r="J186" s="175"/>
      <c r="K186" s="176"/>
      <c r="L186" s="177"/>
      <c r="M186" s="178" t="s">
        <v>1</v>
      </c>
      <c r="N186" s="179" t="s">
        <v>49</v>
      </c>
      <c r="O186" s="58"/>
      <c r="P186" s="166">
        <f t="shared" si="27"/>
        <v>0</v>
      </c>
      <c r="Q186" s="166">
        <v>3.0999999999999999E-3</v>
      </c>
      <c r="R186" s="166">
        <f t="shared" si="28"/>
        <v>8.8483300000000001E-2</v>
      </c>
      <c r="S186" s="166">
        <v>0</v>
      </c>
      <c r="T186" s="167">
        <f t="shared" si="29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291</v>
      </c>
      <c r="AT186" s="168" t="s">
        <v>373</v>
      </c>
      <c r="AU186" s="168" t="s">
        <v>94</v>
      </c>
      <c r="AY186" s="14" t="s">
        <v>165</v>
      </c>
      <c r="BE186" s="99">
        <f t="shared" si="30"/>
        <v>0</v>
      </c>
      <c r="BF186" s="99">
        <f t="shared" si="31"/>
        <v>0</v>
      </c>
      <c r="BG186" s="99">
        <f t="shared" si="32"/>
        <v>0</v>
      </c>
      <c r="BH186" s="99">
        <f t="shared" si="33"/>
        <v>0</v>
      </c>
      <c r="BI186" s="99">
        <f t="shared" si="34"/>
        <v>0</v>
      </c>
      <c r="BJ186" s="14" t="s">
        <v>94</v>
      </c>
      <c r="BK186" s="99">
        <f t="shared" si="35"/>
        <v>0</v>
      </c>
      <c r="BL186" s="14" t="s">
        <v>226</v>
      </c>
      <c r="BM186" s="168" t="s">
        <v>512</v>
      </c>
    </row>
    <row r="187" spans="1:65" s="2" customFormat="1" ht="37.9" customHeight="1">
      <c r="A187" s="32"/>
      <c r="B187" s="131"/>
      <c r="C187" s="156" t="s">
        <v>329</v>
      </c>
      <c r="D187" s="156" t="s">
        <v>167</v>
      </c>
      <c r="E187" s="157" t="s">
        <v>513</v>
      </c>
      <c r="F187" s="158" t="s">
        <v>514</v>
      </c>
      <c r="G187" s="159" t="s">
        <v>170</v>
      </c>
      <c r="H187" s="160">
        <v>80.228999999999999</v>
      </c>
      <c r="I187" s="161"/>
      <c r="J187" s="162"/>
      <c r="K187" s="163"/>
      <c r="L187" s="33"/>
      <c r="M187" s="164" t="s">
        <v>1</v>
      </c>
      <c r="N187" s="165" t="s">
        <v>49</v>
      </c>
      <c r="O187" s="58"/>
      <c r="P187" s="166">
        <f t="shared" si="27"/>
        <v>0</v>
      </c>
      <c r="Q187" s="166">
        <v>0</v>
      </c>
      <c r="R187" s="166">
        <f t="shared" si="28"/>
        <v>0</v>
      </c>
      <c r="S187" s="166">
        <v>0</v>
      </c>
      <c r="T187" s="167">
        <f t="shared" si="29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226</v>
      </c>
      <c r="AT187" s="168" t="s">
        <v>167</v>
      </c>
      <c r="AU187" s="168" t="s">
        <v>94</v>
      </c>
      <c r="AY187" s="14" t="s">
        <v>165</v>
      </c>
      <c r="BE187" s="99">
        <f t="shared" si="30"/>
        <v>0</v>
      </c>
      <c r="BF187" s="99">
        <f t="shared" si="31"/>
        <v>0</v>
      </c>
      <c r="BG187" s="99">
        <f t="shared" si="32"/>
        <v>0</v>
      </c>
      <c r="BH187" s="99">
        <f t="shared" si="33"/>
        <v>0</v>
      </c>
      <c r="BI187" s="99">
        <f t="shared" si="34"/>
        <v>0</v>
      </c>
      <c r="BJ187" s="14" t="s">
        <v>94</v>
      </c>
      <c r="BK187" s="99">
        <f t="shared" si="35"/>
        <v>0</v>
      </c>
      <c r="BL187" s="14" t="s">
        <v>226</v>
      </c>
      <c r="BM187" s="168" t="s">
        <v>515</v>
      </c>
    </row>
    <row r="188" spans="1:65" s="2" customFormat="1" ht="37.9" customHeight="1">
      <c r="A188" s="32"/>
      <c r="B188" s="131"/>
      <c r="C188" s="169" t="s">
        <v>334</v>
      </c>
      <c r="D188" s="169" t="s">
        <v>373</v>
      </c>
      <c r="E188" s="170" t="s">
        <v>500</v>
      </c>
      <c r="F188" s="171" t="s">
        <v>501</v>
      </c>
      <c r="G188" s="172" t="s">
        <v>170</v>
      </c>
      <c r="H188" s="173">
        <v>92.263000000000005</v>
      </c>
      <c r="I188" s="174"/>
      <c r="J188" s="175"/>
      <c r="K188" s="176"/>
      <c r="L188" s="177"/>
      <c r="M188" s="178" t="s">
        <v>1</v>
      </c>
      <c r="N188" s="179" t="s">
        <v>49</v>
      </c>
      <c r="O188" s="58"/>
      <c r="P188" s="166">
        <f t="shared" si="27"/>
        <v>0</v>
      </c>
      <c r="Q188" s="166">
        <v>3.0999999999999999E-3</v>
      </c>
      <c r="R188" s="166">
        <f t="shared" si="28"/>
        <v>0.28601530000000003</v>
      </c>
      <c r="S188" s="166">
        <v>0</v>
      </c>
      <c r="T188" s="167">
        <f t="shared" si="29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291</v>
      </c>
      <c r="AT188" s="168" t="s">
        <v>373</v>
      </c>
      <c r="AU188" s="168" t="s">
        <v>94</v>
      </c>
      <c r="AY188" s="14" t="s">
        <v>165</v>
      </c>
      <c r="BE188" s="99">
        <f t="shared" si="30"/>
        <v>0</v>
      </c>
      <c r="BF188" s="99">
        <f t="shared" si="31"/>
        <v>0</v>
      </c>
      <c r="BG188" s="99">
        <f t="shared" si="32"/>
        <v>0</v>
      </c>
      <c r="BH188" s="99">
        <f t="shared" si="33"/>
        <v>0</v>
      </c>
      <c r="BI188" s="99">
        <f t="shared" si="34"/>
        <v>0</v>
      </c>
      <c r="BJ188" s="14" t="s">
        <v>94</v>
      </c>
      <c r="BK188" s="99">
        <f t="shared" si="35"/>
        <v>0</v>
      </c>
      <c r="BL188" s="14" t="s">
        <v>226</v>
      </c>
      <c r="BM188" s="168" t="s">
        <v>516</v>
      </c>
    </row>
    <row r="189" spans="1:65" s="2" customFormat="1" ht="24.2" customHeight="1">
      <c r="A189" s="32"/>
      <c r="B189" s="131"/>
      <c r="C189" s="169" t="s">
        <v>338</v>
      </c>
      <c r="D189" s="169" t="s">
        <v>373</v>
      </c>
      <c r="E189" s="170" t="s">
        <v>517</v>
      </c>
      <c r="F189" s="171" t="s">
        <v>518</v>
      </c>
      <c r="G189" s="172" t="s">
        <v>394</v>
      </c>
      <c r="H189" s="173">
        <v>570</v>
      </c>
      <c r="I189" s="174"/>
      <c r="J189" s="175"/>
      <c r="K189" s="176"/>
      <c r="L189" s="177"/>
      <c r="M189" s="178" t="s">
        <v>1</v>
      </c>
      <c r="N189" s="179" t="s">
        <v>49</v>
      </c>
      <c r="O189" s="58"/>
      <c r="P189" s="166">
        <f t="shared" si="27"/>
        <v>0</v>
      </c>
      <c r="Q189" s="166">
        <v>2.5000000000000001E-4</v>
      </c>
      <c r="R189" s="166">
        <f t="shared" si="28"/>
        <v>0.14250000000000002</v>
      </c>
      <c r="S189" s="166">
        <v>0</v>
      </c>
      <c r="T189" s="167">
        <f t="shared" si="29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291</v>
      </c>
      <c r="AT189" s="168" t="s">
        <v>373</v>
      </c>
      <c r="AU189" s="168" t="s">
        <v>94</v>
      </c>
      <c r="AY189" s="14" t="s">
        <v>165</v>
      </c>
      <c r="BE189" s="99">
        <f t="shared" si="30"/>
        <v>0</v>
      </c>
      <c r="BF189" s="99">
        <f t="shared" si="31"/>
        <v>0</v>
      </c>
      <c r="BG189" s="99">
        <f t="shared" si="32"/>
        <v>0</v>
      </c>
      <c r="BH189" s="99">
        <f t="shared" si="33"/>
        <v>0</v>
      </c>
      <c r="BI189" s="99">
        <f t="shared" si="34"/>
        <v>0</v>
      </c>
      <c r="BJ189" s="14" t="s">
        <v>94</v>
      </c>
      <c r="BK189" s="99">
        <f t="shared" si="35"/>
        <v>0</v>
      </c>
      <c r="BL189" s="14" t="s">
        <v>226</v>
      </c>
      <c r="BM189" s="168" t="s">
        <v>519</v>
      </c>
    </row>
    <row r="190" spans="1:65" s="2" customFormat="1" ht="24.2" customHeight="1">
      <c r="A190" s="32"/>
      <c r="B190" s="131"/>
      <c r="C190" s="169" t="s">
        <v>342</v>
      </c>
      <c r="D190" s="169" t="s">
        <v>373</v>
      </c>
      <c r="E190" s="170" t="s">
        <v>520</v>
      </c>
      <c r="F190" s="171" t="s">
        <v>521</v>
      </c>
      <c r="G190" s="172" t="s">
        <v>394</v>
      </c>
      <c r="H190" s="173">
        <v>570</v>
      </c>
      <c r="I190" s="174"/>
      <c r="J190" s="175"/>
      <c r="K190" s="176"/>
      <c r="L190" s="177"/>
      <c r="M190" s="178" t="s">
        <v>1</v>
      </c>
      <c r="N190" s="179" t="s">
        <v>49</v>
      </c>
      <c r="O190" s="58"/>
      <c r="P190" s="166">
        <f t="shared" si="27"/>
        <v>0</v>
      </c>
      <c r="Q190" s="166">
        <v>2.0000000000000001E-4</v>
      </c>
      <c r="R190" s="166">
        <f t="shared" si="28"/>
        <v>0.114</v>
      </c>
      <c r="S190" s="166">
        <v>0</v>
      </c>
      <c r="T190" s="167">
        <f t="shared" si="29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291</v>
      </c>
      <c r="AT190" s="168" t="s">
        <v>373</v>
      </c>
      <c r="AU190" s="168" t="s">
        <v>94</v>
      </c>
      <c r="AY190" s="14" t="s">
        <v>165</v>
      </c>
      <c r="BE190" s="99">
        <f t="shared" si="30"/>
        <v>0</v>
      </c>
      <c r="BF190" s="99">
        <f t="shared" si="31"/>
        <v>0</v>
      </c>
      <c r="BG190" s="99">
        <f t="shared" si="32"/>
        <v>0</v>
      </c>
      <c r="BH190" s="99">
        <f t="shared" si="33"/>
        <v>0</v>
      </c>
      <c r="BI190" s="99">
        <f t="shared" si="34"/>
        <v>0</v>
      </c>
      <c r="BJ190" s="14" t="s">
        <v>94</v>
      </c>
      <c r="BK190" s="99">
        <f t="shared" si="35"/>
        <v>0</v>
      </c>
      <c r="BL190" s="14" t="s">
        <v>226</v>
      </c>
      <c r="BM190" s="168" t="s">
        <v>522</v>
      </c>
    </row>
    <row r="191" spans="1:65" s="2" customFormat="1" ht="24.2" customHeight="1">
      <c r="A191" s="32"/>
      <c r="B191" s="131"/>
      <c r="C191" s="156" t="s">
        <v>346</v>
      </c>
      <c r="D191" s="156" t="s">
        <v>167</v>
      </c>
      <c r="E191" s="157" t="s">
        <v>523</v>
      </c>
      <c r="F191" s="158" t="s">
        <v>524</v>
      </c>
      <c r="G191" s="159" t="s">
        <v>394</v>
      </c>
      <c r="H191" s="160">
        <v>3</v>
      </c>
      <c r="I191" s="161"/>
      <c r="J191" s="162"/>
      <c r="K191" s="163"/>
      <c r="L191" s="33"/>
      <c r="M191" s="164" t="s">
        <v>1</v>
      </c>
      <c r="N191" s="165" t="s">
        <v>49</v>
      </c>
      <c r="O191" s="58"/>
      <c r="P191" s="166">
        <f t="shared" si="27"/>
        <v>0</v>
      </c>
      <c r="Q191" s="166">
        <v>6.0000000000000002E-5</v>
      </c>
      <c r="R191" s="166">
        <f t="shared" si="28"/>
        <v>1.8000000000000001E-4</v>
      </c>
      <c r="S191" s="166">
        <v>0</v>
      </c>
      <c r="T191" s="167">
        <f t="shared" si="29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226</v>
      </c>
      <c r="AT191" s="168" t="s">
        <v>167</v>
      </c>
      <c r="AU191" s="168" t="s">
        <v>94</v>
      </c>
      <c r="AY191" s="14" t="s">
        <v>165</v>
      </c>
      <c r="BE191" s="99">
        <f t="shared" si="30"/>
        <v>0</v>
      </c>
      <c r="BF191" s="99">
        <f t="shared" si="31"/>
        <v>0</v>
      </c>
      <c r="BG191" s="99">
        <f t="shared" si="32"/>
        <v>0</v>
      </c>
      <c r="BH191" s="99">
        <f t="shared" si="33"/>
        <v>0</v>
      </c>
      <c r="BI191" s="99">
        <f t="shared" si="34"/>
        <v>0</v>
      </c>
      <c r="BJ191" s="14" t="s">
        <v>94</v>
      </c>
      <c r="BK191" s="99">
        <f t="shared" si="35"/>
        <v>0</v>
      </c>
      <c r="BL191" s="14" t="s">
        <v>226</v>
      </c>
      <c r="BM191" s="168" t="s">
        <v>525</v>
      </c>
    </row>
    <row r="192" spans="1:65" s="2" customFormat="1" ht="24.2" customHeight="1">
      <c r="A192" s="32"/>
      <c r="B192" s="131"/>
      <c r="C192" s="169" t="s">
        <v>350</v>
      </c>
      <c r="D192" s="169" t="s">
        <v>373</v>
      </c>
      <c r="E192" s="170" t="s">
        <v>526</v>
      </c>
      <c r="F192" s="171" t="s">
        <v>527</v>
      </c>
      <c r="G192" s="172" t="s">
        <v>394</v>
      </c>
      <c r="H192" s="173">
        <v>3</v>
      </c>
      <c r="I192" s="174"/>
      <c r="J192" s="175"/>
      <c r="K192" s="176"/>
      <c r="L192" s="177"/>
      <c r="M192" s="178" t="s">
        <v>1</v>
      </c>
      <c r="N192" s="179" t="s">
        <v>49</v>
      </c>
      <c r="O192" s="58"/>
      <c r="P192" s="166">
        <f t="shared" si="27"/>
        <v>0</v>
      </c>
      <c r="Q192" s="166">
        <v>8.4999999999999995E-4</v>
      </c>
      <c r="R192" s="166">
        <f t="shared" si="28"/>
        <v>2.5499999999999997E-3</v>
      </c>
      <c r="S192" s="166">
        <v>0</v>
      </c>
      <c r="T192" s="167">
        <f t="shared" si="29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291</v>
      </c>
      <c r="AT192" s="168" t="s">
        <v>373</v>
      </c>
      <c r="AU192" s="168" t="s">
        <v>94</v>
      </c>
      <c r="AY192" s="14" t="s">
        <v>165</v>
      </c>
      <c r="BE192" s="99">
        <f t="shared" si="30"/>
        <v>0</v>
      </c>
      <c r="BF192" s="99">
        <f t="shared" si="31"/>
        <v>0</v>
      </c>
      <c r="BG192" s="99">
        <f t="shared" si="32"/>
        <v>0</v>
      </c>
      <c r="BH192" s="99">
        <f t="shared" si="33"/>
        <v>0</v>
      </c>
      <c r="BI192" s="99">
        <f t="shared" si="34"/>
        <v>0</v>
      </c>
      <c r="BJ192" s="14" t="s">
        <v>94</v>
      </c>
      <c r="BK192" s="99">
        <f t="shared" si="35"/>
        <v>0</v>
      </c>
      <c r="BL192" s="14" t="s">
        <v>226</v>
      </c>
      <c r="BM192" s="168" t="s">
        <v>528</v>
      </c>
    </row>
    <row r="193" spans="1:65" s="2" customFormat="1" ht="24.2" customHeight="1">
      <c r="A193" s="32"/>
      <c r="B193" s="131"/>
      <c r="C193" s="169" t="s">
        <v>354</v>
      </c>
      <c r="D193" s="169" t="s">
        <v>373</v>
      </c>
      <c r="E193" s="170" t="s">
        <v>503</v>
      </c>
      <c r="F193" s="171" t="s">
        <v>504</v>
      </c>
      <c r="G193" s="172" t="s">
        <v>394</v>
      </c>
      <c r="H193" s="173">
        <v>15</v>
      </c>
      <c r="I193" s="174"/>
      <c r="J193" s="175"/>
      <c r="K193" s="176"/>
      <c r="L193" s="177"/>
      <c r="M193" s="178" t="s">
        <v>1</v>
      </c>
      <c r="N193" s="179" t="s">
        <v>49</v>
      </c>
      <c r="O193" s="58"/>
      <c r="P193" s="166">
        <f t="shared" si="27"/>
        <v>0</v>
      </c>
      <c r="Q193" s="166">
        <v>4.0000000000000002E-4</v>
      </c>
      <c r="R193" s="166">
        <f t="shared" si="28"/>
        <v>6.0000000000000001E-3</v>
      </c>
      <c r="S193" s="166">
        <v>0</v>
      </c>
      <c r="T193" s="167">
        <f t="shared" si="29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291</v>
      </c>
      <c r="AT193" s="168" t="s">
        <v>373</v>
      </c>
      <c r="AU193" s="168" t="s">
        <v>94</v>
      </c>
      <c r="AY193" s="14" t="s">
        <v>165</v>
      </c>
      <c r="BE193" s="99">
        <f t="shared" si="30"/>
        <v>0</v>
      </c>
      <c r="BF193" s="99">
        <f t="shared" si="31"/>
        <v>0</v>
      </c>
      <c r="BG193" s="99">
        <f t="shared" si="32"/>
        <v>0</v>
      </c>
      <c r="BH193" s="99">
        <f t="shared" si="33"/>
        <v>0</v>
      </c>
      <c r="BI193" s="99">
        <f t="shared" si="34"/>
        <v>0</v>
      </c>
      <c r="BJ193" s="14" t="s">
        <v>94</v>
      </c>
      <c r="BK193" s="99">
        <f t="shared" si="35"/>
        <v>0</v>
      </c>
      <c r="BL193" s="14" t="s">
        <v>226</v>
      </c>
      <c r="BM193" s="168" t="s">
        <v>529</v>
      </c>
    </row>
    <row r="194" spans="1:65" s="2" customFormat="1" ht="24.2" customHeight="1">
      <c r="A194" s="32"/>
      <c r="B194" s="131"/>
      <c r="C194" s="169" t="s">
        <v>360</v>
      </c>
      <c r="D194" s="169" t="s">
        <v>373</v>
      </c>
      <c r="E194" s="170" t="s">
        <v>506</v>
      </c>
      <c r="F194" s="171" t="s">
        <v>507</v>
      </c>
      <c r="G194" s="172" t="s">
        <v>394</v>
      </c>
      <c r="H194" s="173">
        <v>15</v>
      </c>
      <c r="I194" s="174"/>
      <c r="J194" s="175"/>
      <c r="K194" s="176"/>
      <c r="L194" s="177"/>
      <c r="M194" s="178" t="s">
        <v>1</v>
      </c>
      <c r="N194" s="179" t="s">
        <v>49</v>
      </c>
      <c r="O194" s="58"/>
      <c r="P194" s="166">
        <f t="shared" si="27"/>
        <v>0</v>
      </c>
      <c r="Q194" s="166">
        <v>1.4999999999999999E-4</v>
      </c>
      <c r="R194" s="166">
        <f t="shared" si="28"/>
        <v>2.2499999999999998E-3</v>
      </c>
      <c r="S194" s="166">
        <v>0</v>
      </c>
      <c r="T194" s="167">
        <f t="shared" si="29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291</v>
      </c>
      <c r="AT194" s="168" t="s">
        <v>373</v>
      </c>
      <c r="AU194" s="168" t="s">
        <v>94</v>
      </c>
      <c r="AY194" s="14" t="s">
        <v>165</v>
      </c>
      <c r="BE194" s="99">
        <f t="shared" si="30"/>
        <v>0</v>
      </c>
      <c r="BF194" s="99">
        <f t="shared" si="31"/>
        <v>0</v>
      </c>
      <c r="BG194" s="99">
        <f t="shared" si="32"/>
        <v>0</v>
      </c>
      <c r="BH194" s="99">
        <f t="shared" si="33"/>
        <v>0</v>
      </c>
      <c r="BI194" s="99">
        <f t="shared" si="34"/>
        <v>0</v>
      </c>
      <c r="BJ194" s="14" t="s">
        <v>94</v>
      </c>
      <c r="BK194" s="99">
        <f t="shared" si="35"/>
        <v>0</v>
      </c>
      <c r="BL194" s="14" t="s">
        <v>226</v>
      </c>
      <c r="BM194" s="168" t="s">
        <v>530</v>
      </c>
    </row>
    <row r="195" spans="1:65" s="2" customFormat="1" ht="24.2" customHeight="1">
      <c r="A195" s="32"/>
      <c r="B195" s="131"/>
      <c r="C195" s="156" t="s">
        <v>368</v>
      </c>
      <c r="D195" s="156" t="s">
        <v>167</v>
      </c>
      <c r="E195" s="157" t="s">
        <v>531</v>
      </c>
      <c r="F195" s="158" t="s">
        <v>532</v>
      </c>
      <c r="G195" s="159" t="s">
        <v>394</v>
      </c>
      <c r="H195" s="160">
        <v>8</v>
      </c>
      <c r="I195" s="161"/>
      <c r="J195" s="162"/>
      <c r="K195" s="163"/>
      <c r="L195" s="33"/>
      <c r="M195" s="164" t="s">
        <v>1</v>
      </c>
      <c r="N195" s="165" t="s">
        <v>49</v>
      </c>
      <c r="O195" s="58"/>
      <c r="P195" s="166">
        <f t="shared" si="27"/>
        <v>0</v>
      </c>
      <c r="Q195" s="166">
        <v>9.0000000000000006E-5</v>
      </c>
      <c r="R195" s="166">
        <f t="shared" si="28"/>
        <v>7.2000000000000005E-4</v>
      </c>
      <c r="S195" s="166">
        <v>0</v>
      </c>
      <c r="T195" s="167">
        <f t="shared" si="29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226</v>
      </c>
      <c r="AT195" s="168" t="s">
        <v>167</v>
      </c>
      <c r="AU195" s="168" t="s">
        <v>94</v>
      </c>
      <c r="AY195" s="14" t="s">
        <v>165</v>
      </c>
      <c r="BE195" s="99">
        <f t="shared" si="30"/>
        <v>0</v>
      </c>
      <c r="BF195" s="99">
        <f t="shared" si="31"/>
        <v>0</v>
      </c>
      <c r="BG195" s="99">
        <f t="shared" si="32"/>
        <v>0</v>
      </c>
      <c r="BH195" s="99">
        <f t="shared" si="33"/>
        <v>0</v>
      </c>
      <c r="BI195" s="99">
        <f t="shared" si="34"/>
        <v>0</v>
      </c>
      <c r="BJ195" s="14" t="s">
        <v>94</v>
      </c>
      <c r="BK195" s="99">
        <f t="shared" si="35"/>
        <v>0</v>
      </c>
      <c r="BL195" s="14" t="s">
        <v>226</v>
      </c>
      <c r="BM195" s="168" t="s">
        <v>533</v>
      </c>
    </row>
    <row r="196" spans="1:65" s="2" customFormat="1" ht="37.9" customHeight="1">
      <c r="A196" s="32"/>
      <c r="B196" s="131"/>
      <c r="C196" s="169" t="s">
        <v>372</v>
      </c>
      <c r="D196" s="169" t="s">
        <v>373</v>
      </c>
      <c r="E196" s="170" t="s">
        <v>500</v>
      </c>
      <c r="F196" s="171" t="s">
        <v>501</v>
      </c>
      <c r="G196" s="172" t="s">
        <v>170</v>
      </c>
      <c r="H196" s="173">
        <v>0.92</v>
      </c>
      <c r="I196" s="174"/>
      <c r="J196" s="175"/>
      <c r="K196" s="176"/>
      <c r="L196" s="177"/>
      <c r="M196" s="178" t="s">
        <v>1</v>
      </c>
      <c r="N196" s="179" t="s">
        <v>49</v>
      </c>
      <c r="O196" s="58"/>
      <c r="P196" s="166">
        <f t="shared" si="27"/>
        <v>0</v>
      </c>
      <c r="Q196" s="166">
        <v>3.0999999999999999E-3</v>
      </c>
      <c r="R196" s="166">
        <f t="shared" si="28"/>
        <v>2.8519999999999999E-3</v>
      </c>
      <c r="S196" s="166">
        <v>0</v>
      </c>
      <c r="T196" s="167">
        <f t="shared" si="29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291</v>
      </c>
      <c r="AT196" s="168" t="s">
        <v>373</v>
      </c>
      <c r="AU196" s="168" t="s">
        <v>94</v>
      </c>
      <c r="AY196" s="14" t="s">
        <v>165</v>
      </c>
      <c r="BE196" s="99">
        <f t="shared" si="30"/>
        <v>0</v>
      </c>
      <c r="BF196" s="99">
        <f t="shared" si="31"/>
        <v>0</v>
      </c>
      <c r="BG196" s="99">
        <f t="shared" si="32"/>
        <v>0</v>
      </c>
      <c r="BH196" s="99">
        <f t="shared" si="33"/>
        <v>0</v>
      </c>
      <c r="BI196" s="99">
        <f t="shared" si="34"/>
        <v>0</v>
      </c>
      <c r="BJ196" s="14" t="s">
        <v>94</v>
      </c>
      <c r="BK196" s="99">
        <f t="shared" si="35"/>
        <v>0</v>
      </c>
      <c r="BL196" s="14" t="s">
        <v>226</v>
      </c>
      <c r="BM196" s="168" t="s">
        <v>534</v>
      </c>
    </row>
    <row r="197" spans="1:65" s="2" customFormat="1" ht="24.2" customHeight="1">
      <c r="A197" s="32"/>
      <c r="B197" s="131"/>
      <c r="C197" s="156" t="s">
        <v>377</v>
      </c>
      <c r="D197" s="156" t="s">
        <v>167</v>
      </c>
      <c r="E197" s="157" t="s">
        <v>535</v>
      </c>
      <c r="F197" s="158" t="s">
        <v>536</v>
      </c>
      <c r="G197" s="159" t="s">
        <v>394</v>
      </c>
      <c r="H197" s="160">
        <v>4</v>
      </c>
      <c r="I197" s="161"/>
      <c r="J197" s="162"/>
      <c r="K197" s="163"/>
      <c r="L197" s="33"/>
      <c r="M197" s="164" t="s">
        <v>1</v>
      </c>
      <c r="N197" s="165" t="s">
        <v>49</v>
      </c>
      <c r="O197" s="58"/>
      <c r="P197" s="166">
        <f t="shared" si="27"/>
        <v>0</v>
      </c>
      <c r="Q197" s="166">
        <v>9.0000000000000006E-5</v>
      </c>
      <c r="R197" s="166">
        <f t="shared" si="28"/>
        <v>3.6000000000000002E-4</v>
      </c>
      <c r="S197" s="166">
        <v>0</v>
      </c>
      <c r="T197" s="167">
        <f t="shared" si="29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226</v>
      </c>
      <c r="AT197" s="168" t="s">
        <v>167</v>
      </c>
      <c r="AU197" s="168" t="s">
        <v>94</v>
      </c>
      <c r="AY197" s="14" t="s">
        <v>165</v>
      </c>
      <c r="BE197" s="99">
        <f t="shared" si="30"/>
        <v>0</v>
      </c>
      <c r="BF197" s="99">
        <f t="shared" si="31"/>
        <v>0</v>
      </c>
      <c r="BG197" s="99">
        <f t="shared" si="32"/>
        <v>0</v>
      </c>
      <c r="BH197" s="99">
        <f t="shared" si="33"/>
        <v>0</v>
      </c>
      <c r="BI197" s="99">
        <f t="shared" si="34"/>
        <v>0</v>
      </c>
      <c r="BJ197" s="14" t="s">
        <v>94</v>
      </c>
      <c r="BK197" s="99">
        <f t="shared" si="35"/>
        <v>0</v>
      </c>
      <c r="BL197" s="14" t="s">
        <v>226</v>
      </c>
      <c r="BM197" s="168" t="s">
        <v>537</v>
      </c>
    </row>
    <row r="198" spans="1:65" s="2" customFormat="1" ht="37.9" customHeight="1">
      <c r="A198" s="32"/>
      <c r="B198" s="131"/>
      <c r="C198" s="169" t="s">
        <v>383</v>
      </c>
      <c r="D198" s="169" t="s">
        <v>373</v>
      </c>
      <c r="E198" s="170" t="s">
        <v>500</v>
      </c>
      <c r="F198" s="171" t="s">
        <v>501</v>
      </c>
      <c r="G198" s="172" t="s">
        <v>170</v>
      </c>
      <c r="H198" s="173">
        <v>0.9</v>
      </c>
      <c r="I198" s="174"/>
      <c r="J198" s="175"/>
      <c r="K198" s="176"/>
      <c r="L198" s="177"/>
      <c r="M198" s="178" t="s">
        <v>1</v>
      </c>
      <c r="N198" s="179" t="s">
        <v>49</v>
      </c>
      <c r="O198" s="58"/>
      <c r="P198" s="166">
        <f t="shared" si="27"/>
        <v>0</v>
      </c>
      <c r="Q198" s="166">
        <v>3.0999999999999999E-3</v>
      </c>
      <c r="R198" s="166">
        <f t="shared" si="28"/>
        <v>2.7899999999999999E-3</v>
      </c>
      <c r="S198" s="166">
        <v>0</v>
      </c>
      <c r="T198" s="167">
        <f t="shared" si="29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291</v>
      </c>
      <c r="AT198" s="168" t="s">
        <v>373</v>
      </c>
      <c r="AU198" s="168" t="s">
        <v>94</v>
      </c>
      <c r="AY198" s="14" t="s">
        <v>165</v>
      </c>
      <c r="BE198" s="99">
        <f t="shared" si="30"/>
        <v>0</v>
      </c>
      <c r="BF198" s="99">
        <f t="shared" si="31"/>
        <v>0</v>
      </c>
      <c r="BG198" s="99">
        <f t="shared" si="32"/>
        <v>0</v>
      </c>
      <c r="BH198" s="99">
        <f t="shared" si="33"/>
        <v>0</v>
      </c>
      <c r="BI198" s="99">
        <f t="shared" si="34"/>
        <v>0</v>
      </c>
      <c r="BJ198" s="14" t="s">
        <v>94</v>
      </c>
      <c r="BK198" s="99">
        <f t="shared" si="35"/>
        <v>0</v>
      </c>
      <c r="BL198" s="14" t="s">
        <v>226</v>
      </c>
      <c r="BM198" s="168" t="s">
        <v>538</v>
      </c>
    </row>
    <row r="199" spans="1:65" s="2" customFormat="1" ht="24.2" customHeight="1">
      <c r="A199" s="32"/>
      <c r="B199" s="131"/>
      <c r="C199" s="156" t="s">
        <v>387</v>
      </c>
      <c r="D199" s="156" t="s">
        <v>167</v>
      </c>
      <c r="E199" s="157" t="s">
        <v>539</v>
      </c>
      <c r="F199" s="158" t="s">
        <v>540</v>
      </c>
      <c r="G199" s="159" t="s">
        <v>394</v>
      </c>
      <c r="H199" s="160">
        <v>2</v>
      </c>
      <c r="I199" s="161"/>
      <c r="J199" s="162"/>
      <c r="K199" s="163"/>
      <c r="L199" s="33"/>
      <c r="M199" s="164" t="s">
        <v>1</v>
      </c>
      <c r="N199" s="165" t="s">
        <v>49</v>
      </c>
      <c r="O199" s="58"/>
      <c r="P199" s="166">
        <f t="shared" si="27"/>
        <v>0</v>
      </c>
      <c r="Q199" s="166">
        <v>1.3999999999999999E-4</v>
      </c>
      <c r="R199" s="166">
        <f t="shared" si="28"/>
        <v>2.7999999999999998E-4</v>
      </c>
      <c r="S199" s="166">
        <v>0</v>
      </c>
      <c r="T199" s="167">
        <f t="shared" si="29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226</v>
      </c>
      <c r="AT199" s="168" t="s">
        <v>167</v>
      </c>
      <c r="AU199" s="168" t="s">
        <v>94</v>
      </c>
      <c r="AY199" s="14" t="s">
        <v>165</v>
      </c>
      <c r="BE199" s="99">
        <f t="shared" si="30"/>
        <v>0</v>
      </c>
      <c r="BF199" s="99">
        <f t="shared" si="31"/>
        <v>0</v>
      </c>
      <c r="BG199" s="99">
        <f t="shared" si="32"/>
        <v>0</v>
      </c>
      <c r="BH199" s="99">
        <f t="shared" si="33"/>
        <v>0</v>
      </c>
      <c r="BI199" s="99">
        <f t="shared" si="34"/>
        <v>0</v>
      </c>
      <c r="BJ199" s="14" t="s">
        <v>94</v>
      </c>
      <c r="BK199" s="99">
        <f t="shared" si="35"/>
        <v>0</v>
      </c>
      <c r="BL199" s="14" t="s">
        <v>226</v>
      </c>
      <c r="BM199" s="168" t="s">
        <v>541</v>
      </c>
    </row>
    <row r="200" spans="1:65" s="2" customFormat="1" ht="37.9" customHeight="1">
      <c r="A200" s="32"/>
      <c r="B200" s="131"/>
      <c r="C200" s="169" t="s">
        <v>391</v>
      </c>
      <c r="D200" s="169" t="s">
        <v>373</v>
      </c>
      <c r="E200" s="170" t="s">
        <v>500</v>
      </c>
      <c r="F200" s="171" t="s">
        <v>501</v>
      </c>
      <c r="G200" s="172" t="s">
        <v>170</v>
      </c>
      <c r="H200" s="173">
        <v>1.1000000000000001</v>
      </c>
      <c r="I200" s="174"/>
      <c r="J200" s="175"/>
      <c r="K200" s="176"/>
      <c r="L200" s="177"/>
      <c r="M200" s="178" t="s">
        <v>1</v>
      </c>
      <c r="N200" s="179" t="s">
        <v>49</v>
      </c>
      <c r="O200" s="58"/>
      <c r="P200" s="166">
        <f t="shared" si="27"/>
        <v>0</v>
      </c>
      <c r="Q200" s="166">
        <v>3.0999999999999999E-3</v>
      </c>
      <c r="R200" s="166">
        <f t="shared" si="28"/>
        <v>3.4100000000000003E-3</v>
      </c>
      <c r="S200" s="166">
        <v>0</v>
      </c>
      <c r="T200" s="167">
        <f t="shared" si="29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291</v>
      </c>
      <c r="AT200" s="168" t="s">
        <v>373</v>
      </c>
      <c r="AU200" s="168" t="s">
        <v>94</v>
      </c>
      <c r="AY200" s="14" t="s">
        <v>165</v>
      </c>
      <c r="BE200" s="99">
        <f t="shared" si="30"/>
        <v>0</v>
      </c>
      <c r="BF200" s="99">
        <f t="shared" si="31"/>
        <v>0</v>
      </c>
      <c r="BG200" s="99">
        <f t="shared" si="32"/>
        <v>0</v>
      </c>
      <c r="BH200" s="99">
        <f t="shared" si="33"/>
        <v>0</v>
      </c>
      <c r="BI200" s="99">
        <f t="shared" si="34"/>
        <v>0</v>
      </c>
      <c r="BJ200" s="14" t="s">
        <v>94</v>
      </c>
      <c r="BK200" s="99">
        <f t="shared" si="35"/>
        <v>0</v>
      </c>
      <c r="BL200" s="14" t="s">
        <v>226</v>
      </c>
      <c r="BM200" s="168" t="s">
        <v>542</v>
      </c>
    </row>
    <row r="201" spans="1:65" s="2" customFormat="1" ht="24.2" customHeight="1">
      <c r="A201" s="32"/>
      <c r="B201" s="131"/>
      <c r="C201" s="156" t="s">
        <v>396</v>
      </c>
      <c r="D201" s="156" t="s">
        <v>167</v>
      </c>
      <c r="E201" s="157" t="s">
        <v>543</v>
      </c>
      <c r="F201" s="158" t="s">
        <v>544</v>
      </c>
      <c r="G201" s="159" t="s">
        <v>394</v>
      </c>
      <c r="H201" s="160">
        <v>28</v>
      </c>
      <c r="I201" s="161"/>
      <c r="J201" s="162"/>
      <c r="K201" s="163"/>
      <c r="L201" s="33"/>
      <c r="M201" s="164" t="s">
        <v>1</v>
      </c>
      <c r="N201" s="165" t="s">
        <v>49</v>
      </c>
      <c r="O201" s="58"/>
      <c r="P201" s="166">
        <f t="shared" si="27"/>
        <v>0</v>
      </c>
      <c r="Q201" s="166">
        <v>1.0000000000000001E-5</v>
      </c>
      <c r="R201" s="166">
        <f t="shared" si="28"/>
        <v>2.8000000000000003E-4</v>
      </c>
      <c r="S201" s="166">
        <v>0</v>
      </c>
      <c r="T201" s="167">
        <f t="shared" si="29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226</v>
      </c>
      <c r="AT201" s="168" t="s">
        <v>167</v>
      </c>
      <c r="AU201" s="168" t="s">
        <v>94</v>
      </c>
      <c r="AY201" s="14" t="s">
        <v>165</v>
      </c>
      <c r="BE201" s="99">
        <f t="shared" si="30"/>
        <v>0</v>
      </c>
      <c r="BF201" s="99">
        <f t="shared" si="31"/>
        <v>0</v>
      </c>
      <c r="BG201" s="99">
        <f t="shared" si="32"/>
        <v>0</v>
      </c>
      <c r="BH201" s="99">
        <f t="shared" si="33"/>
        <v>0</v>
      </c>
      <c r="BI201" s="99">
        <f t="shared" si="34"/>
        <v>0</v>
      </c>
      <c r="BJ201" s="14" t="s">
        <v>94</v>
      </c>
      <c r="BK201" s="99">
        <f t="shared" si="35"/>
        <v>0</v>
      </c>
      <c r="BL201" s="14" t="s">
        <v>226</v>
      </c>
      <c r="BM201" s="168" t="s">
        <v>545</v>
      </c>
    </row>
    <row r="202" spans="1:65" s="2" customFormat="1" ht="14.45" customHeight="1">
      <c r="A202" s="32"/>
      <c r="B202" s="131"/>
      <c r="C202" s="169" t="s">
        <v>400</v>
      </c>
      <c r="D202" s="169" t="s">
        <v>373</v>
      </c>
      <c r="E202" s="170" t="s">
        <v>546</v>
      </c>
      <c r="F202" s="171" t="s">
        <v>547</v>
      </c>
      <c r="G202" s="172" t="s">
        <v>394</v>
      </c>
      <c r="H202" s="173">
        <v>28</v>
      </c>
      <c r="I202" s="174"/>
      <c r="J202" s="175"/>
      <c r="K202" s="176"/>
      <c r="L202" s="177"/>
      <c r="M202" s="178" t="s">
        <v>1</v>
      </c>
      <c r="N202" s="179" t="s">
        <v>49</v>
      </c>
      <c r="O202" s="58"/>
      <c r="P202" s="166">
        <f t="shared" si="27"/>
        <v>0</v>
      </c>
      <c r="Q202" s="166">
        <v>1.4999999999999999E-4</v>
      </c>
      <c r="R202" s="166">
        <f t="shared" si="28"/>
        <v>4.1999999999999997E-3</v>
      </c>
      <c r="S202" s="166">
        <v>0</v>
      </c>
      <c r="T202" s="167">
        <f t="shared" si="29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291</v>
      </c>
      <c r="AT202" s="168" t="s">
        <v>373</v>
      </c>
      <c r="AU202" s="168" t="s">
        <v>94</v>
      </c>
      <c r="AY202" s="14" t="s">
        <v>165</v>
      </c>
      <c r="BE202" s="99">
        <f t="shared" si="30"/>
        <v>0</v>
      </c>
      <c r="BF202" s="99">
        <f t="shared" si="31"/>
        <v>0</v>
      </c>
      <c r="BG202" s="99">
        <f t="shared" si="32"/>
        <v>0</v>
      </c>
      <c r="BH202" s="99">
        <f t="shared" si="33"/>
        <v>0</v>
      </c>
      <c r="BI202" s="99">
        <f t="shared" si="34"/>
        <v>0</v>
      </c>
      <c r="BJ202" s="14" t="s">
        <v>94</v>
      </c>
      <c r="BK202" s="99">
        <f t="shared" si="35"/>
        <v>0</v>
      </c>
      <c r="BL202" s="14" t="s">
        <v>226</v>
      </c>
      <c r="BM202" s="168" t="s">
        <v>548</v>
      </c>
    </row>
    <row r="203" spans="1:65" s="2" customFormat="1" ht="37.9" customHeight="1">
      <c r="A203" s="32"/>
      <c r="B203" s="131"/>
      <c r="C203" s="156" t="s">
        <v>404</v>
      </c>
      <c r="D203" s="156" t="s">
        <v>167</v>
      </c>
      <c r="E203" s="157" t="s">
        <v>549</v>
      </c>
      <c r="F203" s="158" t="s">
        <v>550</v>
      </c>
      <c r="G203" s="159" t="s">
        <v>277</v>
      </c>
      <c r="H203" s="160">
        <v>124.1</v>
      </c>
      <c r="I203" s="161"/>
      <c r="J203" s="162"/>
      <c r="K203" s="163"/>
      <c r="L203" s="33"/>
      <c r="M203" s="164" t="s">
        <v>1</v>
      </c>
      <c r="N203" s="165" t="s">
        <v>49</v>
      </c>
      <c r="O203" s="58"/>
      <c r="P203" s="166">
        <f t="shared" si="27"/>
        <v>0</v>
      </c>
      <c r="Q203" s="166">
        <v>9.0000000000000006E-5</v>
      </c>
      <c r="R203" s="166">
        <f t="shared" si="28"/>
        <v>1.1169E-2</v>
      </c>
      <c r="S203" s="166">
        <v>0</v>
      </c>
      <c r="T203" s="167">
        <f t="shared" si="29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226</v>
      </c>
      <c r="AT203" s="168" t="s">
        <v>167</v>
      </c>
      <c r="AU203" s="168" t="s">
        <v>94</v>
      </c>
      <c r="AY203" s="14" t="s">
        <v>165</v>
      </c>
      <c r="BE203" s="99">
        <f t="shared" si="30"/>
        <v>0</v>
      </c>
      <c r="BF203" s="99">
        <f t="shared" si="31"/>
        <v>0</v>
      </c>
      <c r="BG203" s="99">
        <f t="shared" si="32"/>
        <v>0</v>
      </c>
      <c r="BH203" s="99">
        <f t="shared" si="33"/>
        <v>0</v>
      </c>
      <c r="BI203" s="99">
        <f t="shared" si="34"/>
        <v>0</v>
      </c>
      <c r="BJ203" s="14" t="s">
        <v>94</v>
      </c>
      <c r="BK203" s="99">
        <f t="shared" si="35"/>
        <v>0</v>
      </c>
      <c r="BL203" s="14" t="s">
        <v>226</v>
      </c>
      <c r="BM203" s="168" t="s">
        <v>551</v>
      </c>
    </row>
    <row r="204" spans="1:65" s="2" customFormat="1" ht="24.2" customHeight="1">
      <c r="A204" s="32"/>
      <c r="B204" s="131"/>
      <c r="C204" s="169" t="s">
        <v>408</v>
      </c>
      <c r="D204" s="169" t="s">
        <v>373</v>
      </c>
      <c r="E204" s="170" t="s">
        <v>520</v>
      </c>
      <c r="F204" s="171" t="s">
        <v>521</v>
      </c>
      <c r="G204" s="172" t="s">
        <v>394</v>
      </c>
      <c r="H204" s="173">
        <v>1005</v>
      </c>
      <c r="I204" s="174"/>
      <c r="J204" s="175"/>
      <c r="K204" s="176"/>
      <c r="L204" s="177"/>
      <c r="M204" s="178" t="s">
        <v>1</v>
      </c>
      <c r="N204" s="179" t="s">
        <v>49</v>
      </c>
      <c r="O204" s="58"/>
      <c r="P204" s="166">
        <f t="shared" si="27"/>
        <v>0</v>
      </c>
      <c r="Q204" s="166">
        <v>2.0000000000000001E-4</v>
      </c>
      <c r="R204" s="166">
        <f t="shared" si="28"/>
        <v>0.20100000000000001</v>
      </c>
      <c r="S204" s="166">
        <v>0</v>
      </c>
      <c r="T204" s="167">
        <f t="shared" si="29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291</v>
      </c>
      <c r="AT204" s="168" t="s">
        <v>373</v>
      </c>
      <c r="AU204" s="168" t="s">
        <v>94</v>
      </c>
      <c r="AY204" s="14" t="s">
        <v>165</v>
      </c>
      <c r="BE204" s="99">
        <f t="shared" si="30"/>
        <v>0</v>
      </c>
      <c r="BF204" s="99">
        <f t="shared" si="31"/>
        <v>0</v>
      </c>
      <c r="BG204" s="99">
        <f t="shared" si="32"/>
        <v>0</v>
      </c>
      <c r="BH204" s="99">
        <f t="shared" si="33"/>
        <v>0</v>
      </c>
      <c r="BI204" s="99">
        <f t="shared" si="34"/>
        <v>0</v>
      </c>
      <c r="BJ204" s="14" t="s">
        <v>94</v>
      </c>
      <c r="BK204" s="99">
        <f t="shared" si="35"/>
        <v>0</v>
      </c>
      <c r="BL204" s="14" t="s">
        <v>226</v>
      </c>
      <c r="BM204" s="168" t="s">
        <v>552</v>
      </c>
    </row>
    <row r="205" spans="1:65" s="2" customFormat="1" ht="24.2" customHeight="1">
      <c r="A205" s="32"/>
      <c r="B205" s="131"/>
      <c r="C205" s="156" t="s">
        <v>412</v>
      </c>
      <c r="D205" s="156" t="s">
        <v>167</v>
      </c>
      <c r="E205" s="157" t="s">
        <v>553</v>
      </c>
      <c r="F205" s="158" t="s">
        <v>554</v>
      </c>
      <c r="G205" s="159" t="s">
        <v>277</v>
      </c>
      <c r="H205" s="160">
        <v>111.7</v>
      </c>
      <c r="I205" s="161"/>
      <c r="J205" s="162"/>
      <c r="K205" s="163"/>
      <c r="L205" s="33"/>
      <c r="M205" s="164" t="s">
        <v>1</v>
      </c>
      <c r="N205" s="165" t="s">
        <v>49</v>
      </c>
      <c r="O205" s="58"/>
      <c r="P205" s="166">
        <f t="shared" si="27"/>
        <v>0</v>
      </c>
      <c r="Q205" s="166">
        <v>9.0000000000000006E-5</v>
      </c>
      <c r="R205" s="166">
        <f t="shared" si="28"/>
        <v>1.0053000000000001E-2</v>
      </c>
      <c r="S205" s="166">
        <v>0</v>
      </c>
      <c r="T205" s="167">
        <f t="shared" si="29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226</v>
      </c>
      <c r="AT205" s="168" t="s">
        <v>167</v>
      </c>
      <c r="AU205" s="168" t="s">
        <v>94</v>
      </c>
      <c r="AY205" s="14" t="s">
        <v>165</v>
      </c>
      <c r="BE205" s="99">
        <f t="shared" si="30"/>
        <v>0</v>
      </c>
      <c r="BF205" s="99">
        <f t="shared" si="31"/>
        <v>0</v>
      </c>
      <c r="BG205" s="99">
        <f t="shared" si="32"/>
        <v>0</v>
      </c>
      <c r="BH205" s="99">
        <f t="shared" si="33"/>
        <v>0</v>
      </c>
      <c r="BI205" s="99">
        <f t="shared" si="34"/>
        <v>0</v>
      </c>
      <c r="BJ205" s="14" t="s">
        <v>94</v>
      </c>
      <c r="BK205" s="99">
        <f t="shared" si="35"/>
        <v>0</v>
      </c>
      <c r="BL205" s="14" t="s">
        <v>226</v>
      </c>
      <c r="BM205" s="168" t="s">
        <v>555</v>
      </c>
    </row>
    <row r="206" spans="1:65" s="2" customFormat="1" ht="37.9" customHeight="1">
      <c r="A206" s="32"/>
      <c r="B206" s="131"/>
      <c r="C206" s="169" t="s">
        <v>556</v>
      </c>
      <c r="D206" s="169" t="s">
        <v>373</v>
      </c>
      <c r="E206" s="170" t="s">
        <v>557</v>
      </c>
      <c r="F206" s="171" t="s">
        <v>558</v>
      </c>
      <c r="G206" s="172" t="s">
        <v>394</v>
      </c>
      <c r="H206" s="173">
        <v>905</v>
      </c>
      <c r="I206" s="174"/>
      <c r="J206" s="175"/>
      <c r="K206" s="176"/>
      <c r="L206" s="177"/>
      <c r="M206" s="178" t="s">
        <v>1</v>
      </c>
      <c r="N206" s="179" t="s">
        <v>49</v>
      </c>
      <c r="O206" s="58"/>
      <c r="P206" s="166">
        <f t="shared" si="27"/>
        <v>0</v>
      </c>
      <c r="Q206" s="166">
        <v>1.4999999999999999E-4</v>
      </c>
      <c r="R206" s="166">
        <f t="shared" si="28"/>
        <v>0.13574999999999998</v>
      </c>
      <c r="S206" s="166">
        <v>0</v>
      </c>
      <c r="T206" s="167">
        <f t="shared" si="29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291</v>
      </c>
      <c r="AT206" s="168" t="s">
        <v>373</v>
      </c>
      <c r="AU206" s="168" t="s">
        <v>94</v>
      </c>
      <c r="AY206" s="14" t="s">
        <v>165</v>
      </c>
      <c r="BE206" s="99">
        <f t="shared" si="30"/>
        <v>0</v>
      </c>
      <c r="BF206" s="99">
        <f t="shared" si="31"/>
        <v>0</v>
      </c>
      <c r="BG206" s="99">
        <f t="shared" si="32"/>
        <v>0</v>
      </c>
      <c r="BH206" s="99">
        <f t="shared" si="33"/>
        <v>0</v>
      </c>
      <c r="BI206" s="99">
        <f t="shared" si="34"/>
        <v>0</v>
      </c>
      <c r="BJ206" s="14" t="s">
        <v>94</v>
      </c>
      <c r="BK206" s="99">
        <f t="shared" si="35"/>
        <v>0</v>
      </c>
      <c r="BL206" s="14" t="s">
        <v>226</v>
      </c>
      <c r="BM206" s="168" t="s">
        <v>559</v>
      </c>
    </row>
    <row r="207" spans="1:65" s="2" customFormat="1" ht="24.2" customHeight="1">
      <c r="A207" s="32"/>
      <c r="B207" s="131"/>
      <c r="C207" s="156" t="s">
        <v>560</v>
      </c>
      <c r="D207" s="156" t="s">
        <v>167</v>
      </c>
      <c r="E207" s="157" t="s">
        <v>561</v>
      </c>
      <c r="F207" s="158" t="s">
        <v>562</v>
      </c>
      <c r="G207" s="159" t="s">
        <v>277</v>
      </c>
      <c r="H207" s="160">
        <v>12.4</v>
      </c>
      <c r="I207" s="161"/>
      <c r="J207" s="162"/>
      <c r="K207" s="163"/>
      <c r="L207" s="33"/>
      <c r="M207" s="164" t="s">
        <v>1</v>
      </c>
      <c r="N207" s="165" t="s">
        <v>49</v>
      </c>
      <c r="O207" s="58"/>
      <c r="P207" s="166">
        <f t="shared" si="27"/>
        <v>0</v>
      </c>
      <c r="Q207" s="166">
        <v>5.0000000000000002E-5</v>
      </c>
      <c r="R207" s="166">
        <f t="shared" si="28"/>
        <v>6.2E-4</v>
      </c>
      <c r="S207" s="166">
        <v>0</v>
      </c>
      <c r="T207" s="167">
        <f t="shared" si="29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226</v>
      </c>
      <c r="AT207" s="168" t="s">
        <v>167</v>
      </c>
      <c r="AU207" s="168" t="s">
        <v>94</v>
      </c>
      <c r="AY207" s="14" t="s">
        <v>165</v>
      </c>
      <c r="BE207" s="99">
        <f t="shared" si="30"/>
        <v>0</v>
      </c>
      <c r="BF207" s="99">
        <f t="shared" si="31"/>
        <v>0</v>
      </c>
      <c r="BG207" s="99">
        <f t="shared" si="32"/>
        <v>0</v>
      </c>
      <c r="BH207" s="99">
        <f t="shared" si="33"/>
        <v>0</v>
      </c>
      <c r="BI207" s="99">
        <f t="shared" si="34"/>
        <v>0</v>
      </c>
      <c r="BJ207" s="14" t="s">
        <v>94</v>
      </c>
      <c r="BK207" s="99">
        <f t="shared" si="35"/>
        <v>0</v>
      </c>
      <c r="BL207" s="14" t="s">
        <v>226</v>
      </c>
      <c r="BM207" s="168" t="s">
        <v>563</v>
      </c>
    </row>
    <row r="208" spans="1:65" s="2" customFormat="1" ht="24.2" customHeight="1">
      <c r="A208" s="32"/>
      <c r="B208" s="131"/>
      <c r="C208" s="169" t="s">
        <v>564</v>
      </c>
      <c r="D208" s="169" t="s">
        <v>373</v>
      </c>
      <c r="E208" s="170" t="s">
        <v>520</v>
      </c>
      <c r="F208" s="171" t="s">
        <v>521</v>
      </c>
      <c r="G208" s="172" t="s">
        <v>394</v>
      </c>
      <c r="H208" s="173">
        <v>105</v>
      </c>
      <c r="I208" s="174"/>
      <c r="J208" s="175"/>
      <c r="K208" s="176"/>
      <c r="L208" s="177"/>
      <c r="M208" s="178" t="s">
        <v>1</v>
      </c>
      <c r="N208" s="179" t="s">
        <v>49</v>
      </c>
      <c r="O208" s="58"/>
      <c r="P208" s="166">
        <f t="shared" si="27"/>
        <v>0</v>
      </c>
      <c r="Q208" s="166">
        <v>2.0000000000000001E-4</v>
      </c>
      <c r="R208" s="166">
        <f t="shared" si="28"/>
        <v>2.1000000000000001E-2</v>
      </c>
      <c r="S208" s="166">
        <v>0</v>
      </c>
      <c r="T208" s="167">
        <f t="shared" si="29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291</v>
      </c>
      <c r="AT208" s="168" t="s">
        <v>373</v>
      </c>
      <c r="AU208" s="168" t="s">
        <v>94</v>
      </c>
      <c r="AY208" s="14" t="s">
        <v>165</v>
      </c>
      <c r="BE208" s="99">
        <f t="shared" si="30"/>
        <v>0</v>
      </c>
      <c r="BF208" s="99">
        <f t="shared" si="31"/>
        <v>0</v>
      </c>
      <c r="BG208" s="99">
        <f t="shared" si="32"/>
        <v>0</v>
      </c>
      <c r="BH208" s="99">
        <f t="shared" si="33"/>
        <v>0</v>
      </c>
      <c r="BI208" s="99">
        <f t="shared" si="34"/>
        <v>0</v>
      </c>
      <c r="BJ208" s="14" t="s">
        <v>94</v>
      </c>
      <c r="BK208" s="99">
        <f t="shared" si="35"/>
        <v>0</v>
      </c>
      <c r="BL208" s="14" t="s">
        <v>226</v>
      </c>
      <c r="BM208" s="168" t="s">
        <v>565</v>
      </c>
    </row>
    <row r="209" spans="1:65" s="2" customFormat="1" ht="37.9" customHeight="1">
      <c r="A209" s="32"/>
      <c r="B209" s="131"/>
      <c r="C209" s="156" t="s">
        <v>566</v>
      </c>
      <c r="D209" s="156" t="s">
        <v>167</v>
      </c>
      <c r="E209" s="157" t="s">
        <v>567</v>
      </c>
      <c r="F209" s="158" t="s">
        <v>568</v>
      </c>
      <c r="G209" s="159" t="s">
        <v>277</v>
      </c>
      <c r="H209" s="160">
        <v>3.53</v>
      </c>
      <c r="I209" s="161"/>
      <c r="J209" s="162"/>
      <c r="K209" s="163"/>
      <c r="L209" s="33"/>
      <c r="M209" s="164" t="s">
        <v>1</v>
      </c>
      <c r="N209" s="165" t="s">
        <v>49</v>
      </c>
      <c r="O209" s="58"/>
      <c r="P209" s="166">
        <f t="shared" si="27"/>
        <v>0</v>
      </c>
      <c r="Q209" s="166">
        <v>2.9999999999999997E-4</v>
      </c>
      <c r="R209" s="166">
        <f t="shared" si="28"/>
        <v>1.0589999999999998E-3</v>
      </c>
      <c r="S209" s="166">
        <v>0</v>
      </c>
      <c r="T209" s="167">
        <f t="shared" si="29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226</v>
      </c>
      <c r="AT209" s="168" t="s">
        <v>167</v>
      </c>
      <c r="AU209" s="168" t="s">
        <v>94</v>
      </c>
      <c r="AY209" s="14" t="s">
        <v>165</v>
      </c>
      <c r="BE209" s="99">
        <f t="shared" si="30"/>
        <v>0</v>
      </c>
      <c r="BF209" s="99">
        <f t="shared" si="31"/>
        <v>0</v>
      </c>
      <c r="BG209" s="99">
        <f t="shared" si="32"/>
        <v>0</v>
      </c>
      <c r="BH209" s="99">
        <f t="shared" si="33"/>
        <v>0</v>
      </c>
      <c r="BI209" s="99">
        <f t="shared" si="34"/>
        <v>0</v>
      </c>
      <c r="BJ209" s="14" t="s">
        <v>94</v>
      </c>
      <c r="BK209" s="99">
        <f t="shared" si="35"/>
        <v>0</v>
      </c>
      <c r="BL209" s="14" t="s">
        <v>226</v>
      </c>
      <c r="BM209" s="168" t="s">
        <v>569</v>
      </c>
    </row>
    <row r="210" spans="1:65" s="2" customFormat="1" ht="37.9" customHeight="1">
      <c r="A210" s="32"/>
      <c r="B210" s="131"/>
      <c r="C210" s="169" t="s">
        <v>570</v>
      </c>
      <c r="D210" s="169" t="s">
        <v>373</v>
      </c>
      <c r="E210" s="170" t="s">
        <v>557</v>
      </c>
      <c r="F210" s="171" t="s">
        <v>558</v>
      </c>
      <c r="G210" s="172" t="s">
        <v>394</v>
      </c>
      <c r="H210" s="173">
        <v>30</v>
      </c>
      <c r="I210" s="174"/>
      <c r="J210" s="175"/>
      <c r="K210" s="176"/>
      <c r="L210" s="177"/>
      <c r="M210" s="178" t="s">
        <v>1</v>
      </c>
      <c r="N210" s="179" t="s">
        <v>49</v>
      </c>
      <c r="O210" s="58"/>
      <c r="P210" s="166">
        <f t="shared" si="27"/>
        <v>0</v>
      </c>
      <c r="Q210" s="166">
        <v>1.4999999999999999E-4</v>
      </c>
      <c r="R210" s="166">
        <f t="shared" si="28"/>
        <v>4.4999999999999997E-3</v>
      </c>
      <c r="S210" s="166">
        <v>0</v>
      </c>
      <c r="T210" s="167">
        <f t="shared" si="29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291</v>
      </c>
      <c r="AT210" s="168" t="s">
        <v>373</v>
      </c>
      <c r="AU210" s="168" t="s">
        <v>94</v>
      </c>
      <c r="AY210" s="14" t="s">
        <v>165</v>
      </c>
      <c r="BE210" s="99">
        <f t="shared" si="30"/>
        <v>0</v>
      </c>
      <c r="BF210" s="99">
        <f t="shared" si="31"/>
        <v>0</v>
      </c>
      <c r="BG210" s="99">
        <f t="shared" si="32"/>
        <v>0</v>
      </c>
      <c r="BH210" s="99">
        <f t="shared" si="33"/>
        <v>0</v>
      </c>
      <c r="BI210" s="99">
        <f t="shared" si="34"/>
        <v>0</v>
      </c>
      <c r="BJ210" s="14" t="s">
        <v>94</v>
      </c>
      <c r="BK210" s="99">
        <f t="shared" si="35"/>
        <v>0</v>
      </c>
      <c r="BL210" s="14" t="s">
        <v>226</v>
      </c>
      <c r="BM210" s="168" t="s">
        <v>571</v>
      </c>
    </row>
    <row r="211" spans="1:65" s="2" customFormat="1" ht="24.2" customHeight="1">
      <c r="A211" s="32"/>
      <c r="B211" s="131"/>
      <c r="C211" s="156" t="s">
        <v>572</v>
      </c>
      <c r="D211" s="156" t="s">
        <v>167</v>
      </c>
      <c r="E211" s="157" t="s">
        <v>573</v>
      </c>
      <c r="F211" s="158" t="s">
        <v>574</v>
      </c>
      <c r="G211" s="159" t="s">
        <v>170</v>
      </c>
      <c r="H211" s="160">
        <v>80.228999999999999</v>
      </c>
      <c r="I211" s="161"/>
      <c r="J211" s="162"/>
      <c r="K211" s="163"/>
      <c r="L211" s="33"/>
      <c r="M211" s="164" t="s">
        <v>1</v>
      </c>
      <c r="N211" s="165" t="s">
        <v>49</v>
      </c>
      <c r="O211" s="58"/>
      <c r="P211" s="166">
        <f t="shared" si="27"/>
        <v>0</v>
      </c>
      <c r="Q211" s="166">
        <v>0</v>
      </c>
      <c r="R211" s="166">
        <f t="shared" si="28"/>
        <v>0</v>
      </c>
      <c r="S211" s="166">
        <v>0</v>
      </c>
      <c r="T211" s="167">
        <f t="shared" si="29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226</v>
      </c>
      <c r="AT211" s="168" t="s">
        <v>167</v>
      </c>
      <c r="AU211" s="168" t="s">
        <v>94</v>
      </c>
      <c r="AY211" s="14" t="s">
        <v>165</v>
      </c>
      <c r="BE211" s="99">
        <f t="shared" si="30"/>
        <v>0</v>
      </c>
      <c r="BF211" s="99">
        <f t="shared" si="31"/>
        <v>0</v>
      </c>
      <c r="BG211" s="99">
        <f t="shared" si="32"/>
        <v>0</v>
      </c>
      <c r="BH211" s="99">
        <f t="shared" si="33"/>
        <v>0</v>
      </c>
      <c r="BI211" s="99">
        <f t="shared" si="34"/>
        <v>0</v>
      </c>
      <c r="BJ211" s="14" t="s">
        <v>94</v>
      </c>
      <c r="BK211" s="99">
        <f t="shared" si="35"/>
        <v>0</v>
      </c>
      <c r="BL211" s="14" t="s">
        <v>226</v>
      </c>
      <c r="BM211" s="168" t="s">
        <v>575</v>
      </c>
    </row>
    <row r="212" spans="1:65" s="2" customFormat="1" ht="37.9" customHeight="1">
      <c r="A212" s="32"/>
      <c r="B212" s="131"/>
      <c r="C212" s="169" t="s">
        <v>576</v>
      </c>
      <c r="D212" s="169" t="s">
        <v>373</v>
      </c>
      <c r="E212" s="170" t="s">
        <v>577</v>
      </c>
      <c r="F212" s="171" t="s">
        <v>578</v>
      </c>
      <c r="G212" s="172" t="s">
        <v>170</v>
      </c>
      <c r="H212" s="173">
        <v>92.263000000000005</v>
      </c>
      <c r="I212" s="174"/>
      <c r="J212" s="175"/>
      <c r="K212" s="176"/>
      <c r="L212" s="177"/>
      <c r="M212" s="178" t="s">
        <v>1</v>
      </c>
      <c r="N212" s="179" t="s">
        <v>49</v>
      </c>
      <c r="O212" s="58"/>
      <c r="P212" s="166">
        <f t="shared" si="27"/>
        <v>0</v>
      </c>
      <c r="Q212" s="166">
        <v>4.0000000000000002E-4</v>
      </c>
      <c r="R212" s="166">
        <f t="shared" si="28"/>
        <v>3.6905200000000006E-2</v>
      </c>
      <c r="S212" s="166">
        <v>0</v>
      </c>
      <c r="T212" s="167">
        <f t="shared" si="29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291</v>
      </c>
      <c r="AT212" s="168" t="s">
        <v>373</v>
      </c>
      <c r="AU212" s="168" t="s">
        <v>94</v>
      </c>
      <c r="AY212" s="14" t="s">
        <v>165</v>
      </c>
      <c r="BE212" s="99">
        <f t="shared" si="30"/>
        <v>0</v>
      </c>
      <c r="BF212" s="99">
        <f t="shared" si="31"/>
        <v>0</v>
      </c>
      <c r="BG212" s="99">
        <f t="shared" si="32"/>
        <v>0</v>
      </c>
      <c r="BH212" s="99">
        <f t="shared" si="33"/>
        <v>0</v>
      </c>
      <c r="BI212" s="99">
        <f t="shared" si="34"/>
        <v>0</v>
      </c>
      <c r="BJ212" s="14" t="s">
        <v>94</v>
      </c>
      <c r="BK212" s="99">
        <f t="shared" si="35"/>
        <v>0</v>
      </c>
      <c r="BL212" s="14" t="s">
        <v>226</v>
      </c>
      <c r="BM212" s="168" t="s">
        <v>579</v>
      </c>
    </row>
    <row r="213" spans="1:65" s="2" customFormat="1" ht="24.2" customHeight="1">
      <c r="A213" s="32"/>
      <c r="B213" s="131"/>
      <c r="C213" s="156" t="s">
        <v>580</v>
      </c>
      <c r="D213" s="156" t="s">
        <v>167</v>
      </c>
      <c r="E213" s="157" t="s">
        <v>581</v>
      </c>
      <c r="F213" s="158" t="s">
        <v>582</v>
      </c>
      <c r="G213" s="159" t="s">
        <v>277</v>
      </c>
      <c r="H213" s="160">
        <v>111.7</v>
      </c>
      <c r="I213" s="161"/>
      <c r="J213" s="162"/>
      <c r="K213" s="163"/>
      <c r="L213" s="33"/>
      <c r="M213" s="164" t="s">
        <v>1</v>
      </c>
      <c r="N213" s="165" t="s">
        <v>49</v>
      </c>
      <c r="O213" s="58"/>
      <c r="P213" s="166">
        <f t="shared" si="27"/>
        <v>0</v>
      </c>
      <c r="Q213" s="166">
        <v>3.0000000000000001E-5</v>
      </c>
      <c r="R213" s="166">
        <f t="shared" si="28"/>
        <v>3.3510000000000002E-3</v>
      </c>
      <c r="S213" s="166">
        <v>0</v>
      </c>
      <c r="T213" s="167">
        <f t="shared" si="29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226</v>
      </c>
      <c r="AT213" s="168" t="s">
        <v>167</v>
      </c>
      <c r="AU213" s="168" t="s">
        <v>94</v>
      </c>
      <c r="AY213" s="14" t="s">
        <v>165</v>
      </c>
      <c r="BE213" s="99">
        <f t="shared" si="30"/>
        <v>0</v>
      </c>
      <c r="BF213" s="99">
        <f t="shared" si="31"/>
        <v>0</v>
      </c>
      <c r="BG213" s="99">
        <f t="shared" si="32"/>
        <v>0</v>
      </c>
      <c r="BH213" s="99">
        <f t="shared" si="33"/>
        <v>0</v>
      </c>
      <c r="BI213" s="99">
        <f t="shared" si="34"/>
        <v>0</v>
      </c>
      <c r="BJ213" s="14" t="s">
        <v>94</v>
      </c>
      <c r="BK213" s="99">
        <f t="shared" si="35"/>
        <v>0</v>
      </c>
      <c r="BL213" s="14" t="s">
        <v>226</v>
      </c>
      <c r="BM213" s="168" t="s">
        <v>583</v>
      </c>
    </row>
    <row r="214" spans="1:65" s="2" customFormat="1" ht="24.2" customHeight="1">
      <c r="A214" s="32"/>
      <c r="B214" s="131"/>
      <c r="C214" s="169" t="s">
        <v>584</v>
      </c>
      <c r="D214" s="169" t="s">
        <v>373</v>
      </c>
      <c r="E214" s="170" t="s">
        <v>506</v>
      </c>
      <c r="F214" s="171" t="s">
        <v>507</v>
      </c>
      <c r="G214" s="172" t="s">
        <v>394</v>
      </c>
      <c r="H214" s="173">
        <v>905</v>
      </c>
      <c r="I214" s="174"/>
      <c r="J214" s="175"/>
      <c r="K214" s="176"/>
      <c r="L214" s="177"/>
      <c r="M214" s="178" t="s">
        <v>1</v>
      </c>
      <c r="N214" s="179" t="s">
        <v>49</v>
      </c>
      <c r="O214" s="58"/>
      <c r="P214" s="166">
        <f t="shared" si="27"/>
        <v>0</v>
      </c>
      <c r="Q214" s="166">
        <v>1.4999999999999999E-4</v>
      </c>
      <c r="R214" s="166">
        <f t="shared" si="28"/>
        <v>0.13574999999999998</v>
      </c>
      <c r="S214" s="166">
        <v>0</v>
      </c>
      <c r="T214" s="167">
        <f t="shared" si="29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291</v>
      </c>
      <c r="AT214" s="168" t="s">
        <v>373</v>
      </c>
      <c r="AU214" s="168" t="s">
        <v>94</v>
      </c>
      <c r="AY214" s="14" t="s">
        <v>165</v>
      </c>
      <c r="BE214" s="99">
        <f t="shared" si="30"/>
        <v>0</v>
      </c>
      <c r="BF214" s="99">
        <f t="shared" si="31"/>
        <v>0</v>
      </c>
      <c r="BG214" s="99">
        <f t="shared" si="32"/>
        <v>0</v>
      </c>
      <c r="BH214" s="99">
        <f t="shared" si="33"/>
        <v>0</v>
      </c>
      <c r="BI214" s="99">
        <f t="shared" si="34"/>
        <v>0</v>
      </c>
      <c r="BJ214" s="14" t="s">
        <v>94</v>
      </c>
      <c r="BK214" s="99">
        <f t="shared" si="35"/>
        <v>0</v>
      </c>
      <c r="BL214" s="14" t="s">
        <v>226</v>
      </c>
      <c r="BM214" s="168" t="s">
        <v>585</v>
      </c>
    </row>
    <row r="215" spans="1:65" s="2" customFormat="1" ht="37.9" customHeight="1">
      <c r="A215" s="32"/>
      <c r="B215" s="131"/>
      <c r="C215" s="169" t="s">
        <v>586</v>
      </c>
      <c r="D215" s="169" t="s">
        <v>373</v>
      </c>
      <c r="E215" s="170" t="s">
        <v>587</v>
      </c>
      <c r="F215" s="171" t="s">
        <v>588</v>
      </c>
      <c r="G215" s="172" t="s">
        <v>170</v>
      </c>
      <c r="H215" s="173">
        <v>45.796999999999997</v>
      </c>
      <c r="I215" s="174"/>
      <c r="J215" s="175"/>
      <c r="K215" s="176"/>
      <c r="L215" s="177"/>
      <c r="M215" s="178" t="s">
        <v>1</v>
      </c>
      <c r="N215" s="179" t="s">
        <v>49</v>
      </c>
      <c r="O215" s="58"/>
      <c r="P215" s="166">
        <f t="shared" si="27"/>
        <v>0</v>
      </c>
      <c r="Q215" s="166">
        <v>1.0999999999999999E-2</v>
      </c>
      <c r="R215" s="166">
        <f t="shared" si="28"/>
        <v>0.50376699999999996</v>
      </c>
      <c r="S215" s="166">
        <v>0</v>
      </c>
      <c r="T215" s="167">
        <f t="shared" si="29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291</v>
      </c>
      <c r="AT215" s="168" t="s">
        <v>373</v>
      </c>
      <c r="AU215" s="168" t="s">
        <v>94</v>
      </c>
      <c r="AY215" s="14" t="s">
        <v>165</v>
      </c>
      <c r="BE215" s="99">
        <f t="shared" si="30"/>
        <v>0</v>
      </c>
      <c r="BF215" s="99">
        <f t="shared" si="31"/>
        <v>0</v>
      </c>
      <c r="BG215" s="99">
        <f t="shared" si="32"/>
        <v>0</v>
      </c>
      <c r="BH215" s="99">
        <f t="shared" si="33"/>
        <v>0</v>
      </c>
      <c r="BI215" s="99">
        <f t="shared" si="34"/>
        <v>0</v>
      </c>
      <c r="BJ215" s="14" t="s">
        <v>94</v>
      </c>
      <c r="BK215" s="99">
        <f t="shared" si="35"/>
        <v>0</v>
      </c>
      <c r="BL215" s="14" t="s">
        <v>226</v>
      </c>
      <c r="BM215" s="168" t="s">
        <v>589</v>
      </c>
    </row>
    <row r="216" spans="1:65" s="2" customFormat="1" ht="24.2" customHeight="1">
      <c r="A216" s="32"/>
      <c r="B216" s="131"/>
      <c r="C216" s="156" t="s">
        <v>590</v>
      </c>
      <c r="D216" s="156" t="s">
        <v>167</v>
      </c>
      <c r="E216" s="157" t="s">
        <v>591</v>
      </c>
      <c r="F216" s="158" t="s">
        <v>592</v>
      </c>
      <c r="G216" s="159" t="s">
        <v>332</v>
      </c>
      <c r="H216" s="160">
        <v>4.649</v>
      </c>
      <c r="I216" s="161"/>
      <c r="J216" s="162"/>
      <c r="K216" s="163"/>
      <c r="L216" s="33"/>
      <c r="M216" s="164" t="s">
        <v>1</v>
      </c>
      <c r="N216" s="165" t="s">
        <v>49</v>
      </c>
      <c r="O216" s="58"/>
      <c r="P216" s="166">
        <f t="shared" si="27"/>
        <v>0</v>
      </c>
      <c r="Q216" s="166">
        <v>0</v>
      </c>
      <c r="R216" s="166">
        <f t="shared" si="28"/>
        <v>0</v>
      </c>
      <c r="S216" s="166">
        <v>0</v>
      </c>
      <c r="T216" s="167">
        <f t="shared" si="29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226</v>
      </c>
      <c r="AT216" s="168" t="s">
        <v>167</v>
      </c>
      <c r="AU216" s="168" t="s">
        <v>94</v>
      </c>
      <c r="AY216" s="14" t="s">
        <v>165</v>
      </c>
      <c r="BE216" s="99">
        <f t="shared" si="30"/>
        <v>0</v>
      </c>
      <c r="BF216" s="99">
        <f t="shared" si="31"/>
        <v>0</v>
      </c>
      <c r="BG216" s="99">
        <f t="shared" si="32"/>
        <v>0</v>
      </c>
      <c r="BH216" s="99">
        <f t="shared" si="33"/>
        <v>0</v>
      </c>
      <c r="BI216" s="99">
        <f t="shared" si="34"/>
        <v>0</v>
      </c>
      <c r="BJ216" s="14" t="s">
        <v>94</v>
      </c>
      <c r="BK216" s="99">
        <f t="shared" si="35"/>
        <v>0</v>
      </c>
      <c r="BL216" s="14" t="s">
        <v>226</v>
      </c>
      <c r="BM216" s="168" t="s">
        <v>593</v>
      </c>
    </row>
    <row r="217" spans="1:65" s="12" customFormat="1" ht="22.9" customHeight="1">
      <c r="B217" s="143"/>
      <c r="D217" s="144" t="s">
        <v>82</v>
      </c>
      <c r="E217" s="154" t="s">
        <v>366</v>
      </c>
      <c r="F217" s="154" t="s">
        <v>367</v>
      </c>
      <c r="I217" s="146"/>
      <c r="J217" s="155"/>
      <c r="L217" s="143"/>
      <c r="M217" s="148"/>
      <c r="N217" s="149"/>
      <c r="O217" s="149"/>
      <c r="P217" s="150">
        <f>SUM(P218:P242)</f>
        <v>0</v>
      </c>
      <c r="Q217" s="149"/>
      <c r="R217" s="150">
        <f>SUM(R218:R242)</f>
        <v>28.491386839999997</v>
      </c>
      <c r="S217" s="149"/>
      <c r="T217" s="151">
        <f>SUM(T218:T242)</f>
        <v>0</v>
      </c>
      <c r="AR217" s="144" t="s">
        <v>94</v>
      </c>
      <c r="AT217" s="152" t="s">
        <v>82</v>
      </c>
      <c r="AU217" s="152" t="s">
        <v>89</v>
      </c>
      <c r="AY217" s="144" t="s">
        <v>165</v>
      </c>
      <c r="BK217" s="153">
        <f>SUM(BK218:BK242)</f>
        <v>0</v>
      </c>
    </row>
    <row r="218" spans="1:65" s="2" customFormat="1" ht="24.2" customHeight="1">
      <c r="A218" s="32"/>
      <c r="B218" s="131"/>
      <c r="C218" s="156" t="s">
        <v>594</v>
      </c>
      <c r="D218" s="156" t="s">
        <v>167</v>
      </c>
      <c r="E218" s="157" t="s">
        <v>595</v>
      </c>
      <c r="F218" s="158" t="s">
        <v>596</v>
      </c>
      <c r="G218" s="159" t="s">
        <v>170</v>
      </c>
      <c r="H218" s="160">
        <v>1.6240000000000001</v>
      </c>
      <c r="I218" s="161"/>
      <c r="J218" s="162"/>
      <c r="K218" s="163"/>
      <c r="L218" s="33"/>
      <c r="M218" s="164" t="s">
        <v>1</v>
      </c>
      <c r="N218" s="165" t="s">
        <v>49</v>
      </c>
      <c r="O218" s="58"/>
      <c r="P218" s="166">
        <f t="shared" ref="P218:P242" si="36">O218*H218</f>
        <v>0</v>
      </c>
      <c r="Q218" s="166">
        <v>4.4000000000000003E-3</v>
      </c>
      <c r="R218" s="166">
        <f t="shared" ref="R218:R242" si="37">Q218*H218</f>
        <v>7.1456000000000011E-3</v>
      </c>
      <c r="S218" s="166">
        <v>0</v>
      </c>
      <c r="T218" s="167">
        <f t="shared" ref="T218:T242" si="38"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226</v>
      </c>
      <c r="AT218" s="168" t="s">
        <v>167</v>
      </c>
      <c r="AU218" s="168" t="s">
        <v>94</v>
      </c>
      <c r="AY218" s="14" t="s">
        <v>165</v>
      </c>
      <c r="BE218" s="99">
        <f t="shared" ref="BE218:BE242" si="39">IF(N218="základná",J218,0)</f>
        <v>0</v>
      </c>
      <c r="BF218" s="99">
        <f t="shared" ref="BF218:BF242" si="40">IF(N218="znížená",J218,0)</f>
        <v>0</v>
      </c>
      <c r="BG218" s="99">
        <f t="shared" ref="BG218:BG242" si="41">IF(N218="zákl. prenesená",J218,0)</f>
        <v>0</v>
      </c>
      <c r="BH218" s="99">
        <f t="shared" ref="BH218:BH242" si="42">IF(N218="zníž. prenesená",J218,0)</f>
        <v>0</v>
      </c>
      <c r="BI218" s="99">
        <f t="shared" ref="BI218:BI242" si="43">IF(N218="nulová",J218,0)</f>
        <v>0</v>
      </c>
      <c r="BJ218" s="14" t="s">
        <v>94</v>
      </c>
      <c r="BK218" s="99">
        <f t="shared" ref="BK218:BK242" si="44">ROUND(I218*H218,2)</f>
        <v>0</v>
      </c>
      <c r="BL218" s="14" t="s">
        <v>226</v>
      </c>
      <c r="BM218" s="168" t="s">
        <v>597</v>
      </c>
    </row>
    <row r="219" spans="1:65" s="2" customFormat="1" ht="37.9" customHeight="1">
      <c r="A219" s="32"/>
      <c r="B219" s="131"/>
      <c r="C219" s="169" t="s">
        <v>598</v>
      </c>
      <c r="D219" s="169" t="s">
        <v>373</v>
      </c>
      <c r="E219" s="170" t="s">
        <v>599</v>
      </c>
      <c r="F219" s="171" t="s">
        <v>600</v>
      </c>
      <c r="G219" s="172" t="s">
        <v>170</v>
      </c>
      <c r="H219" s="173">
        <v>1.6559999999999999</v>
      </c>
      <c r="I219" s="174"/>
      <c r="J219" s="175"/>
      <c r="K219" s="176"/>
      <c r="L219" s="177"/>
      <c r="M219" s="178" t="s">
        <v>1</v>
      </c>
      <c r="N219" s="179" t="s">
        <v>49</v>
      </c>
      <c r="O219" s="58"/>
      <c r="P219" s="166">
        <f t="shared" si="36"/>
        <v>0</v>
      </c>
      <c r="Q219" s="166">
        <v>1.5E-3</v>
      </c>
      <c r="R219" s="166">
        <f t="shared" si="37"/>
        <v>2.4840000000000001E-3</v>
      </c>
      <c r="S219" s="166">
        <v>0</v>
      </c>
      <c r="T219" s="167">
        <f t="shared" si="38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291</v>
      </c>
      <c r="AT219" s="168" t="s">
        <v>373</v>
      </c>
      <c r="AU219" s="168" t="s">
        <v>94</v>
      </c>
      <c r="AY219" s="14" t="s">
        <v>165</v>
      </c>
      <c r="BE219" s="99">
        <f t="shared" si="39"/>
        <v>0</v>
      </c>
      <c r="BF219" s="99">
        <f t="shared" si="40"/>
        <v>0</v>
      </c>
      <c r="BG219" s="99">
        <f t="shared" si="41"/>
        <v>0</v>
      </c>
      <c r="BH219" s="99">
        <f t="shared" si="42"/>
        <v>0</v>
      </c>
      <c r="BI219" s="99">
        <f t="shared" si="43"/>
        <v>0</v>
      </c>
      <c r="BJ219" s="14" t="s">
        <v>94</v>
      </c>
      <c r="BK219" s="99">
        <f t="shared" si="44"/>
        <v>0</v>
      </c>
      <c r="BL219" s="14" t="s">
        <v>226</v>
      </c>
      <c r="BM219" s="168" t="s">
        <v>601</v>
      </c>
    </row>
    <row r="220" spans="1:65" s="2" customFormat="1" ht="24.2" customHeight="1">
      <c r="A220" s="32"/>
      <c r="B220" s="131"/>
      <c r="C220" s="156" t="s">
        <v>602</v>
      </c>
      <c r="D220" s="156" t="s">
        <v>167</v>
      </c>
      <c r="E220" s="157" t="s">
        <v>603</v>
      </c>
      <c r="F220" s="158" t="s">
        <v>604</v>
      </c>
      <c r="G220" s="159" t="s">
        <v>170</v>
      </c>
      <c r="H220" s="160">
        <v>8.18</v>
      </c>
      <c r="I220" s="161"/>
      <c r="J220" s="162"/>
      <c r="K220" s="163"/>
      <c r="L220" s="33"/>
      <c r="M220" s="164" t="s">
        <v>1</v>
      </c>
      <c r="N220" s="165" t="s">
        <v>49</v>
      </c>
      <c r="O220" s="58"/>
      <c r="P220" s="166">
        <f t="shared" si="36"/>
        <v>0</v>
      </c>
      <c r="Q220" s="166">
        <v>0.01</v>
      </c>
      <c r="R220" s="166">
        <f t="shared" si="37"/>
        <v>8.1799999999999998E-2</v>
      </c>
      <c r="S220" s="166">
        <v>0</v>
      </c>
      <c r="T220" s="167">
        <f t="shared" si="38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226</v>
      </c>
      <c r="AT220" s="168" t="s">
        <v>167</v>
      </c>
      <c r="AU220" s="168" t="s">
        <v>94</v>
      </c>
      <c r="AY220" s="14" t="s">
        <v>165</v>
      </c>
      <c r="BE220" s="99">
        <f t="shared" si="39"/>
        <v>0</v>
      </c>
      <c r="BF220" s="99">
        <f t="shared" si="40"/>
        <v>0</v>
      </c>
      <c r="BG220" s="99">
        <f t="shared" si="41"/>
        <v>0</v>
      </c>
      <c r="BH220" s="99">
        <f t="shared" si="42"/>
        <v>0</v>
      </c>
      <c r="BI220" s="99">
        <f t="shared" si="43"/>
        <v>0</v>
      </c>
      <c r="BJ220" s="14" t="s">
        <v>94</v>
      </c>
      <c r="BK220" s="99">
        <f t="shared" si="44"/>
        <v>0</v>
      </c>
      <c r="BL220" s="14" t="s">
        <v>226</v>
      </c>
      <c r="BM220" s="168" t="s">
        <v>605</v>
      </c>
    </row>
    <row r="221" spans="1:65" s="2" customFormat="1" ht="37.9" customHeight="1">
      <c r="A221" s="32"/>
      <c r="B221" s="131"/>
      <c r="C221" s="169" t="s">
        <v>606</v>
      </c>
      <c r="D221" s="169" t="s">
        <v>373</v>
      </c>
      <c r="E221" s="170" t="s">
        <v>607</v>
      </c>
      <c r="F221" s="171" t="s">
        <v>608</v>
      </c>
      <c r="G221" s="172" t="s">
        <v>170</v>
      </c>
      <c r="H221" s="173">
        <v>8.3439999999999994</v>
      </c>
      <c r="I221" s="174"/>
      <c r="J221" s="175"/>
      <c r="K221" s="176"/>
      <c r="L221" s="177"/>
      <c r="M221" s="178" t="s">
        <v>1</v>
      </c>
      <c r="N221" s="179" t="s">
        <v>49</v>
      </c>
      <c r="O221" s="58"/>
      <c r="P221" s="166">
        <f t="shared" si="36"/>
        <v>0</v>
      </c>
      <c r="Q221" s="166">
        <v>6.3E-3</v>
      </c>
      <c r="R221" s="166">
        <f t="shared" si="37"/>
        <v>5.2567199999999994E-2</v>
      </c>
      <c r="S221" s="166">
        <v>0</v>
      </c>
      <c r="T221" s="167">
        <f t="shared" si="38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8" t="s">
        <v>291</v>
      </c>
      <c r="AT221" s="168" t="s">
        <v>373</v>
      </c>
      <c r="AU221" s="168" t="s">
        <v>94</v>
      </c>
      <c r="AY221" s="14" t="s">
        <v>165</v>
      </c>
      <c r="BE221" s="99">
        <f t="shared" si="39"/>
        <v>0</v>
      </c>
      <c r="BF221" s="99">
        <f t="shared" si="40"/>
        <v>0</v>
      </c>
      <c r="BG221" s="99">
        <f t="shared" si="41"/>
        <v>0</v>
      </c>
      <c r="BH221" s="99">
        <f t="shared" si="42"/>
        <v>0</v>
      </c>
      <c r="BI221" s="99">
        <f t="shared" si="43"/>
        <v>0</v>
      </c>
      <c r="BJ221" s="14" t="s">
        <v>94</v>
      </c>
      <c r="BK221" s="99">
        <f t="shared" si="44"/>
        <v>0</v>
      </c>
      <c r="BL221" s="14" t="s">
        <v>226</v>
      </c>
      <c r="BM221" s="168" t="s">
        <v>609</v>
      </c>
    </row>
    <row r="222" spans="1:65" s="2" customFormat="1" ht="24.2" customHeight="1">
      <c r="A222" s="32"/>
      <c r="B222" s="131"/>
      <c r="C222" s="156" t="s">
        <v>610</v>
      </c>
      <c r="D222" s="156" t="s">
        <v>167</v>
      </c>
      <c r="E222" s="157" t="s">
        <v>603</v>
      </c>
      <c r="F222" s="158" t="s">
        <v>604</v>
      </c>
      <c r="G222" s="159" t="s">
        <v>170</v>
      </c>
      <c r="H222" s="160">
        <v>490.15</v>
      </c>
      <c r="I222" s="161"/>
      <c r="J222" s="162"/>
      <c r="K222" s="163"/>
      <c r="L222" s="33"/>
      <c r="M222" s="164" t="s">
        <v>1</v>
      </c>
      <c r="N222" s="165" t="s">
        <v>49</v>
      </c>
      <c r="O222" s="58"/>
      <c r="P222" s="166">
        <f t="shared" si="36"/>
        <v>0</v>
      </c>
      <c r="Q222" s="166">
        <v>0.01</v>
      </c>
      <c r="R222" s="166">
        <f t="shared" si="37"/>
        <v>4.9014999999999995</v>
      </c>
      <c r="S222" s="166">
        <v>0</v>
      </c>
      <c r="T222" s="167">
        <f t="shared" si="38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226</v>
      </c>
      <c r="AT222" s="168" t="s">
        <v>167</v>
      </c>
      <c r="AU222" s="168" t="s">
        <v>94</v>
      </c>
      <c r="AY222" s="14" t="s">
        <v>165</v>
      </c>
      <c r="BE222" s="99">
        <f t="shared" si="39"/>
        <v>0</v>
      </c>
      <c r="BF222" s="99">
        <f t="shared" si="40"/>
        <v>0</v>
      </c>
      <c r="BG222" s="99">
        <f t="shared" si="41"/>
        <v>0</v>
      </c>
      <c r="BH222" s="99">
        <f t="shared" si="42"/>
        <v>0</v>
      </c>
      <c r="BI222" s="99">
        <f t="shared" si="43"/>
        <v>0</v>
      </c>
      <c r="BJ222" s="14" t="s">
        <v>94</v>
      </c>
      <c r="BK222" s="99">
        <f t="shared" si="44"/>
        <v>0</v>
      </c>
      <c r="BL222" s="14" t="s">
        <v>226</v>
      </c>
      <c r="BM222" s="168" t="s">
        <v>611</v>
      </c>
    </row>
    <row r="223" spans="1:65" s="2" customFormat="1" ht="37.9" customHeight="1">
      <c r="A223" s="32"/>
      <c r="B223" s="131"/>
      <c r="C223" s="169" t="s">
        <v>612</v>
      </c>
      <c r="D223" s="169" t="s">
        <v>373</v>
      </c>
      <c r="E223" s="170" t="s">
        <v>613</v>
      </c>
      <c r="F223" s="171" t="s">
        <v>614</v>
      </c>
      <c r="G223" s="172" t="s">
        <v>170</v>
      </c>
      <c r="H223" s="173">
        <v>499.95299999999997</v>
      </c>
      <c r="I223" s="174"/>
      <c r="J223" s="175"/>
      <c r="K223" s="176"/>
      <c r="L223" s="177"/>
      <c r="M223" s="178" t="s">
        <v>1</v>
      </c>
      <c r="N223" s="179" t="s">
        <v>49</v>
      </c>
      <c r="O223" s="58"/>
      <c r="P223" s="166">
        <f t="shared" si="36"/>
        <v>0</v>
      </c>
      <c r="Q223" s="166">
        <v>9.2499999999999995E-3</v>
      </c>
      <c r="R223" s="166">
        <f t="shared" si="37"/>
        <v>4.6245652499999998</v>
      </c>
      <c r="S223" s="166">
        <v>0</v>
      </c>
      <c r="T223" s="167">
        <f t="shared" si="38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291</v>
      </c>
      <c r="AT223" s="168" t="s">
        <v>373</v>
      </c>
      <c r="AU223" s="168" t="s">
        <v>94</v>
      </c>
      <c r="AY223" s="14" t="s">
        <v>165</v>
      </c>
      <c r="BE223" s="99">
        <f t="shared" si="39"/>
        <v>0</v>
      </c>
      <c r="BF223" s="99">
        <f t="shared" si="40"/>
        <v>0</v>
      </c>
      <c r="BG223" s="99">
        <f t="shared" si="41"/>
        <v>0</v>
      </c>
      <c r="BH223" s="99">
        <f t="shared" si="42"/>
        <v>0</v>
      </c>
      <c r="BI223" s="99">
        <f t="shared" si="43"/>
        <v>0</v>
      </c>
      <c r="BJ223" s="14" t="s">
        <v>94</v>
      </c>
      <c r="BK223" s="99">
        <f t="shared" si="44"/>
        <v>0</v>
      </c>
      <c r="BL223" s="14" t="s">
        <v>226</v>
      </c>
      <c r="BM223" s="168" t="s">
        <v>615</v>
      </c>
    </row>
    <row r="224" spans="1:65" s="2" customFormat="1" ht="24.2" customHeight="1">
      <c r="A224" s="32"/>
      <c r="B224" s="131"/>
      <c r="C224" s="156" t="s">
        <v>616</v>
      </c>
      <c r="D224" s="156" t="s">
        <v>167</v>
      </c>
      <c r="E224" s="157" t="s">
        <v>617</v>
      </c>
      <c r="F224" s="158" t="s">
        <v>618</v>
      </c>
      <c r="G224" s="159" t="s">
        <v>170</v>
      </c>
      <c r="H224" s="160">
        <v>490.15</v>
      </c>
      <c r="I224" s="161"/>
      <c r="J224" s="162"/>
      <c r="K224" s="163"/>
      <c r="L224" s="33"/>
      <c r="M224" s="164" t="s">
        <v>1</v>
      </c>
      <c r="N224" s="165" t="s">
        <v>49</v>
      </c>
      <c r="O224" s="58"/>
      <c r="P224" s="166">
        <f t="shared" si="36"/>
        <v>0</v>
      </c>
      <c r="Q224" s="166">
        <v>0</v>
      </c>
      <c r="R224" s="166">
        <f t="shared" si="37"/>
        <v>0</v>
      </c>
      <c r="S224" s="166">
        <v>0</v>
      </c>
      <c r="T224" s="167">
        <f t="shared" si="38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226</v>
      </c>
      <c r="AT224" s="168" t="s">
        <v>167</v>
      </c>
      <c r="AU224" s="168" t="s">
        <v>94</v>
      </c>
      <c r="AY224" s="14" t="s">
        <v>165</v>
      </c>
      <c r="BE224" s="99">
        <f t="shared" si="39"/>
        <v>0</v>
      </c>
      <c r="BF224" s="99">
        <f t="shared" si="40"/>
        <v>0</v>
      </c>
      <c r="BG224" s="99">
        <f t="shared" si="41"/>
        <v>0</v>
      </c>
      <c r="BH224" s="99">
        <f t="shared" si="42"/>
        <v>0</v>
      </c>
      <c r="BI224" s="99">
        <f t="shared" si="43"/>
        <v>0</v>
      </c>
      <c r="BJ224" s="14" t="s">
        <v>94</v>
      </c>
      <c r="BK224" s="99">
        <f t="shared" si="44"/>
        <v>0</v>
      </c>
      <c r="BL224" s="14" t="s">
        <v>226</v>
      </c>
      <c r="BM224" s="168" t="s">
        <v>619</v>
      </c>
    </row>
    <row r="225" spans="1:65" s="2" customFormat="1" ht="37.9" customHeight="1">
      <c r="A225" s="32"/>
      <c r="B225" s="131"/>
      <c r="C225" s="169" t="s">
        <v>620</v>
      </c>
      <c r="D225" s="169" t="s">
        <v>373</v>
      </c>
      <c r="E225" s="170" t="s">
        <v>607</v>
      </c>
      <c r="F225" s="171" t="s">
        <v>608</v>
      </c>
      <c r="G225" s="172" t="s">
        <v>170</v>
      </c>
      <c r="H225" s="173">
        <v>499.95299999999997</v>
      </c>
      <c r="I225" s="174"/>
      <c r="J225" s="175"/>
      <c r="K225" s="176"/>
      <c r="L225" s="177"/>
      <c r="M225" s="178" t="s">
        <v>1</v>
      </c>
      <c r="N225" s="179" t="s">
        <v>49</v>
      </c>
      <c r="O225" s="58"/>
      <c r="P225" s="166">
        <f t="shared" si="36"/>
        <v>0</v>
      </c>
      <c r="Q225" s="166">
        <v>6.3E-3</v>
      </c>
      <c r="R225" s="166">
        <f t="shared" si="37"/>
        <v>3.1497039</v>
      </c>
      <c r="S225" s="166">
        <v>0</v>
      </c>
      <c r="T225" s="167">
        <f t="shared" si="38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291</v>
      </c>
      <c r="AT225" s="168" t="s">
        <v>373</v>
      </c>
      <c r="AU225" s="168" t="s">
        <v>94</v>
      </c>
      <c r="AY225" s="14" t="s">
        <v>165</v>
      </c>
      <c r="BE225" s="99">
        <f t="shared" si="39"/>
        <v>0</v>
      </c>
      <c r="BF225" s="99">
        <f t="shared" si="40"/>
        <v>0</v>
      </c>
      <c r="BG225" s="99">
        <f t="shared" si="41"/>
        <v>0</v>
      </c>
      <c r="BH225" s="99">
        <f t="shared" si="42"/>
        <v>0</v>
      </c>
      <c r="BI225" s="99">
        <f t="shared" si="43"/>
        <v>0</v>
      </c>
      <c r="BJ225" s="14" t="s">
        <v>94</v>
      </c>
      <c r="BK225" s="99">
        <f t="shared" si="44"/>
        <v>0</v>
      </c>
      <c r="BL225" s="14" t="s">
        <v>226</v>
      </c>
      <c r="BM225" s="168" t="s">
        <v>621</v>
      </c>
    </row>
    <row r="226" spans="1:65" s="2" customFormat="1" ht="24.2" customHeight="1">
      <c r="A226" s="32"/>
      <c r="B226" s="131"/>
      <c r="C226" s="156" t="s">
        <v>622</v>
      </c>
      <c r="D226" s="156" t="s">
        <v>167</v>
      </c>
      <c r="E226" s="157" t="s">
        <v>623</v>
      </c>
      <c r="F226" s="158" t="s">
        <v>624</v>
      </c>
      <c r="G226" s="159" t="s">
        <v>170</v>
      </c>
      <c r="H226" s="160">
        <v>490.15</v>
      </c>
      <c r="I226" s="161"/>
      <c r="J226" s="162"/>
      <c r="K226" s="163"/>
      <c r="L226" s="33"/>
      <c r="M226" s="164" t="s">
        <v>1</v>
      </c>
      <c r="N226" s="165" t="s">
        <v>49</v>
      </c>
      <c r="O226" s="58"/>
      <c r="P226" s="166">
        <f t="shared" si="36"/>
        <v>0</v>
      </c>
      <c r="Q226" s="166">
        <v>0</v>
      </c>
      <c r="R226" s="166">
        <f t="shared" si="37"/>
        <v>0</v>
      </c>
      <c r="S226" s="166">
        <v>0</v>
      </c>
      <c r="T226" s="167">
        <f t="shared" si="38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226</v>
      </c>
      <c r="AT226" s="168" t="s">
        <v>167</v>
      </c>
      <c r="AU226" s="168" t="s">
        <v>94</v>
      </c>
      <c r="AY226" s="14" t="s">
        <v>165</v>
      </c>
      <c r="BE226" s="99">
        <f t="shared" si="39"/>
        <v>0</v>
      </c>
      <c r="BF226" s="99">
        <f t="shared" si="40"/>
        <v>0</v>
      </c>
      <c r="BG226" s="99">
        <f t="shared" si="41"/>
        <v>0</v>
      </c>
      <c r="BH226" s="99">
        <f t="shared" si="42"/>
        <v>0</v>
      </c>
      <c r="BI226" s="99">
        <f t="shared" si="43"/>
        <v>0</v>
      </c>
      <c r="BJ226" s="14" t="s">
        <v>94</v>
      </c>
      <c r="BK226" s="99">
        <f t="shared" si="44"/>
        <v>0</v>
      </c>
      <c r="BL226" s="14" t="s">
        <v>226</v>
      </c>
      <c r="BM226" s="168" t="s">
        <v>625</v>
      </c>
    </row>
    <row r="227" spans="1:65" s="2" customFormat="1" ht="37.9" customHeight="1">
      <c r="A227" s="32"/>
      <c r="B227" s="131"/>
      <c r="C227" s="169" t="s">
        <v>626</v>
      </c>
      <c r="D227" s="169" t="s">
        <v>373</v>
      </c>
      <c r="E227" s="170" t="s">
        <v>627</v>
      </c>
      <c r="F227" s="171" t="s">
        <v>628</v>
      </c>
      <c r="G227" s="172" t="s">
        <v>170</v>
      </c>
      <c r="H227" s="173">
        <v>999.90599999999995</v>
      </c>
      <c r="I227" s="174"/>
      <c r="J227" s="175"/>
      <c r="K227" s="176"/>
      <c r="L227" s="177"/>
      <c r="M227" s="178" t="s">
        <v>1</v>
      </c>
      <c r="N227" s="179" t="s">
        <v>49</v>
      </c>
      <c r="O227" s="58"/>
      <c r="P227" s="166">
        <f t="shared" si="36"/>
        <v>0</v>
      </c>
      <c r="Q227" s="166">
        <v>1.4999999999999999E-2</v>
      </c>
      <c r="R227" s="166">
        <f t="shared" si="37"/>
        <v>14.998589999999998</v>
      </c>
      <c r="S227" s="166">
        <v>0</v>
      </c>
      <c r="T227" s="167">
        <f t="shared" si="38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291</v>
      </c>
      <c r="AT227" s="168" t="s">
        <v>373</v>
      </c>
      <c r="AU227" s="168" t="s">
        <v>94</v>
      </c>
      <c r="AY227" s="14" t="s">
        <v>165</v>
      </c>
      <c r="BE227" s="99">
        <f t="shared" si="39"/>
        <v>0</v>
      </c>
      <c r="BF227" s="99">
        <f t="shared" si="40"/>
        <v>0</v>
      </c>
      <c r="BG227" s="99">
        <f t="shared" si="41"/>
        <v>0</v>
      </c>
      <c r="BH227" s="99">
        <f t="shared" si="42"/>
        <v>0</v>
      </c>
      <c r="BI227" s="99">
        <f t="shared" si="43"/>
        <v>0</v>
      </c>
      <c r="BJ227" s="14" t="s">
        <v>94</v>
      </c>
      <c r="BK227" s="99">
        <f t="shared" si="44"/>
        <v>0</v>
      </c>
      <c r="BL227" s="14" t="s">
        <v>226</v>
      </c>
      <c r="BM227" s="168" t="s">
        <v>629</v>
      </c>
    </row>
    <row r="228" spans="1:65" s="2" customFormat="1" ht="24.2" customHeight="1">
      <c r="A228" s="32"/>
      <c r="B228" s="131"/>
      <c r="C228" s="156" t="s">
        <v>630</v>
      </c>
      <c r="D228" s="156" t="s">
        <v>167</v>
      </c>
      <c r="E228" s="157" t="s">
        <v>631</v>
      </c>
      <c r="F228" s="158" t="s">
        <v>632</v>
      </c>
      <c r="G228" s="159" t="s">
        <v>170</v>
      </c>
      <c r="H228" s="160">
        <v>12.47</v>
      </c>
      <c r="I228" s="161"/>
      <c r="J228" s="162"/>
      <c r="K228" s="163"/>
      <c r="L228" s="33"/>
      <c r="M228" s="164" t="s">
        <v>1</v>
      </c>
      <c r="N228" s="165" t="s">
        <v>49</v>
      </c>
      <c r="O228" s="58"/>
      <c r="P228" s="166">
        <f t="shared" si="36"/>
        <v>0</v>
      </c>
      <c r="Q228" s="166">
        <v>0.01</v>
      </c>
      <c r="R228" s="166">
        <f t="shared" si="37"/>
        <v>0.12470000000000001</v>
      </c>
      <c r="S228" s="166">
        <v>0</v>
      </c>
      <c r="T228" s="167">
        <f t="shared" si="38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226</v>
      </c>
      <c r="AT228" s="168" t="s">
        <v>167</v>
      </c>
      <c r="AU228" s="168" t="s">
        <v>94</v>
      </c>
      <c r="AY228" s="14" t="s">
        <v>165</v>
      </c>
      <c r="BE228" s="99">
        <f t="shared" si="39"/>
        <v>0</v>
      </c>
      <c r="BF228" s="99">
        <f t="shared" si="40"/>
        <v>0</v>
      </c>
      <c r="BG228" s="99">
        <f t="shared" si="41"/>
        <v>0</v>
      </c>
      <c r="BH228" s="99">
        <f t="shared" si="42"/>
        <v>0</v>
      </c>
      <c r="BI228" s="99">
        <f t="shared" si="43"/>
        <v>0</v>
      </c>
      <c r="BJ228" s="14" t="s">
        <v>94</v>
      </c>
      <c r="BK228" s="99">
        <f t="shared" si="44"/>
        <v>0</v>
      </c>
      <c r="BL228" s="14" t="s">
        <v>226</v>
      </c>
      <c r="BM228" s="168" t="s">
        <v>633</v>
      </c>
    </row>
    <row r="229" spans="1:65" s="2" customFormat="1" ht="37.9" customHeight="1">
      <c r="A229" s="32"/>
      <c r="B229" s="131"/>
      <c r="C229" s="169" t="s">
        <v>634</v>
      </c>
      <c r="D229" s="169" t="s">
        <v>373</v>
      </c>
      <c r="E229" s="170" t="s">
        <v>635</v>
      </c>
      <c r="F229" s="171" t="s">
        <v>636</v>
      </c>
      <c r="G229" s="172" t="s">
        <v>170</v>
      </c>
      <c r="H229" s="173">
        <v>12.718999999999999</v>
      </c>
      <c r="I229" s="174"/>
      <c r="J229" s="175"/>
      <c r="K229" s="176"/>
      <c r="L229" s="177"/>
      <c r="M229" s="178" t="s">
        <v>1</v>
      </c>
      <c r="N229" s="179" t="s">
        <v>49</v>
      </c>
      <c r="O229" s="58"/>
      <c r="P229" s="166">
        <f t="shared" si="36"/>
        <v>0</v>
      </c>
      <c r="Q229" s="166">
        <v>3.96E-3</v>
      </c>
      <c r="R229" s="166">
        <f t="shared" si="37"/>
        <v>5.0367240000000001E-2</v>
      </c>
      <c r="S229" s="166">
        <v>0</v>
      </c>
      <c r="T229" s="167">
        <f t="shared" si="38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291</v>
      </c>
      <c r="AT229" s="168" t="s">
        <v>373</v>
      </c>
      <c r="AU229" s="168" t="s">
        <v>94</v>
      </c>
      <c r="AY229" s="14" t="s">
        <v>165</v>
      </c>
      <c r="BE229" s="99">
        <f t="shared" si="39"/>
        <v>0</v>
      </c>
      <c r="BF229" s="99">
        <f t="shared" si="40"/>
        <v>0</v>
      </c>
      <c r="BG229" s="99">
        <f t="shared" si="41"/>
        <v>0</v>
      </c>
      <c r="BH229" s="99">
        <f t="shared" si="42"/>
        <v>0</v>
      </c>
      <c r="BI229" s="99">
        <f t="shared" si="43"/>
        <v>0</v>
      </c>
      <c r="BJ229" s="14" t="s">
        <v>94</v>
      </c>
      <c r="BK229" s="99">
        <f t="shared" si="44"/>
        <v>0</v>
      </c>
      <c r="BL229" s="14" t="s">
        <v>226</v>
      </c>
      <c r="BM229" s="168" t="s">
        <v>637</v>
      </c>
    </row>
    <row r="230" spans="1:65" s="2" customFormat="1" ht="24.2" customHeight="1">
      <c r="A230" s="32"/>
      <c r="B230" s="131"/>
      <c r="C230" s="156" t="s">
        <v>638</v>
      </c>
      <c r="D230" s="156" t="s">
        <v>167</v>
      </c>
      <c r="E230" s="157" t="s">
        <v>631</v>
      </c>
      <c r="F230" s="158" t="s">
        <v>632</v>
      </c>
      <c r="G230" s="159" t="s">
        <v>170</v>
      </c>
      <c r="H230" s="160">
        <v>6.13</v>
      </c>
      <c r="I230" s="161"/>
      <c r="J230" s="162"/>
      <c r="K230" s="163"/>
      <c r="L230" s="33"/>
      <c r="M230" s="164" t="s">
        <v>1</v>
      </c>
      <c r="N230" s="165" t="s">
        <v>49</v>
      </c>
      <c r="O230" s="58"/>
      <c r="P230" s="166">
        <f t="shared" si="36"/>
        <v>0</v>
      </c>
      <c r="Q230" s="166">
        <v>0.01</v>
      </c>
      <c r="R230" s="166">
        <f t="shared" si="37"/>
        <v>6.13E-2</v>
      </c>
      <c r="S230" s="166">
        <v>0</v>
      </c>
      <c r="T230" s="167">
        <f t="shared" si="38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8" t="s">
        <v>226</v>
      </c>
      <c r="AT230" s="168" t="s">
        <v>167</v>
      </c>
      <c r="AU230" s="168" t="s">
        <v>94</v>
      </c>
      <c r="AY230" s="14" t="s">
        <v>165</v>
      </c>
      <c r="BE230" s="99">
        <f t="shared" si="39"/>
        <v>0</v>
      </c>
      <c r="BF230" s="99">
        <f t="shared" si="40"/>
        <v>0</v>
      </c>
      <c r="BG230" s="99">
        <f t="shared" si="41"/>
        <v>0</v>
      </c>
      <c r="BH230" s="99">
        <f t="shared" si="42"/>
        <v>0</v>
      </c>
      <c r="BI230" s="99">
        <f t="shared" si="43"/>
        <v>0</v>
      </c>
      <c r="BJ230" s="14" t="s">
        <v>94</v>
      </c>
      <c r="BK230" s="99">
        <f t="shared" si="44"/>
        <v>0</v>
      </c>
      <c r="BL230" s="14" t="s">
        <v>226</v>
      </c>
      <c r="BM230" s="168" t="s">
        <v>639</v>
      </c>
    </row>
    <row r="231" spans="1:65" s="2" customFormat="1" ht="37.9" customHeight="1">
      <c r="A231" s="32"/>
      <c r="B231" s="131"/>
      <c r="C231" s="169" t="s">
        <v>640</v>
      </c>
      <c r="D231" s="169" t="s">
        <v>373</v>
      </c>
      <c r="E231" s="170" t="s">
        <v>641</v>
      </c>
      <c r="F231" s="171" t="s">
        <v>642</v>
      </c>
      <c r="G231" s="172" t="s">
        <v>170</v>
      </c>
      <c r="H231" s="173">
        <v>6.2530000000000001</v>
      </c>
      <c r="I231" s="174"/>
      <c r="J231" s="175"/>
      <c r="K231" s="176"/>
      <c r="L231" s="177"/>
      <c r="M231" s="178" t="s">
        <v>1</v>
      </c>
      <c r="N231" s="179" t="s">
        <v>49</v>
      </c>
      <c r="O231" s="58"/>
      <c r="P231" s="166">
        <f t="shared" si="36"/>
        <v>0</v>
      </c>
      <c r="Q231" s="166">
        <v>9.8999999999999999E-4</v>
      </c>
      <c r="R231" s="166">
        <f t="shared" si="37"/>
        <v>6.19047E-3</v>
      </c>
      <c r="S231" s="166">
        <v>0</v>
      </c>
      <c r="T231" s="167">
        <f t="shared" si="38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291</v>
      </c>
      <c r="AT231" s="168" t="s">
        <v>373</v>
      </c>
      <c r="AU231" s="168" t="s">
        <v>94</v>
      </c>
      <c r="AY231" s="14" t="s">
        <v>165</v>
      </c>
      <c r="BE231" s="99">
        <f t="shared" si="39"/>
        <v>0</v>
      </c>
      <c r="BF231" s="99">
        <f t="shared" si="40"/>
        <v>0</v>
      </c>
      <c r="BG231" s="99">
        <f t="shared" si="41"/>
        <v>0</v>
      </c>
      <c r="BH231" s="99">
        <f t="shared" si="42"/>
        <v>0</v>
      </c>
      <c r="BI231" s="99">
        <f t="shared" si="43"/>
        <v>0</v>
      </c>
      <c r="BJ231" s="14" t="s">
        <v>94</v>
      </c>
      <c r="BK231" s="99">
        <f t="shared" si="44"/>
        <v>0</v>
      </c>
      <c r="BL231" s="14" t="s">
        <v>226</v>
      </c>
      <c r="BM231" s="168" t="s">
        <v>643</v>
      </c>
    </row>
    <row r="232" spans="1:65" s="2" customFormat="1" ht="24.2" customHeight="1">
      <c r="A232" s="32"/>
      <c r="B232" s="131"/>
      <c r="C232" s="156" t="s">
        <v>644</v>
      </c>
      <c r="D232" s="156" t="s">
        <v>167</v>
      </c>
      <c r="E232" s="157" t="s">
        <v>645</v>
      </c>
      <c r="F232" s="158" t="s">
        <v>646</v>
      </c>
      <c r="G232" s="159" t="s">
        <v>170</v>
      </c>
      <c r="H232" s="160">
        <v>6.2350000000000003</v>
      </c>
      <c r="I232" s="161"/>
      <c r="J232" s="162"/>
      <c r="K232" s="163"/>
      <c r="L232" s="33"/>
      <c r="M232" s="164" t="s">
        <v>1</v>
      </c>
      <c r="N232" s="165" t="s">
        <v>49</v>
      </c>
      <c r="O232" s="58"/>
      <c r="P232" s="166">
        <f t="shared" si="36"/>
        <v>0</v>
      </c>
      <c r="Q232" s="166">
        <v>0.01</v>
      </c>
      <c r="R232" s="166">
        <f t="shared" si="37"/>
        <v>6.2350000000000003E-2</v>
      </c>
      <c r="S232" s="166">
        <v>0</v>
      </c>
      <c r="T232" s="167">
        <f t="shared" si="38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226</v>
      </c>
      <c r="AT232" s="168" t="s">
        <v>167</v>
      </c>
      <c r="AU232" s="168" t="s">
        <v>94</v>
      </c>
      <c r="AY232" s="14" t="s">
        <v>165</v>
      </c>
      <c r="BE232" s="99">
        <f t="shared" si="39"/>
        <v>0</v>
      </c>
      <c r="BF232" s="99">
        <f t="shared" si="40"/>
        <v>0</v>
      </c>
      <c r="BG232" s="99">
        <f t="shared" si="41"/>
        <v>0</v>
      </c>
      <c r="BH232" s="99">
        <f t="shared" si="42"/>
        <v>0</v>
      </c>
      <c r="BI232" s="99">
        <f t="shared" si="43"/>
        <v>0</v>
      </c>
      <c r="BJ232" s="14" t="s">
        <v>94</v>
      </c>
      <c r="BK232" s="99">
        <f t="shared" si="44"/>
        <v>0</v>
      </c>
      <c r="BL232" s="14" t="s">
        <v>226</v>
      </c>
      <c r="BM232" s="168" t="s">
        <v>647</v>
      </c>
    </row>
    <row r="233" spans="1:65" s="2" customFormat="1" ht="37.9" customHeight="1">
      <c r="A233" s="32"/>
      <c r="B233" s="131"/>
      <c r="C233" s="169" t="s">
        <v>648</v>
      </c>
      <c r="D233" s="169" t="s">
        <v>373</v>
      </c>
      <c r="E233" s="170" t="s">
        <v>649</v>
      </c>
      <c r="F233" s="171" t="s">
        <v>650</v>
      </c>
      <c r="G233" s="172" t="s">
        <v>170</v>
      </c>
      <c r="H233" s="173">
        <v>6.36</v>
      </c>
      <c r="I233" s="174"/>
      <c r="J233" s="175"/>
      <c r="K233" s="176"/>
      <c r="L233" s="177"/>
      <c r="M233" s="178" t="s">
        <v>1</v>
      </c>
      <c r="N233" s="179" t="s">
        <v>49</v>
      </c>
      <c r="O233" s="58"/>
      <c r="P233" s="166">
        <f t="shared" si="36"/>
        <v>0</v>
      </c>
      <c r="Q233" s="166">
        <v>3.3E-3</v>
      </c>
      <c r="R233" s="166">
        <f t="shared" si="37"/>
        <v>2.0988E-2</v>
      </c>
      <c r="S233" s="166">
        <v>0</v>
      </c>
      <c r="T233" s="167">
        <f t="shared" si="38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291</v>
      </c>
      <c r="AT233" s="168" t="s">
        <v>373</v>
      </c>
      <c r="AU233" s="168" t="s">
        <v>94</v>
      </c>
      <c r="AY233" s="14" t="s">
        <v>165</v>
      </c>
      <c r="BE233" s="99">
        <f t="shared" si="39"/>
        <v>0</v>
      </c>
      <c r="BF233" s="99">
        <f t="shared" si="40"/>
        <v>0</v>
      </c>
      <c r="BG233" s="99">
        <f t="shared" si="41"/>
        <v>0</v>
      </c>
      <c r="BH233" s="99">
        <f t="shared" si="42"/>
        <v>0</v>
      </c>
      <c r="BI233" s="99">
        <f t="shared" si="43"/>
        <v>0</v>
      </c>
      <c r="BJ233" s="14" t="s">
        <v>94</v>
      </c>
      <c r="BK233" s="99">
        <f t="shared" si="44"/>
        <v>0</v>
      </c>
      <c r="BL233" s="14" t="s">
        <v>226</v>
      </c>
      <c r="BM233" s="168" t="s">
        <v>651</v>
      </c>
    </row>
    <row r="234" spans="1:65" s="2" customFormat="1" ht="37.9" customHeight="1">
      <c r="A234" s="32"/>
      <c r="B234" s="131"/>
      <c r="C234" s="169" t="s">
        <v>652</v>
      </c>
      <c r="D234" s="169" t="s">
        <v>373</v>
      </c>
      <c r="E234" s="170" t="s">
        <v>653</v>
      </c>
      <c r="F234" s="171" t="s">
        <v>654</v>
      </c>
      <c r="G234" s="172" t="s">
        <v>170</v>
      </c>
      <c r="H234" s="173">
        <v>6.36</v>
      </c>
      <c r="I234" s="174"/>
      <c r="J234" s="175"/>
      <c r="K234" s="176"/>
      <c r="L234" s="177"/>
      <c r="M234" s="178" t="s">
        <v>1</v>
      </c>
      <c r="N234" s="179" t="s">
        <v>49</v>
      </c>
      <c r="O234" s="58"/>
      <c r="P234" s="166">
        <f t="shared" si="36"/>
        <v>0</v>
      </c>
      <c r="Q234" s="166">
        <v>4.62E-3</v>
      </c>
      <c r="R234" s="166">
        <f t="shared" si="37"/>
        <v>2.9383200000000002E-2</v>
      </c>
      <c r="S234" s="166">
        <v>0</v>
      </c>
      <c r="T234" s="167">
        <f t="shared" si="38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291</v>
      </c>
      <c r="AT234" s="168" t="s">
        <v>373</v>
      </c>
      <c r="AU234" s="168" t="s">
        <v>94</v>
      </c>
      <c r="AY234" s="14" t="s">
        <v>165</v>
      </c>
      <c r="BE234" s="99">
        <f t="shared" si="39"/>
        <v>0</v>
      </c>
      <c r="BF234" s="99">
        <f t="shared" si="40"/>
        <v>0</v>
      </c>
      <c r="BG234" s="99">
        <f t="shared" si="41"/>
        <v>0</v>
      </c>
      <c r="BH234" s="99">
        <f t="shared" si="42"/>
        <v>0</v>
      </c>
      <c r="BI234" s="99">
        <f t="shared" si="43"/>
        <v>0</v>
      </c>
      <c r="BJ234" s="14" t="s">
        <v>94</v>
      </c>
      <c r="BK234" s="99">
        <f t="shared" si="44"/>
        <v>0</v>
      </c>
      <c r="BL234" s="14" t="s">
        <v>226</v>
      </c>
      <c r="BM234" s="168" t="s">
        <v>655</v>
      </c>
    </row>
    <row r="235" spans="1:65" s="2" customFormat="1" ht="24.2" customHeight="1">
      <c r="A235" s="32"/>
      <c r="B235" s="131"/>
      <c r="C235" s="156" t="s">
        <v>656</v>
      </c>
      <c r="D235" s="156" t="s">
        <v>167</v>
      </c>
      <c r="E235" s="157" t="s">
        <v>645</v>
      </c>
      <c r="F235" s="158" t="s">
        <v>646</v>
      </c>
      <c r="G235" s="159" t="s">
        <v>170</v>
      </c>
      <c r="H235" s="160">
        <v>3.0649999999999999</v>
      </c>
      <c r="I235" s="161"/>
      <c r="J235" s="162"/>
      <c r="K235" s="163"/>
      <c r="L235" s="33"/>
      <c r="M235" s="164" t="s">
        <v>1</v>
      </c>
      <c r="N235" s="165" t="s">
        <v>49</v>
      </c>
      <c r="O235" s="58"/>
      <c r="P235" s="166">
        <f t="shared" si="36"/>
        <v>0</v>
      </c>
      <c r="Q235" s="166">
        <v>0.01</v>
      </c>
      <c r="R235" s="166">
        <f t="shared" si="37"/>
        <v>3.065E-2</v>
      </c>
      <c r="S235" s="166">
        <v>0</v>
      </c>
      <c r="T235" s="167">
        <f t="shared" si="38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8" t="s">
        <v>226</v>
      </c>
      <c r="AT235" s="168" t="s">
        <v>167</v>
      </c>
      <c r="AU235" s="168" t="s">
        <v>94</v>
      </c>
      <c r="AY235" s="14" t="s">
        <v>165</v>
      </c>
      <c r="BE235" s="99">
        <f t="shared" si="39"/>
        <v>0</v>
      </c>
      <c r="BF235" s="99">
        <f t="shared" si="40"/>
        <v>0</v>
      </c>
      <c r="BG235" s="99">
        <f t="shared" si="41"/>
        <v>0</v>
      </c>
      <c r="BH235" s="99">
        <f t="shared" si="42"/>
        <v>0</v>
      </c>
      <c r="BI235" s="99">
        <f t="shared" si="43"/>
        <v>0</v>
      </c>
      <c r="BJ235" s="14" t="s">
        <v>94</v>
      </c>
      <c r="BK235" s="99">
        <f t="shared" si="44"/>
        <v>0</v>
      </c>
      <c r="BL235" s="14" t="s">
        <v>226</v>
      </c>
      <c r="BM235" s="168" t="s">
        <v>657</v>
      </c>
    </row>
    <row r="236" spans="1:65" s="2" customFormat="1" ht="37.9" customHeight="1">
      <c r="A236" s="32"/>
      <c r="B236" s="131"/>
      <c r="C236" s="169" t="s">
        <v>658</v>
      </c>
      <c r="D236" s="169" t="s">
        <v>373</v>
      </c>
      <c r="E236" s="170" t="s">
        <v>659</v>
      </c>
      <c r="F236" s="171" t="s">
        <v>660</v>
      </c>
      <c r="G236" s="172" t="s">
        <v>170</v>
      </c>
      <c r="H236" s="173">
        <v>3.1259999999999999</v>
      </c>
      <c r="I236" s="174"/>
      <c r="J236" s="175"/>
      <c r="K236" s="176"/>
      <c r="L236" s="177"/>
      <c r="M236" s="178" t="s">
        <v>1</v>
      </c>
      <c r="N236" s="179" t="s">
        <v>49</v>
      </c>
      <c r="O236" s="58"/>
      <c r="P236" s="166">
        <f t="shared" si="36"/>
        <v>0</v>
      </c>
      <c r="Q236" s="166">
        <v>1.65E-3</v>
      </c>
      <c r="R236" s="166">
        <f t="shared" si="37"/>
        <v>5.1579E-3</v>
      </c>
      <c r="S236" s="166">
        <v>0</v>
      </c>
      <c r="T236" s="167">
        <f t="shared" si="38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291</v>
      </c>
      <c r="AT236" s="168" t="s">
        <v>373</v>
      </c>
      <c r="AU236" s="168" t="s">
        <v>94</v>
      </c>
      <c r="AY236" s="14" t="s">
        <v>165</v>
      </c>
      <c r="BE236" s="99">
        <f t="shared" si="39"/>
        <v>0</v>
      </c>
      <c r="BF236" s="99">
        <f t="shared" si="40"/>
        <v>0</v>
      </c>
      <c r="BG236" s="99">
        <f t="shared" si="41"/>
        <v>0</v>
      </c>
      <c r="BH236" s="99">
        <f t="shared" si="42"/>
        <v>0</v>
      </c>
      <c r="BI236" s="99">
        <f t="shared" si="43"/>
        <v>0</v>
      </c>
      <c r="BJ236" s="14" t="s">
        <v>94</v>
      </c>
      <c r="BK236" s="99">
        <f t="shared" si="44"/>
        <v>0</v>
      </c>
      <c r="BL236" s="14" t="s">
        <v>226</v>
      </c>
      <c r="BM236" s="168" t="s">
        <v>661</v>
      </c>
    </row>
    <row r="237" spans="1:65" s="2" customFormat="1" ht="37.9" customHeight="1">
      <c r="A237" s="32"/>
      <c r="B237" s="131"/>
      <c r="C237" s="169" t="s">
        <v>662</v>
      </c>
      <c r="D237" s="169" t="s">
        <v>373</v>
      </c>
      <c r="E237" s="170" t="s">
        <v>663</v>
      </c>
      <c r="F237" s="171" t="s">
        <v>664</v>
      </c>
      <c r="G237" s="172" t="s">
        <v>170</v>
      </c>
      <c r="H237" s="173">
        <v>3.1259999999999999</v>
      </c>
      <c r="I237" s="174"/>
      <c r="J237" s="175"/>
      <c r="K237" s="176"/>
      <c r="L237" s="177"/>
      <c r="M237" s="178" t="s">
        <v>1</v>
      </c>
      <c r="N237" s="179" t="s">
        <v>49</v>
      </c>
      <c r="O237" s="58"/>
      <c r="P237" s="166">
        <f t="shared" si="36"/>
        <v>0</v>
      </c>
      <c r="Q237" s="166">
        <v>5.28E-3</v>
      </c>
      <c r="R237" s="166">
        <f t="shared" si="37"/>
        <v>1.6505280000000001E-2</v>
      </c>
      <c r="S237" s="166">
        <v>0</v>
      </c>
      <c r="T237" s="167">
        <f t="shared" si="38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291</v>
      </c>
      <c r="AT237" s="168" t="s">
        <v>373</v>
      </c>
      <c r="AU237" s="168" t="s">
        <v>94</v>
      </c>
      <c r="AY237" s="14" t="s">
        <v>165</v>
      </c>
      <c r="BE237" s="99">
        <f t="shared" si="39"/>
        <v>0</v>
      </c>
      <c r="BF237" s="99">
        <f t="shared" si="40"/>
        <v>0</v>
      </c>
      <c r="BG237" s="99">
        <f t="shared" si="41"/>
        <v>0</v>
      </c>
      <c r="BH237" s="99">
        <f t="shared" si="42"/>
        <v>0</v>
      </c>
      <c r="BI237" s="99">
        <f t="shared" si="43"/>
        <v>0</v>
      </c>
      <c r="BJ237" s="14" t="s">
        <v>94</v>
      </c>
      <c r="BK237" s="99">
        <f t="shared" si="44"/>
        <v>0</v>
      </c>
      <c r="BL237" s="14" t="s">
        <v>226</v>
      </c>
      <c r="BM237" s="168" t="s">
        <v>665</v>
      </c>
    </row>
    <row r="238" spans="1:65" s="2" customFormat="1" ht="14.45" customHeight="1">
      <c r="A238" s="32"/>
      <c r="B238" s="131"/>
      <c r="C238" s="156" t="s">
        <v>666</v>
      </c>
      <c r="D238" s="156" t="s">
        <v>167</v>
      </c>
      <c r="E238" s="157" t="s">
        <v>667</v>
      </c>
      <c r="F238" s="158" t="s">
        <v>668</v>
      </c>
      <c r="G238" s="159" t="s">
        <v>170</v>
      </c>
      <c r="H238" s="160">
        <v>35.247</v>
      </c>
      <c r="I238" s="161"/>
      <c r="J238" s="162"/>
      <c r="K238" s="163"/>
      <c r="L238" s="33"/>
      <c r="M238" s="164" t="s">
        <v>1</v>
      </c>
      <c r="N238" s="165" t="s">
        <v>49</v>
      </c>
      <c r="O238" s="58"/>
      <c r="P238" s="166">
        <f t="shared" si="36"/>
        <v>0</v>
      </c>
      <c r="Q238" s="166">
        <v>6.0000000000000001E-3</v>
      </c>
      <c r="R238" s="166">
        <f t="shared" si="37"/>
        <v>0.211482</v>
      </c>
      <c r="S238" s="166">
        <v>0</v>
      </c>
      <c r="T238" s="167">
        <f t="shared" si="38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226</v>
      </c>
      <c r="AT238" s="168" t="s">
        <v>167</v>
      </c>
      <c r="AU238" s="168" t="s">
        <v>94</v>
      </c>
      <c r="AY238" s="14" t="s">
        <v>165</v>
      </c>
      <c r="BE238" s="99">
        <f t="shared" si="39"/>
        <v>0</v>
      </c>
      <c r="BF238" s="99">
        <f t="shared" si="40"/>
        <v>0</v>
      </c>
      <c r="BG238" s="99">
        <f t="shared" si="41"/>
        <v>0</v>
      </c>
      <c r="BH238" s="99">
        <f t="shared" si="42"/>
        <v>0</v>
      </c>
      <c r="BI238" s="99">
        <f t="shared" si="43"/>
        <v>0</v>
      </c>
      <c r="BJ238" s="14" t="s">
        <v>94</v>
      </c>
      <c r="BK238" s="99">
        <f t="shared" si="44"/>
        <v>0</v>
      </c>
      <c r="BL238" s="14" t="s">
        <v>226</v>
      </c>
      <c r="BM238" s="168" t="s">
        <v>669</v>
      </c>
    </row>
    <row r="239" spans="1:65" s="2" customFormat="1" ht="37.9" customHeight="1">
      <c r="A239" s="32"/>
      <c r="B239" s="131"/>
      <c r="C239" s="169" t="s">
        <v>670</v>
      </c>
      <c r="D239" s="169" t="s">
        <v>373</v>
      </c>
      <c r="E239" s="170" t="s">
        <v>599</v>
      </c>
      <c r="F239" s="171" t="s">
        <v>600</v>
      </c>
      <c r="G239" s="172" t="s">
        <v>170</v>
      </c>
      <c r="H239" s="173">
        <v>35.951999999999998</v>
      </c>
      <c r="I239" s="174"/>
      <c r="J239" s="175"/>
      <c r="K239" s="176"/>
      <c r="L239" s="177"/>
      <c r="M239" s="178" t="s">
        <v>1</v>
      </c>
      <c r="N239" s="179" t="s">
        <v>49</v>
      </c>
      <c r="O239" s="58"/>
      <c r="P239" s="166">
        <f t="shared" si="36"/>
        <v>0</v>
      </c>
      <c r="Q239" s="166">
        <v>1.5E-3</v>
      </c>
      <c r="R239" s="166">
        <f t="shared" si="37"/>
        <v>5.3927999999999997E-2</v>
      </c>
      <c r="S239" s="166">
        <v>0</v>
      </c>
      <c r="T239" s="167">
        <f t="shared" si="38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8" t="s">
        <v>291</v>
      </c>
      <c r="AT239" s="168" t="s">
        <v>373</v>
      </c>
      <c r="AU239" s="168" t="s">
        <v>94</v>
      </c>
      <c r="AY239" s="14" t="s">
        <v>165</v>
      </c>
      <c r="BE239" s="99">
        <f t="shared" si="39"/>
        <v>0</v>
      </c>
      <c r="BF239" s="99">
        <f t="shared" si="40"/>
        <v>0</v>
      </c>
      <c r="BG239" s="99">
        <f t="shared" si="41"/>
        <v>0</v>
      </c>
      <c r="BH239" s="99">
        <f t="shared" si="42"/>
        <v>0</v>
      </c>
      <c r="BI239" s="99">
        <f t="shared" si="43"/>
        <v>0</v>
      </c>
      <c r="BJ239" s="14" t="s">
        <v>94</v>
      </c>
      <c r="BK239" s="99">
        <f t="shared" si="44"/>
        <v>0</v>
      </c>
      <c r="BL239" s="14" t="s">
        <v>226</v>
      </c>
      <c r="BM239" s="168" t="s">
        <v>671</v>
      </c>
    </row>
    <row r="240" spans="1:65" s="2" customFormat="1" ht="24.2" customHeight="1">
      <c r="A240" s="32"/>
      <c r="B240" s="131"/>
      <c r="C240" s="156" t="s">
        <v>672</v>
      </c>
      <c r="D240" s="156" t="s">
        <v>167</v>
      </c>
      <c r="E240" s="157" t="s">
        <v>673</v>
      </c>
      <c r="F240" s="158" t="s">
        <v>674</v>
      </c>
      <c r="G240" s="159" t="s">
        <v>277</v>
      </c>
      <c r="H240" s="160">
        <v>2.88</v>
      </c>
      <c r="I240" s="161"/>
      <c r="J240" s="162"/>
      <c r="K240" s="163"/>
      <c r="L240" s="33"/>
      <c r="M240" s="164" t="s">
        <v>1</v>
      </c>
      <c r="N240" s="165" t="s">
        <v>49</v>
      </c>
      <c r="O240" s="58"/>
      <c r="P240" s="166">
        <f t="shared" si="36"/>
        <v>0</v>
      </c>
      <c r="Q240" s="166">
        <v>1.0000000000000001E-5</v>
      </c>
      <c r="R240" s="166">
        <f t="shared" si="37"/>
        <v>2.8800000000000002E-5</v>
      </c>
      <c r="S240" s="166">
        <v>0</v>
      </c>
      <c r="T240" s="167">
        <f t="shared" si="38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8" t="s">
        <v>226</v>
      </c>
      <c r="AT240" s="168" t="s">
        <v>167</v>
      </c>
      <c r="AU240" s="168" t="s">
        <v>94</v>
      </c>
      <c r="AY240" s="14" t="s">
        <v>165</v>
      </c>
      <c r="BE240" s="99">
        <f t="shared" si="39"/>
        <v>0</v>
      </c>
      <c r="BF240" s="99">
        <f t="shared" si="40"/>
        <v>0</v>
      </c>
      <c r="BG240" s="99">
        <f t="shared" si="41"/>
        <v>0</v>
      </c>
      <c r="BH240" s="99">
        <f t="shared" si="42"/>
        <v>0</v>
      </c>
      <c r="BI240" s="99">
        <f t="shared" si="43"/>
        <v>0</v>
      </c>
      <c r="BJ240" s="14" t="s">
        <v>94</v>
      </c>
      <c r="BK240" s="99">
        <f t="shared" si="44"/>
        <v>0</v>
      </c>
      <c r="BL240" s="14" t="s">
        <v>226</v>
      </c>
      <c r="BM240" s="168" t="s">
        <v>675</v>
      </c>
    </row>
    <row r="241" spans="1:65" s="2" customFormat="1" ht="14.45" customHeight="1">
      <c r="A241" s="32"/>
      <c r="B241" s="131"/>
      <c r="C241" s="156" t="s">
        <v>676</v>
      </c>
      <c r="D241" s="156" t="s">
        <v>167</v>
      </c>
      <c r="E241" s="157" t="s">
        <v>677</v>
      </c>
      <c r="F241" s="158" t="s">
        <v>678</v>
      </c>
      <c r="G241" s="159" t="s">
        <v>394</v>
      </c>
      <c r="H241" s="160">
        <v>1</v>
      </c>
      <c r="I241" s="161"/>
      <c r="J241" s="162"/>
      <c r="K241" s="163"/>
      <c r="L241" s="33"/>
      <c r="M241" s="164" t="s">
        <v>1</v>
      </c>
      <c r="N241" s="165" t="s">
        <v>49</v>
      </c>
      <c r="O241" s="58"/>
      <c r="P241" s="166">
        <f t="shared" si="36"/>
        <v>0</v>
      </c>
      <c r="Q241" s="166">
        <v>0</v>
      </c>
      <c r="R241" s="166">
        <f t="shared" si="37"/>
        <v>0</v>
      </c>
      <c r="S241" s="166">
        <v>0</v>
      </c>
      <c r="T241" s="167">
        <f t="shared" si="38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8" t="s">
        <v>226</v>
      </c>
      <c r="AT241" s="168" t="s">
        <v>167</v>
      </c>
      <c r="AU241" s="168" t="s">
        <v>94</v>
      </c>
      <c r="AY241" s="14" t="s">
        <v>165</v>
      </c>
      <c r="BE241" s="99">
        <f t="shared" si="39"/>
        <v>0</v>
      </c>
      <c r="BF241" s="99">
        <f t="shared" si="40"/>
        <v>0</v>
      </c>
      <c r="BG241" s="99">
        <f t="shared" si="41"/>
        <v>0</v>
      </c>
      <c r="BH241" s="99">
        <f t="shared" si="42"/>
        <v>0</v>
      </c>
      <c r="BI241" s="99">
        <f t="shared" si="43"/>
        <v>0</v>
      </c>
      <c r="BJ241" s="14" t="s">
        <v>94</v>
      </c>
      <c r="BK241" s="99">
        <f t="shared" si="44"/>
        <v>0</v>
      </c>
      <c r="BL241" s="14" t="s">
        <v>226</v>
      </c>
      <c r="BM241" s="168" t="s">
        <v>679</v>
      </c>
    </row>
    <row r="242" spans="1:65" s="2" customFormat="1" ht="24.2" customHeight="1">
      <c r="A242" s="32"/>
      <c r="B242" s="131"/>
      <c r="C242" s="156" t="s">
        <v>680</v>
      </c>
      <c r="D242" s="156" t="s">
        <v>167</v>
      </c>
      <c r="E242" s="157" t="s">
        <v>378</v>
      </c>
      <c r="F242" s="158" t="s">
        <v>379</v>
      </c>
      <c r="G242" s="159" t="s">
        <v>332</v>
      </c>
      <c r="H242" s="160">
        <v>28.491</v>
      </c>
      <c r="I242" s="161"/>
      <c r="J242" s="162"/>
      <c r="K242" s="163"/>
      <c r="L242" s="33"/>
      <c r="M242" s="164" t="s">
        <v>1</v>
      </c>
      <c r="N242" s="165" t="s">
        <v>49</v>
      </c>
      <c r="O242" s="58"/>
      <c r="P242" s="166">
        <f t="shared" si="36"/>
        <v>0</v>
      </c>
      <c r="Q242" s="166">
        <v>0</v>
      </c>
      <c r="R242" s="166">
        <f t="shared" si="37"/>
        <v>0</v>
      </c>
      <c r="S242" s="166">
        <v>0</v>
      </c>
      <c r="T242" s="167">
        <f t="shared" si="38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8" t="s">
        <v>226</v>
      </c>
      <c r="AT242" s="168" t="s">
        <v>167</v>
      </c>
      <c r="AU242" s="168" t="s">
        <v>94</v>
      </c>
      <c r="AY242" s="14" t="s">
        <v>165</v>
      </c>
      <c r="BE242" s="99">
        <f t="shared" si="39"/>
        <v>0</v>
      </c>
      <c r="BF242" s="99">
        <f t="shared" si="40"/>
        <v>0</v>
      </c>
      <c r="BG242" s="99">
        <f t="shared" si="41"/>
        <v>0</v>
      </c>
      <c r="BH242" s="99">
        <f t="shared" si="42"/>
        <v>0</v>
      </c>
      <c r="BI242" s="99">
        <f t="shared" si="43"/>
        <v>0</v>
      </c>
      <c r="BJ242" s="14" t="s">
        <v>94</v>
      </c>
      <c r="BK242" s="99">
        <f t="shared" si="44"/>
        <v>0</v>
      </c>
      <c r="BL242" s="14" t="s">
        <v>226</v>
      </c>
      <c r="BM242" s="168" t="s">
        <v>681</v>
      </c>
    </row>
    <row r="243" spans="1:65" s="12" customFormat="1" ht="22.9" customHeight="1">
      <c r="B243" s="143"/>
      <c r="D243" s="144" t="s">
        <v>82</v>
      </c>
      <c r="E243" s="154" t="s">
        <v>682</v>
      </c>
      <c r="F243" s="154" t="s">
        <v>683</v>
      </c>
      <c r="I243" s="146"/>
      <c r="J243" s="155"/>
      <c r="L243" s="143"/>
      <c r="M243" s="148"/>
      <c r="N243" s="149"/>
      <c r="O243" s="149"/>
      <c r="P243" s="150">
        <f>SUM(P244:P247)</f>
        <v>0</v>
      </c>
      <c r="Q243" s="149"/>
      <c r="R243" s="150">
        <f>SUM(R244:R247)</f>
        <v>4.7400000000000003E-3</v>
      </c>
      <c r="S243" s="149"/>
      <c r="T243" s="151">
        <f>SUM(T244:T247)</f>
        <v>6.0329999999999995E-2</v>
      </c>
      <c r="AR243" s="144" t="s">
        <v>94</v>
      </c>
      <c r="AT243" s="152" t="s">
        <v>82</v>
      </c>
      <c r="AU243" s="152" t="s">
        <v>89</v>
      </c>
      <c r="AY243" s="144" t="s">
        <v>165</v>
      </c>
      <c r="BK243" s="153">
        <f>SUM(BK244:BK247)</f>
        <v>0</v>
      </c>
    </row>
    <row r="244" spans="1:65" s="2" customFormat="1" ht="24.2" customHeight="1">
      <c r="A244" s="32"/>
      <c r="B244" s="131"/>
      <c r="C244" s="156" t="s">
        <v>684</v>
      </c>
      <c r="D244" s="156" t="s">
        <v>167</v>
      </c>
      <c r="E244" s="157" t="s">
        <v>685</v>
      </c>
      <c r="F244" s="158" t="s">
        <v>686</v>
      </c>
      <c r="G244" s="159" t="s">
        <v>394</v>
      </c>
      <c r="H244" s="160">
        <v>3</v>
      </c>
      <c r="I244" s="161"/>
      <c r="J244" s="162"/>
      <c r="K244" s="163"/>
      <c r="L244" s="33"/>
      <c r="M244" s="164" t="s">
        <v>1</v>
      </c>
      <c r="N244" s="165" t="s">
        <v>49</v>
      </c>
      <c r="O244" s="58"/>
      <c r="P244" s="166">
        <f>O244*H244</f>
        <v>0</v>
      </c>
      <c r="Q244" s="166">
        <v>1.58E-3</v>
      </c>
      <c r="R244" s="166">
        <f>Q244*H244</f>
        <v>4.7400000000000003E-3</v>
      </c>
      <c r="S244" s="166">
        <v>0</v>
      </c>
      <c r="T244" s="167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8" t="s">
        <v>226</v>
      </c>
      <c r="AT244" s="168" t="s">
        <v>167</v>
      </c>
      <c r="AU244" s="168" t="s">
        <v>94</v>
      </c>
      <c r="AY244" s="14" t="s">
        <v>165</v>
      </c>
      <c r="BE244" s="99">
        <f>IF(N244="základná",J244,0)</f>
        <v>0</v>
      </c>
      <c r="BF244" s="99">
        <f>IF(N244="znížená",J244,0)</f>
        <v>0</v>
      </c>
      <c r="BG244" s="99">
        <f>IF(N244="zákl. prenesená",J244,0)</f>
        <v>0</v>
      </c>
      <c r="BH244" s="99">
        <f>IF(N244="zníž. prenesená",J244,0)</f>
        <v>0</v>
      </c>
      <c r="BI244" s="99">
        <f>IF(N244="nulová",J244,0)</f>
        <v>0</v>
      </c>
      <c r="BJ244" s="14" t="s">
        <v>94</v>
      </c>
      <c r="BK244" s="99">
        <f>ROUND(I244*H244,2)</f>
        <v>0</v>
      </c>
      <c r="BL244" s="14" t="s">
        <v>226</v>
      </c>
      <c r="BM244" s="168" t="s">
        <v>687</v>
      </c>
    </row>
    <row r="245" spans="1:65" s="2" customFormat="1" ht="14.45" customHeight="1">
      <c r="A245" s="32"/>
      <c r="B245" s="131"/>
      <c r="C245" s="156" t="s">
        <v>688</v>
      </c>
      <c r="D245" s="156" t="s">
        <v>167</v>
      </c>
      <c r="E245" s="157" t="s">
        <v>689</v>
      </c>
      <c r="F245" s="158" t="s">
        <v>690</v>
      </c>
      <c r="G245" s="159" t="s">
        <v>394</v>
      </c>
      <c r="H245" s="160">
        <v>3</v>
      </c>
      <c r="I245" s="161"/>
      <c r="J245" s="162"/>
      <c r="K245" s="163"/>
      <c r="L245" s="33"/>
      <c r="M245" s="164" t="s">
        <v>1</v>
      </c>
      <c r="N245" s="165" t="s">
        <v>49</v>
      </c>
      <c r="O245" s="58"/>
      <c r="P245" s="166">
        <f>O245*H245</f>
        <v>0</v>
      </c>
      <c r="Q245" s="166">
        <v>0</v>
      </c>
      <c r="R245" s="166">
        <f>Q245*H245</f>
        <v>0</v>
      </c>
      <c r="S245" s="166">
        <v>2.0109999999999999E-2</v>
      </c>
      <c r="T245" s="167">
        <f>S245*H245</f>
        <v>6.0329999999999995E-2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8" t="s">
        <v>226</v>
      </c>
      <c r="AT245" s="168" t="s">
        <v>167</v>
      </c>
      <c r="AU245" s="168" t="s">
        <v>94</v>
      </c>
      <c r="AY245" s="14" t="s">
        <v>165</v>
      </c>
      <c r="BE245" s="99">
        <f>IF(N245="základná",J245,0)</f>
        <v>0</v>
      </c>
      <c r="BF245" s="99">
        <f>IF(N245="znížená",J245,0)</f>
        <v>0</v>
      </c>
      <c r="BG245" s="99">
        <f>IF(N245="zákl. prenesená",J245,0)</f>
        <v>0</v>
      </c>
      <c r="BH245" s="99">
        <f>IF(N245="zníž. prenesená",J245,0)</f>
        <v>0</v>
      </c>
      <c r="BI245" s="99">
        <f>IF(N245="nulová",J245,0)</f>
        <v>0</v>
      </c>
      <c r="BJ245" s="14" t="s">
        <v>94</v>
      </c>
      <c r="BK245" s="99">
        <f>ROUND(I245*H245,2)</f>
        <v>0</v>
      </c>
      <c r="BL245" s="14" t="s">
        <v>226</v>
      </c>
      <c r="BM245" s="168" t="s">
        <v>691</v>
      </c>
    </row>
    <row r="246" spans="1:65" s="2" customFormat="1" ht="24.2" customHeight="1">
      <c r="A246" s="32"/>
      <c r="B246" s="131"/>
      <c r="C246" s="156" t="s">
        <v>358</v>
      </c>
      <c r="D246" s="156" t="s">
        <v>167</v>
      </c>
      <c r="E246" s="157" t="s">
        <v>692</v>
      </c>
      <c r="F246" s="158" t="s">
        <v>693</v>
      </c>
      <c r="G246" s="159" t="s">
        <v>394</v>
      </c>
      <c r="H246" s="160">
        <v>15</v>
      </c>
      <c r="I246" s="161"/>
      <c r="J246" s="162"/>
      <c r="K246" s="163"/>
      <c r="L246" s="33"/>
      <c r="M246" s="164" t="s">
        <v>1</v>
      </c>
      <c r="N246" s="165" t="s">
        <v>49</v>
      </c>
      <c r="O246" s="58"/>
      <c r="P246" s="166">
        <f>O246*H246</f>
        <v>0</v>
      </c>
      <c r="Q246" s="166">
        <v>0</v>
      </c>
      <c r="R246" s="166">
        <f>Q246*H246</f>
        <v>0</v>
      </c>
      <c r="S246" s="166">
        <v>0</v>
      </c>
      <c r="T246" s="167">
        <f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8" t="s">
        <v>226</v>
      </c>
      <c r="AT246" s="168" t="s">
        <v>167</v>
      </c>
      <c r="AU246" s="168" t="s">
        <v>94</v>
      </c>
      <c r="AY246" s="14" t="s">
        <v>165</v>
      </c>
      <c r="BE246" s="99">
        <f>IF(N246="základná",J246,0)</f>
        <v>0</v>
      </c>
      <c r="BF246" s="99">
        <f>IF(N246="znížená",J246,0)</f>
        <v>0</v>
      </c>
      <c r="BG246" s="99">
        <f>IF(N246="zákl. prenesená",J246,0)</f>
        <v>0</v>
      </c>
      <c r="BH246" s="99">
        <f>IF(N246="zníž. prenesená",J246,0)</f>
        <v>0</v>
      </c>
      <c r="BI246" s="99">
        <f>IF(N246="nulová",J246,0)</f>
        <v>0</v>
      </c>
      <c r="BJ246" s="14" t="s">
        <v>94</v>
      </c>
      <c r="BK246" s="99">
        <f>ROUND(I246*H246,2)</f>
        <v>0</v>
      </c>
      <c r="BL246" s="14" t="s">
        <v>226</v>
      </c>
      <c r="BM246" s="168" t="s">
        <v>694</v>
      </c>
    </row>
    <row r="247" spans="1:65" s="2" customFormat="1" ht="24.2" customHeight="1">
      <c r="A247" s="32"/>
      <c r="B247" s="131"/>
      <c r="C247" s="156" t="s">
        <v>695</v>
      </c>
      <c r="D247" s="156" t="s">
        <v>167</v>
      </c>
      <c r="E247" s="157" t="s">
        <v>696</v>
      </c>
      <c r="F247" s="158" t="s">
        <v>697</v>
      </c>
      <c r="G247" s="159" t="s">
        <v>332</v>
      </c>
      <c r="H247" s="160">
        <v>5.0000000000000001E-3</v>
      </c>
      <c r="I247" s="161"/>
      <c r="J247" s="162"/>
      <c r="K247" s="163"/>
      <c r="L247" s="33"/>
      <c r="M247" s="164" t="s">
        <v>1</v>
      </c>
      <c r="N247" s="165" t="s">
        <v>49</v>
      </c>
      <c r="O247" s="58"/>
      <c r="P247" s="166">
        <f>O247*H247</f>
        <v>0</v>
      </c>
      <c r="Q247" s="166">
        <v>0</v>
      </c>
      <c r="R247" s="166">
        <f>Q247*H247</f>
        <v>0</v>
      </c>
      <c r="S247" s="166">
        <v>0</v>
      </c>
      <c r="T247" s="167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226</v>
      </c>
      <c r="AT247" s="168" t="s">
        <v>167</v>
      </c>
      <c r="AU247" s="168" t="s">
        <v>94</v>
      </c>
      <c r="AY247" s="14" t="s">
        <v>165</v>
      </c>
      <c r="BE247" s="99">
        <f>IF(N247="základná",J247,0)</f>
        <v>0</v>
      </c>
      <c r="BF247" s="99">
        <f>IF(N247="znížená",J247,0)</f>
        <v>0</v>
      </c>
      <c r="BG247" s="99">
        <f>IF(N247="zákl. prenesená",J247,0)</f>
        <v>0</v>
      </c>
      <c r="BH247" s="99">
        <f>IF(N247="zníž. prenesená",J247,0)</f>
        <v>0</v>
      </c>
      <c r="BI247" s="99">
        <f>IF(N247="nulová",J247,0)</f>
        <v>0</v>
      </c>
      <c r="BJ247" s="14" t="s">
        <v>94</v>
      </c>
      <c r="BK247" s="99">
        <f>ROUND(I247*H247,2)</f>
        <v>0</v>
      </c>
      <c r="BL247" s="14" t="s">
        <v>226</v>
      </c>
      <c r="BM247" s="168" t="s">
        <v>698</v>
      </c>
    </row>
    <row r="248" spans="1:65" s="12" customFormat="1" ht="22.9" customHeight="1">
      <c r="B248" s="143"/>
      <c r="D248" s="144" t="s">
        <v>82</v>
      </c>
      <c r="E248" s="154" t="s">
        <v>381</v>
      </c>
      <c r="F248" s="154" t="s">
        <v>382</v>
      </c>
      <c r="I248" s="146"/>
      <c r="J248" s="155"/>
      <c r="L248" s="143"/>
      <c r="M248" s="148"/>
      <c r="N248" s="149"/>
      <c r="O248" s="149"/>
      <c r="P248" s="150">
        <f>SUM(P249:P254)</f>
        <v>0</v>
      </c>
      <c r="Q248" s="149"/>
      <c r="R248" s="150">
        <f>SUM(R249:R254)</f>
        <v>2.9041999999999998E-2</v>
      </c>
      <c r="S248" s="149"/>
      <c r="T248" s="151">
        <f>SUM(T249:T254)</f>
        <v>0.32788600000000001</v>
      </c>
      <c r="AR248" s="144" t="s">
        <v>94</v>
      </c>
      <c r="AT248" s="152" t="s">
        <v>82</v>
      </c>
      <c r="AU248" s="152" t="s">
        <v>89</v>
      </c>
      <c r="AY248" s="144" t="s">
        <v>165</v>
      </c>
      <c r="BK248" s="153">
        <f>SUM(BK249:BK254)</f>
        <v>0</v>
      </c>
    </row>
    <row r="249" spans="1:65" s="2" customFormat="1" ht="24.2" customHeight="1">
      <c r="A249" s="32"/>
      <c r="B249" s="131"/>
      <c r="C249" s="156" t="s">
        <v>699</v>
      </c>
      <c r="D249" s="156" t="s">
        <v>167</v>
      </c>
      <c r="E249" s="157" t="s">
        <v>700</v>
      </c>
      <c r="F249" s="158" t="s">
        <v>701</v>
      </c>
      <c r="G249" s="159" t="s">
        <v>277</v>
      </c>
      <c r="H249" s="160">
        <v>3.53</v>
      </c>
      <c r="I249" s="161"/>
      <c r="J249" s="162"/>
      <c r="K249" s="163"/>
      <c r="L249" s="33"/>
      <c r="M249" s="164" t="s">
        <v>1</v>
      </c>
      <c r="N249" s="165" t="s">
        <v>49</v>
      </c>
      <c r="O249" s="58"/>
      <c r="P249" s="166">
        <f t="shared" ref="P249:P254" si="45">O249*H249</f>
        <v>0</v>
      </c>
      <c r="Q249" s="166">
        <v>0</v>
      </c>
      <c r="R249" s="166">
        <f t="shared" ref="R249:R254" si="46">Q249*H249</f>
        <v>0</v>
      </c>
      <c r="S249" s="166">
        <v>3.2000000000000002E-3</v>
      </c>
      <c r="T249" s="167">
        <f t="shared" ref="T249:T254" si="47">S249*H249</f>
        <v>1.1296E-2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226</v>
      </c>
      <c r="AT249" s="168" t="s">
        <v>167</v>
      </c>
      <c r="AU249" s="168" t="s">
        <v>94</v>
      </c>
      <c r="AY249" s="14" t="s">
        <v>165</v>
      </c>
      <c r="BE249" s="99">
        <f t="shared" ref="BE249:BE254" si="48">IF(N249="základná",J249,0)</f>
        <v>0</v>
      </c>
      <c r="BF249" s="99">
        <f t="shared" ref="BF249:BF254" si="49">IF(N249="znížená",J249,0)</f>
        <v>0</v>
      </c>
      <c r="BG249" s="99">
        <f t="shared" ref="BG249:BG254" si="50">IF(N249="zákl. prenesená",J249,0)</f>
        <v>0</v>
      </c>
      <c r="BH249" s="99">
        <f t="shared" ref="BH249:BH254" si="51">IF(N249="zníž. prenesená",J249,0)</f>
        <v>0</v>
      </c>
      <c r="BI249" s="99">
        <f t="shared" ref="BI249:BI254" si="52">IF(N249="nulová",J249,0)</f>
        <v>0</v>
      </c>
      <c r="BJ249" s="14" t="s">
        <v>94</v>
      </c>
      <c r="BK249" s="99">
        <f t="shared" ref="BK249:BK254" si="53">ROUND(I249*H249,2)</f>
        <v>0</v>
      </c>
      <c r="BL249" s="14" t="s">
        <v>226</v>
      </c>
      <c r="BM249" s="168" t="s">
        <v>702</v>
      </c>
    </row>
    <row r="250" spans="1:65" s="2" customFormat="1" ht="37.9" customHeight="1">
      <c r="A250" s="32"/>
      <c r="B250" s="131"/>
      <c r="C250" s="156" t="s">
        <v>703</v>
      </c>
      <c r="D250" s="156" t="s">
        <v>167</v>
      </c>
      <c r="E250" s="157" t="s">
        <v>704</v>
      </c>
      <c r="F250" s="158" t="s">
        <v>705</v>
      </c>
      <c r="G250" s="159" t="s">
        <v>277</v>
      </c>
      <c r="H250" s="160">
        <v>12.4</v>
      </c>
      <c r="I250" s="161"/>
      <c r="J250" s="162"/>
      <c r="K250" s="163"/>
      <c r="L250" s="33"/>
      <c r="M250" s="164" t="s">
        <v>1</v>
      </c>
      <c r="N250" s="165" t="s">
        <v>49</v>
      </c>
      <c r="O250" s="58"/>
      <c r="P250" s="166">
        <f t="shared" si="45"/>
        <v>0</v>
      </c>
      <c r="Q250" s="166">
        <v>0</v>
      </c>
      <c r="R250" s="166">
        <f t="shared" si="46"/>
        <v>0</v>
      </c>
      <c r="S250" s="166">
        <v>3.2000000000000002E-3</v>
      </c>
      <c r="T250" s="167">
        <f t="shared" si="47"/>
        <v>3.968E-2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8" t="s">
        <v>226</v>
      </c>
      <c r="AT250" s="168" t="s">
        <v>167</v>
      </c>
      <c r="AU250" s="168" t="s">
        <v>94</v>
      </c>
      <c r="AY250" s="14" t="s">
        <v>165</v>
      </c>
      <c r="BE250" s="99">
        <f t="shared" si="48"/>
        <v>0</v>
      </c>
      <c r="BF250" s="99">
        <f t="shared" si="49"/>
        <v>0</v>
      </c>
      <c r="BG250" s="99">
        <f t="shared" si="50"/>
        <v>0</v>
      </c>
      <c r="BH250" s="99">
        <f t="shared" si="51"/>
        <v>0</v>
      </c>
      <c r="BI250" s="99">
        <f t="shared" si="52"/>
        <v>0</v>
      </c>
      <c r="BJ250" s="14" t="s">
        <v>94</v>
      </c>
      <c r="BK250" s="99">
        <f t="shared" si="53"/>
        <v>0</v>
      </c>
      <c r="BL250" s="14" t="s">
        <v>226</v>
      </c>
      <c r="BM250" s="168" t="s">
        <v>706</v>
      </c>
    </row>
    <row r="251" spans="1:65" s="2" customFormat="1" ht="24.2" customHeight="1">
      <c r="A251" s="32"/>
      <c r="B251" s="131"/>
      <c r="C251" s="156" t="s">
        <v>707</v>
      </c>
      <c r="D251" s="156" t="s">
        <v>167</v>
      </c>
      <c r="E251" s="157" t="s">
        <v>708</v>
      </c>
      <c r="F251" s="158" t="s">
        <v>709</v>
      </c>
      <c r="G251" s="159" t="s">
        <v>394</v>
      </c>
      <c r="H251" s="160">
        <v>1</v>
      </c>
      <c r="I251" s="161"/>
      <c r="J251" s="162"/>
      <c r="K251" s="163"/>
      <c r="L251" s="33"/>
      <c r="M251" s="164" t="s">
        <v>1</v>
      </c>
      <c r="N251" s="165" t="s">
        <v>49</v>
      </c>
      <c r="O251" s="58"/>
      <c r="P251" s="166">
        <f t="shared" si="45"/>
        <v>0</v>
      </c>
      <c r="Q251" s="166">
        <v>0</v>
      </c>
      <c r="R251" s="166">
        <f t="shared" si="46"/>
        <v>0</v>
      </c>
      <c r="S251" s="166">
        <v>0.02</v>
      </c>
      <c r="T251" s="167">
        <f t="shared" si="47"/>
        <v>0.02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8" t="s">
        <v>106</v>
      </c>
      <c r="AT251" s="168" t="s">
        <v>167</v>
      </c>
      <c r="AU251" s="168" t="s">
        <v>94</v>
      </c>
      <c r="AY251" s="14" t="s">
        <v>165</v>
      </c>
      <c r="BE251" s="99">
        <f t="shared" si="48"/>
        <v>0</v>
      </c>
      <c r="BF251" s="99">
        <f t="shared" si="49"/>
        <v>0</v>
      </c>
      <c r="BG251" s="99">
        <f t="shared" si="50"/>
        <v>0</v>
      </c>
      <c r="BH251" s="99">
        <f t="shared" si="51"/>
        <v>0</v>
      </c>
      <c r="BI251" s="99">
        <f t="shared" si="52"/>
        <v>0</v>
      </c>
      <c r="BJ251" s="14" t="s">
        <v>94</v>
      </c>
      <c r="BK251" s="99">
        <f t="shared" si="53"/>
        <v>0</v>
      </c>
      <c r="BL251" s="14" t="s">
        <v>106</v>
      </c>
      <c r="BM251" s="168" t="s">
        <v>710</v>
      </c>
    </row>
    <row r="252" spans="1:65" s="2" customFormat="1" ht="24.2" customHeight="1">
      <c r="A252" s="32"/>
      <c r="B252" s="131"/>
      <c r="C252" s="156" t="s">
        <v>711</v>
      </c>
      <c r="D252" s="156" t="s">
        <v>167</v>
      </c>
      <c r="E252" s="157" t="s">
        <v>712</v>
      </c>
      <c r="F252" s="158" t="s">
        <v>713</v>
      </c>
      <c r="G252" s="159" t="s">
        <v>277</v>
      </c>
      <c r="H252" s="160">
        <v>111.7</v>
      </c>
      <c r="I252" s="161"/>
      <c r="J252" s="162"/>
      <c r="K252" s="163"/>
      <c r="L252" s="33"/>
      <c r="M252" s="164" t="s">
        <v>1</v>
      </c>
      <c r="N252" s="165" t="s">
        <v>49</v>
      </c>
      <c r="O252" s="58"/>
      <c r="P252" s="166">
        <f t="shared" si="45"/>
        <v>0</v>
      </c>
      <c r="Q252" s="166">
        <v>2.5999999999999998E-4</v>
      </c>
      <c r="R252" s="166">
        <f t="shared" si="46"/>
        <v>2.9041999999999998E-2</v>
      </c>
      <c r="S252" s="166">
        <v>0</v>
      </c>
      <c r="T252" s="167">
        <f t="shared" si="47"/>
        <v>0</v>
      </c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R252" s="168" t="s">
        <v>226</v>
      </c>
      <c r="AT252" s="168" t="s">
        <v>167</v>
      </c>
      <c r="AU252" s="168" t="s">
        <v>94</v>
      </c>
      <c r="AY252" s="14" t="s">
        <v>165</v>
      </c>
      <c r="BE252" s="99">
        <f t="shared" si="48"/>
        <v>0</v>
      </c>
      <c r="BF252" s="99">
        <f t="shared" si="49"/>
        <v>0</v>
      </c>
      <c r="BG252" s="99">
        <f t="shared" si="50"/>
        <v>0</v>
      </c>
      <c r="BH252" s="99">
        <f t="shared" si="51"/>
        <v>0</v>
      </c>
      <c r="BI252" s="99">
        <f t="shared" si="52"/>
        <v>0</v>
      </c>
      <c r="BJ252" s="14" t="s">
        <v>94</v>
      </c>
      <c r="BK252" s="99">
        <f t="shared" si="53"/>
        <v>0</v>
      </c>
      <c r="BL252" s="14" t="s">
        <v>226</v>
      </c>
      <c r="BM252" s="168" t="s">
        <v>714</v>
      </c>
    </row>
    <row r="253" spans="1:65" s="2" customFormat="1" ht="24.2" customHeight="1">
      <c r="A253" s="32"/>
      <c r="B253" s="131"/>
      <c r="C253" s="156" t="s">
        <v>715</v>
      </c>
      <c r="D253" s="156" t="s">
        <v>167</v>
      </c>
      <c r="E253" s="157" t="s">
        <v>716</v>
      </c>
      <c r="F253" s="158" t="s">
        <v>717</v>
      </c>
      <c r="G253" s="159" t="s">
        <v>277</v>
      </c>
      <c r="H253" s="160">
        <v>111.7</v>
      </c>
      <c r="I253" s="161"/>
      <c r="J253" s="162"/>
      <c r="K253" s="163"/>
      <c r="L253" s="33"/>
      <c r="M253" s="164" t="s">
        <v>1</v>
      </c>
      <c r="N253" s="165" t="s">
        <v>49</v>
      </c>
      <c r="O253" s="58"/>
      <c r="P253" s="166">
        <f t="shared" si="45"/>
        <v>0</v>
      </c>
      <c r="Q253" s="166">
        <v>0</v>
      </c>
      <c r="R253" s="166">
        <f t="shared" si="46"/>
        <v>0</v>
      </c>
      <c r="S253" s="166">
        <v>2.3E-3</v>
      </c>
      <c r="T253" s="167">
        <f t="shared" si="47"/>
        <v>0.25691000000000003</v>
      </c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R253" s="168" t="s">
        <v>226</v>
      </c>
      <c r="AT253" s="168" t="s">
        <v>167</v>
      </c>
      <c r="AU253" s="168" t="s">
        <v>94</v>
      </c>
      <c r="AY253" s="14" t="s">
        <v>165</v>
      </c>
      <c r="BE253" s="99">
        <f t="shared" si="48"/>
        <v>0</v>
      </c>
      <c r="BF253" s="99">
        <f t="shared" si="49"/>
        <v>0</v>
      </c>
      <c r="BG253" s="99">
        <f t="shared" si="50"/>
        <v>0</v>
      </c>
      <c r="BH253" s="99">
        <f t="shared" si="51"/>
        <v>0</v>
      </c>
      <c r="BI253" s="99">
        <f t="shared" si="52"/>
        <v>0</v>
      </c>
      <c r="BJ253" s="14" t="s">
        <v>94</v>
      </c>
      <c r="BK253" s="99">
        <f t="shared" si="53"/>
        <v>0</v>
      </c>
      <c r="BL253" s="14" t="s">
        <v>226</v>
      </c>
      <c r="BM253" s="168" t="s">
        <v>718</v>
      </c>
    </row>
    <row r="254" spans="1:65" s="2" customFormat="1" ht="24.2" customHeight="1">
      <c r="A254" s="32"/>
      <c r="B254" s="131"/>
      <c r="C254" s="156" t="s">
        <v>719</v>
      </c>
      <c r="D254" s="156" t="s">
        <v>167</v>
      </c>
      <c r="E254" s="157" t="s">
        <v>413</v>
      </c>
      <c r="F254" s="158" t="s">
        <v>414</v>
      </c>
      <c r="G254" s="159" t="s">
        <v>332</v>
      </c>
      <c r="H254" s="160">
        <v>2.9000000000000001E-2</v>
      </c>
      <c r="I254" s="161"/>
      <c r="J254" s="162"/>
      <c r="K254" s="163"/>
      <c r="L254" s="33"/>
      <c r="M254" s="164" t="s">
        <v>1</v>
      </c>
      <c r="N254" s="165" t="s">
        <v>49</v>
      </c>
      <c r="O254" s="58"/>
      <c r="P254" s="166">
        <f t="shared" si="45"/>
        <v>0</v>
      </c>
      <c r="Q254" s="166">
        <v>0</v>
      </c>
      <c r="R254" s="166">
        <f t="shared" si="46"/>
        <v>0</v>
      </c>
      <c r="S254" s="166">
        <v>0</v>
      </c>
      <c r="T254" s="167">
        <f t="shared" si="47"/>
        <v>0</v>
      </c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R254" s="168" t="s">
        <v>226</v>
      </c>
      <c r="AT254" s="168" t="s">
        <v>167</v>
      </c>
      <c r="AU254" s="168" t="s">
        <v>94</v>
      </c>
      <c r="AY254" s="14" t="s">
        <v>165</v>
      </c>
      <c r="BE254" s="99">
        <f t="shared" si="48"/>
        <v>0</v>
      </c>
      <c r="BF254" s="99">
        <f t="shared" si="49"/>
        <v>0</v>
      </c>
      <c r="BG254" s="99">
        <f t="shared" si="50"/>
        <v>0</v>
      </c>
      <c r="BH254" s="99">
        <f t="shared" si="51"/>
        <v>0</v>
      </c>
      <c r="BI254" s="99">
        <f t="shared" si="52"/>
        <v>0</v>
      </c>
      <c r="BJ254" s="14" t="s">
        <v>94</v>
      </c>
      <c r="BK254" s="99">
        <f t="shared" si="53"/>
        <v>0</v>
      </c>
      <c r="BL254" s="14" t="s">
        <v>226</v>
      </c>
      <c r="BM254" s="168" t="s">
        <v>720</v>
      </c>
    </row>
    <row r="255" spans="1:65" s="12" customFormat="1" ht="22.9" customHeight="1">
      <c r="B255" s="143"/>
      <c r="D255" s="144" t="s">
        <v>82</v>
      </c>
      <c r="E255" s="154" t="s">
        <v>721</v>
      </c>
      <c r="F255" s="154" t="s">
        <v>722</v>
      </c>
      <c r="I255" s="146"/>
      <c r="J255" s="155"/>
      <c r="L255" s="143"/>
      <c r="M255" s="148"/>
      <c r="N255" s="149"/>
      <c r="O255" s="149"/>
      <c r="P255" s="150">
        <f>SUM(P256:P259)</f>
        <v>0</v>
      </c>
      <c r="Q255" s="149"/>
      <c r="R255" s="150">
        <f>SUM(R256:R259)</f>
        <v>5.0000000000000002E-5</v>
      </c>
      <c r="S255" s="149"/>
      <c r="T255" s="151">
        <f>SUM(T256:T259)</f>
        <v>0</v>
      </c>
      <c r="AR255" s="144" t="s">
        <v>94</v>
      </c>
      <c r="AT255" s="152" t="s">
        <v>82</v>
      </c>
      <c r="AU255" s="152" t="s">
        <v>89</v>
      </c>
      <c r="AY255" s="144" t="s">
        <v>165</v>
      </c>
      <c r="BK255" s="153">
        <f>SUM(BK256:BK259)</f>
        <v>0</v>
      </c>
    </row>
    <row r="256" spans="1:65" s="2" customFormat="1" ht="14.45" customHeight="1">
      <c r="A256" s="32"/>
      <c r="B256" s="131"/>
      <c r="C256" s="156" t="s">
        <v>723</v>
      </c>
      <c r="D256" s="156" t="s">
        <v>167</v>
      </c>
      <c r="E256" s="157" t="s">
        <v>724</v>
      </c>
      <c r="F256" s="158" t="s">
        <v>725</v>
      </c>
      <c r="G256" s="159" t="s">
        <v>394</v>
      </c>
      <c r="H256" s="160">
        <v>1</v>
      </c>
      <c r="I256" s="161"/>
      <c r="J256" s="162"/>
      <c r="K256" s="163"/>
      <c r="L256" s="33"/>
      <c r="M256" s="164" t="s">
        <v>1</v>
      </c>
      <c r="N256" s="165" t="s">
        <v>49</v>
      </c>
      <c r="O256" s="58"/>
      <c r="P256" s="166">
        <f>O256*H256</f>
        <v>0</v>
      </c>
      <c r="Q256" s="166">
        <v>5.0000000000000002E-5</v>
      </c>
      <c r="R256" s="166">
        <f>Q256*H256</f>
        <v>5.0000000000000002E-5</v>
      </c>
      <c r="S256" s="166">
        <v>0</v>
      </c>
      <c r="T256" s="167">
        <f>S256*H256</f>
        <v>0</v>
      </c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R256" s="168" t="s">
        <v>226</v>
      </c>
      <c r="AT256" s="168" t="s">
        <v>167</v>
      </c>
      <c r="AU256" s="168" t="s">
        <v>94</v>
      </c>
      <c r="AY256" s="14" t="s">
        <v>165</v>
      </c>
      <c r="BE256" s="99">
        <f>IF(N256="základná",J256,0)</f>
        <v>0</v>
      </c>
      <c r="BF256" s="99">
        <f>IF(N256="znížená",J256,0)</f>
        <v>0</v>
      </c>
      <c r="BG256" s="99">
        <f>IF(N256="zákl. prenesená",J256,0)</f>
        <v>0</v>
      </c>
      <c r="BH256" s="99">
        <f>IF(N256="zníž. prenesená",J256,0)</f>
        <v>0</v>
      </c>
      <c r="BI256" s="99">
        <f>IF(N256="nulová",J256,0)</f>
        <v>0</v>
      </c>
      <c r="BJ256" s="14" t="s">
        <v>94</v>
      </c>
      <c r="BK256" s="99">
        <f>ROUND(I256*H256,2)</f>
        <v>0</v>
      </c>
      <c r="BL256" s="14" t="s">
        <v>226</v>
      </c>
      <c r="BM256" s="168" t="s">
        <v>726</v>
      </c>
    </row>
    <row r="257" spans="1:65" s="2" customFormat="1" ht="24.2" customHeight="1">
      <c r="A257" s="32"/>
      <c r="B257" s="131"/>
      <c r="C257" s="169" t="s">
        <v>727</v>
      </c>
      <c r="D257" s="169" t="s">
        <v>373</v>
      </c>
      <c r="E257" s="170" t="s">
        <v>728</v>
      </c>
      <c r="F257" s="171" t="s">
        <v>729</v>
      </c>
      <c r="G257" s="172" t="s">
        <v>394</v>
      </c>
      <c r="H257" s="173">
        <v>1</v>
      </c>
      <c r="I257" s="174"/>
      <c r="J257" s="175"/>
      <c r="K257" s="176"/>
      <c r="L257" s="177"/>
      <c r="M257" s="178" t="s">
        <v>1</v>
      </c>
      <c r="N257" s="179" t="s">
        <v>49</v>
      </c>
      <c r="O257" s="58"/>
      <c r="P257" s="166">
        <f>O257*H257</f>
        <v>0</v>
      </c>
      <c r="Q257" s="166">
        <v>0</v>
      </c>
      <c r="R257" s="166">
        <f>Q257*H257</f>
        <v>0</v>
      </c>
      <c r="S257" s="166">
        <v>0</v>
      </c>
      <c r="T257" s="167">
        <f>S257*H257</f>
        <v>0</v>
      </c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R257" s="168" t="s">
        <v>291</v>
      </c>
      <c r="AT257" s="168" t="s">
        <v>373</v>
      </c>
      <c r="AU257" s="168" t="s">
        <v>94</v>
      </c>
      <c r="AY257" s="14" t="s">
        <v>165</v>
      </c>
      <c r="BE257" s="99">
        <f>IF(N257="základná",J257,0)</f>
        <v>0</v>
      </c>
      <c r="BF257" s="99">
        <f>IF(N257="znížená",J257,0)</f>
        <v>0</v>
      </c>
      <c r="BG257" s="99">
        <f>IF(N257="zákl. prenesená",J257,0)</f>
        <v>0</v>
      </c>
      <c r="BH257" s="99">
        <f>IF(N257="zníž. prenesená",J257,0)</f>
        <v>0</v>
      </c>
      <c r="BI257" s="99">
        <f>IF(N257="nulová",J257,0)</f>
        <v>0</v>
      </c>
      <c r="BJ257" s="14" t="s">
        <v>94</v>
      </c>
      <c r="BK257" s="99">
        <f>ROUND(I257*H257,2)</f>
        <v>0</v>
      </c>
      <c r="BL257" s="14" t="s">
        <v>226</v>
      </c>
      <c r="BM257" s="168" t="s">
        <v>730</v>
      </c>
    </row>
    <row r="258" spans="1:65" s="2" customFormat="1" ht="24.2" customHeight="1">
      <c r="A258" s="32"/>
      <c r="B258" s="131"/>
      <c r="C258" s="169" t="s">
        <v>731</v>
      </c>
      <c r="D258" s="169" t="s">
        <v>373</v>
      </c>
      <c r="E258" s="170" t="s">
        <v>732</v>
      </c>
      <c r="F258" s="171" t="s">
        <v>733</v>
      </c>
      <c r="G258" s="172" t="s">
        <v>394</v>
      </c>
      <c r="H258" s="173">
        <v>1</v>
      </c>
      <c r="I258" s="174"/>
      <c r="J258" s="175"/>
      <c r="K258" s="176"/>
      <c r="L258" s="177"/>
      <c r="M258" s="178" t="s">
        <v>1</v>
      </c>
      <c r="N258" s="179" t="s">
        <v>49</v>
      </c>
      <c r="O258" s="58"/>
      <c r="P258" s="166">
        <f>O258*H258</f>
        <v>0</v>
      </c>
      <c r="Q258" s="166">
        <v>0</v>
      </c>
      <c r="R258" s="166">
        <f>Q258*H258</f>
        <v>0</v>
      </c>
      <c r="S258" s="166">
        <v>0</v>
      </c>
      <c r="T258" s="167">
        <f>S258*H258</f>
        <v>0</v>
      </c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R258" s="168" t="s">
        <v>291</v>
      </c>
      <c r="AT258" s="168" t="s">
        <v>373</v>
      </c>
      <c r="AU258" s="168" t="s">
        <v>94</v>
      </c>
      <c r="AY258" s="14" t="s">
        <v>165</v>
      </c>
      <c r="BE258" s="99">
        <f>IF(N258="základná",J258,0)</f>
        <v>0</v>
      </c>
      <c r="BF258" s="99">
        <f>IF(N258="znížená",J258,0)</f>
        <v>0</v>
      </c>
      <c r="BG258" s="99">
        <f>IF(N258="zákl. prenesená",J258,0)</f>
        <v>0</v>
      </c>
      <c r="BH258" s="99">
        <f>IF(N258="zníž. prenesená",J258,0)</f>
        <v>0</v>
      </c>
      <c r="BI258" s="99">
        <f>IF(N258="nulová",J258,0)</f>
        <v>0</v>
      </c>
      <c r="BJ258" s="14" t="s">
        <v>94</v>
      </c>
      <c r="BK258" s="99">
        <f>ROUND(I258*H258,2)</f>
        <v>0</v>
      </c>
      <c r="BL258" s="14" t="s">
        <v>226</v>
      </c>
      <c r="BM258" s="168" t="s">
        <v>734</v>
      </c>
    </row>
    <row r="259" spans="1:65" s="2" customFormat="1" ht="24.2" customHeight="1">
      <c r="A259" s="32"/>
      <c r="B259" s="131"/>
      <c r="C259" s="169" t="s">
        <v>735</v>
      </c>
      <c r="D259" s="169" t="s">
        <v>373</v>
      </c>
      <c r="E259" s="170" t="s">
        <v>736</v>
      </c>
      <c r="F259" s="171" t="s">
        <v>737</v>
      </c>
      <c r="G259" s="172" t="s">
        <v>394</v>
      </c>
      <c r="H259" s="173">
        <v>1</v>
      </c>
      <c r="I259" s="174"/>
      <c r="J259" s="175"/>
      <c r="K259" s="176"/>
      <c r="L259" s="177"/>
      <c r="M259" s="178" t="s">
        <v>1</v>
      </c>
      <c r="N259" s="179" t="s">
        <v>49</v>
      </c>
      <c r="O259" s="58"/>
      <c r="P259" s="166">
        <f>O259*H259</f>
        <v>0</v>
      </c>
      <c r="Q259" s="166">
        <v>0</v>
      </c>
      <c r="R259" s="166">
        <f>Q259*H259</f>
        <v>0</v>
      </c>
      <c r="S259" s="166">
        <v>0</v>
      </c>
      <c r="T259" s="167">
        <f>S259*H259</f>
        <v>0</v>
      </c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R259" s="168" t="s">
        <v>291</v>
      </c>
      <c r="AT259" s="168" t="s">
        <v>373</v>
      </c>
      <c r="AU259" s="168" t="s">
        <v>94</v>
      </c>
      <c r="AY259" s="14" t="s">
        <v>165</v>
      </c>
      <c r="BE259" s="99">
        <f>IF(N259="základná",J259,0)</f>
        <v>0</v>
      </c>
      <c r="BF259" s="99">
        <f>IF(N259="znížená",J259,0)</f>
        <v>0</v>
      </c>
      <c r="BG259" s="99">
        <f>IF(N259="zákl. prenesená",J259,0)</f>
        <v>0</v>
      </c>
      <c r="BH259" s="99">
        <f>IF(N259="zníž. prenesená",J259,0)</f>
        <v>0</v>
      </c>
      <c r="BI259" s="99">
        <f>IF(N259="nulová",J259,0)</f>
        <v>0</v>
      </c>
      <c r="BJ259" s="14" t="s">
        <v>94</v>
      </c>
      <c r="BK259" s="99">
        <f>ROUND(I259*H259,2)</f>
        <v>0</v>
      </c>
      <c r="BL259" s="14" t="s">
        <v>226</v>
      </c>
      <c r="BM259" s="168" t="s">
        <v>738</v>
      </c>
    </row>
    <row r="260" spans="1:65" s="12" customFormat="1" ht="22.9" customHeight="1">
      <c r="B260" s="143"/>
      <c r="D260" s="144" t="s">
        <v>82</v>
      </c>
      <c r="E260" s="154" t="s">
        <v>739</v>
      </c>
      <c r="F260" s="154" t="s">
        <v>740</v>
      </c>
      <c r="I260" s="146"/>
      <c r="J260" s="155"/>
      <c r="L260" s="143"/>
      <c r="M260" s="148"/>
      <c r="N260" s="149"/>
      <c r="O260" s="149"/>
      <c r="P260" s="150">
        <f>SUM(P261:P265)</f>
        <v>0</v>
      </c>
      <c r="Q260" s="149"/>
      <c r="R260" s="150">
        <f>SUM(R261:R265)</f>
        <v>1.3441232999999999</v>
      </c>
      <c r="S260" s="149"/>
      <c r="T260" s="151">
        <f>SUM(T261:T265)</f>
        <v>0</v>
      </c>
      <c r="AR260" s="144" t="s">
        <v>94</v>
      </c>
      <c r="AT260" s="152" t="s">
        <v>82</v>
      </c>
      <c r="AU260" s="152" t="s">
        <v>89</v>
      </c>
      <c r="AY260" s="144" t="s">
        <v>165</v>
      </c>
      <c r="BK260" s="153">
        <f>SUM(BK261:BK265)</f>
        <v>0</v>
      </c>
    </row>
    <row r="261" spans="1:65" s="2" customFormat="1" ht="24.2" customHeight="1">
      <c r="A261" s="32"/>
      <c r="B261" s="131"/>
      <c r="C261" s="156" t="s">
        <v>741</v>
      </c>
      <c r="D261" s="156" t="s">
        <v>167</v>
      </c>
      <c r="E261" s="157" t="s">
        <v>742</v>
      </c>
      <c r="F261" s="158" t="s">
        <v>743</v>
      </c>
      <c r="G261" s="159" t="s">
        <v>277</v>
      </c>
      <c r="H261" s="160">
        <v>55.125</v>
      </c>
      <c r="I261" s="161"/>
      <c r="J261" s="162"/>
      <c r="K261" s="163"/>
      <c r="L261" s="33"/>
      <c r="M261" s="164" t="s">
        <v>1</v>
      </c>
      <c r="N261" s="165" t="s">
        <v>49</v>
      </c>
      <c r="O261" s="58"/>
      <c r="P261" s="166">
        <f>O261*H261</f>
        <v>0</v>
      </c>
      <c r="Q261" s="166">
        <v>1.0200000000000001E-3</v>
      </c>
      <c r="R261" s="166">
        <f>Q261*H261</f>
        <v>5.6227500000000007E-2</v>
      </c>
      <c r="S261" s="166">
        <v>0</v>
      </c>
      <c r="T261" s="167">
        <f>S261*H261</f>
        <v>0</v>
      </c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R261" s="168" t="s">
        <v>226</v>
      </c>
      <c r="AT261" s="168" t="s">
        <v>167</v>
      </c>
      <c r="AU261" s="168" t="s">
        <v>94</v>
      </c>
      <c r="AY261" s="14" t="s">
        <v>165</v>
      </c>
      <c r="BE261" s="99">
        <f>IF(N261="základná",J261,0)</f>
        <v>0</v>
      </c>
      <c r="BF261" s="99">
        <f>IF(N261="znížená",J261,0)</f>
        <v>0</v>
      </c>
      <c r="BG261" s="99">
        <f>IF(N261="zákl. prenesená",J261,0)</f>
        <v>0</v>
      </c>
      <c r="BH261" s="99">
        <f>IF(N261="zníž. prenesená",J261,0)</f>
        <v>0</v>
      </c>
      <c r="BI261" s="99">
        <f>IF(N261="nulová",J261,0)</f>
        <v>0</v>
      </c>
      <c r="BJ261" s="14" t="s">
        <v>94</v>
      </c>
      <c r="BK261" s="99">
        <f>ROUND(I261*H261,2)</f>
        <v>0</v>
      </c>
      <c r="BL261" s="14" t="s">
        <v>226</v>
      </c>
      <c r="BM261" s="168" t="s">
        <v>744</v>
      </c>
    </row>
    <row r="262" spans="1:65" s="2" customFormat="1" ht="24.2" customHeight="1">
      <c r="A262" s="32"/>
      <c r="B262" s="131"/>
      <c r="C262" s="169" t="s">
        <v>745</v>
      </c>
      <c r="D262" s="169" t="s">
        <v>373</v>
      </c>
      <c r="E262" s="170" t="s">
        <v>746</v>
      </c>
      <c r="F262" s="171" t="s">
        <v>747</v>
      </c>
      <c r="G262" s="172" t="s">
        <v>170</v>
      </c>
      <c r="H262" s="173">
        <v>8.4339999999999993</v>
      </c>
      <c r="I262" s="174"/>
      <c r="J262" s="175"/>
      <c r="K262" s="176"/>
      <c r="L262" s="177"/>
      <c r="M262" s="178" t="s">
        <v>1</v>
      </c>
      <c r="N262" s="179" t="s">
        <v>49</v>
      </c>
      <c r="O262" s="58"/>
      <c r="P262" s="166">
        <f>O262*H262</f>
        <v>0</v>
      </c>
      <c r="Q262" s="166">
        <v>1.2E-2</v>
      </c>
      <c r="R262" s="166">
        <f>Q262*H262</f>
        <v>0.10120799999999999</v>
      </c>
      <c r="S262" s="166">
        <v>0</v>
      </c>
      <c r="T262" s="167">
        <f>S262*H262</f>
        <v>0</v>
      </c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R262" s="168" t="s">
        <v>291</v>
      </c>
      <c r="AT262" s="168" t="s">
        <v>373</v>
      </c>
      <c r="AU262" s="168" t="s">
        <v>94</v>
      </c>
      <c r="AY262" s="14" t="s">
        <v>165</v>
      </c>
      <c r="BE262" s="99">
        <f>IF(N262="základná",J262,0)</f>
        <v>0</v>
      </c>
      <c r="BF262" s="99">
        <f>IF(N262="znížená",J262,0)</f>
        <v>0</v>
      </c>
      <c r="BG262" s="99">
        <f>IF(N262="zákl. prenesená",J262,0)</f>
        <v>0</v>
      </c>
      <c r="BH262" s="99">
        <f>IF(N262="zníž. prenesená",J262,0)</f>
        <v>0</v>
      </c>
      <c r="BI262" s="99">
        <f>IF(N262="nulová",J262,0)</f>
        <v>0</v>
      </c>
      <c r="BJ262" s="14" t="s">
        <v>94</v>
      </c>
      <c r="BK262" s="99">
        <f>ROUND(I262*H262,2)</f>
        <v>0</v>
      </c>
      <c r="BL262" s="14" t="s">
        <v>226</v>
      </c>
      <c r="BM262" s="168" t="s">
        <v>748</v>
      </c>
    </row>
    <row r="263" spans="1:65" s="2" customFormat="1" ht="24.2" customHeight="1">
      <c r="A263" s="32"/>
      <c r="B263" s="131"/>
      <c r="C263" s="156" t="s">
        <v>749</v>
      </c>
      <c r="D263" s="156" t="s">
        <v>167</v>
      </c>
      <c r="E263" s="157" t="s">
        <v>750</v>
      </c>
      <c r="F263" s="158" t="s">
        <v>751</v>
      </c>
      <c r="G263" s="159" t="s">
        <v>170</v>
      </c>
      <c r="H263" s="160">
        <v>72.58</v>
      </c>
      <c r="I263" s="161"/>
      <c r="J263" s="162"/>
      <c r="K263" s="163"/>
      <c r="L263" s="33"/>
      <c r="M263" s="164" t="s">
        <v>1</v>
      </c>
      <c r="N263" s="165" t="s">
        <v>49</v>
      </c>
      <c r="O263" s="58"/>
      <c r="P263" s="166">
        <f>O263*H263</f>
        <v>0</v>
      </c>
      <c r="Q263" s="166">
        <v>4.1099999999999999E-3</v>
      </c>
      <c r="R263" s="166">
        <f>Q263*H263</f>
        <v>0.29830380000000001</v>
      </c>
      <c r="S263" s="166">
        <v>0</v>
      </c>
      <c r="T263" s="167">
        <f>S263*H263</f>
        <v>0</v>
      </c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R263" s="168" t="s">
        <v>226</v>
      </c>
      <c r="AT263" s="168" t="s">
        <v>167</v>
      </c>
      <c r="AU263" s="168" t="s">
        <v>94</v>
      </c>
      <c r="AY263" s="14" t="s">
        <v>165</v>
      </c>
      <c r="BE263" s="99">
        <f>IF(N263="základná",J263,0)</f>
        <v>0</v>
      </c>
      <c r="BF263" s="99">
        <f>IF(N263="znížená",J263,0)</f>
        <v>0</v>
      </c>
      <c r="BG263" s="99">
        <f>IF(N263="zákl. prenesená",J263,0)</f>
        <v>0</v>
      </c>
      <c r="BH263" s="99">
        <f>IF(N263="zníž. prenesená",J263,0)</f>
        <v>0</v>
      </c>
      <c r="BI263" s="99">
        <f>IF(N263="nulová",J263,0)</f>
        <v>0</v>
      </c>
      <c r="BJ263" s="14" t="s">
        <v>94</v>
      </c>
      <c r="BK263" s="99">
        <f>ROUND(I263*H263,2)</f>
        <v>0</v>
      </c>
      <c r="BL263" s="14" t="s">
        <v>226</v>
      </c>
      <c r="BM263" s="168" t="s">
        <v>752</v>
      </c>
    </row>
    <row r="264" spans="1:65" s="2" customFormat="1" ht="24.2" customHeight="1">
      <c r="A264" s="32"/>
      <c r="B264" s="131"/>
      <c r="C264" s="169" t="s">
        <v>753</v>
      </c>
      <c r="D264" s="169" t="s">
        <v>373</v>
      </c>
      <c r="E264" s="170" t="s">
        <v>746</v>
      </c>
      <c r="F264" s="171" t="s">
        <v>747</v>
      </c>
      <c r="G264" s="172" t="s">
        <v>170</v>
      </c>
      <c r="H264" s="173">
        <v>74.031999999999996</v>
      </c>
      <c r="I264" s="174"/>
      <c r="J264" s="175"/>
      <c r="K264" s="176"/>
      <c r="L264" s="177"/>
      <c r="M264" s="178" t="s">
        <v>1</v>
      </c>
      <c r="N264" s="179" t="s">
        <v>49</v>
      </c>
      <c r="O264" s="58"/>
      <c r="P264" s="166">
        <f>O264*H264</f>
        <v>0</v>
      </c>
      <c r="Q264" s="166">
        <v>1.2E-2</v>
      </c>
      <c r="R264" s="166">
        <f>Q264*H264</f>
        <v>0.88838399999999995</v>
      </c>
      <c r="S264" s="166">
        <v>0</v>
      </c>
      <c r="T264" s="167">
        <f>S264*H264</f>
        <v>0</v>
      </c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R264" s="168" t="s">
        <v>291</v>
      </c>
      <c r="AT264" s="168" t="s">
        <v>373</v>
      </c>
      <c r="AU264" s="168" t="s">
        <v>94</v>
      </c>
      <c r="AY264" s="14" t="s">
        <v>165</v>
      </c>
      <c r="BE264" s="99">
        <f>IF(N264="základná",J264,0)</f>
        <v>0</v>
      </c>
      <c r="BF264" s="99">
        <f>IF(N264="znížená",J264,0)</f>
        <v>0</v>
      </c>
      <c r="BG264" s="99">
        <f>IF(N264="zákl. prenesená",J264,0)</f>
        <v>0</v>
      </c>
      <c r="BH264" s="99">
        <f>IF(N264="zníž. prenesená",J264,0)</f>
        <v>0</v>
      </c>
      <c r="BI264" s="99">
        <f>IF(N264="nulová",J264,0)</f>
        <v>0</v>
      </c>
      <c r="BJ264" s="14" t="s">
        <v>94</v>
      </c>
      <c r="BK264" s="99">
        <f>ROUND(I264*H264,2)</f>
        <v>0</v>
      </c>
      <c r="BL264" s="14" t="s">
        <v>226</v>
      </c>
      <c r="BM264" s="168" t="s">
        <v>754</v>
      </c>
    </row>
    <row r="265" spans="1:65" s="2" customFormat="1" ht="24.2" customHeight="1">
      <c r="A265" s="32"/>
      <c r="B265" s="131"/>
      <c r="C265" s="156" t="s">
        <v>755</v>
      </c>
      <c r="D265" s="156" t="s">
        <v>167</v>
      </c>
      <c r="E265" s="157" t="s">
        <v>756</v>
      </c>
      <c r="F265" s="158" t="s">
        <v>757</v>
      </c>
      <c r="G265" s="159" t="s">
        <v>332</v>
      </c>
      <c r="H265" s="160">
        <v>1.3440000000000001</v>
      </c>
      <c r="I265" s="161"/>
      <c r="J265" s="162"/>
      <c r="K265" s="163"/>
      <c r="L265" s="33"/>
      <c r="M265" s="164" t="s">
        <v>1</v>
      </c>
      <c r="N265" s="165" t="s">
        <v>49</v>
      </c>
      <c r="O265" s="58"/>
      <c r="P265" s="166">
        <f>O265*H265</f>
        <v>0</v>
      </c>
      <c r="Q265" s="166">
        <v>0</v>
      </c>
      <c r="R265" s="166">
        <f>Q265*H265</f>
        <v>0</v>
      </c>
      <c r="S265" s="166">
        <v>0</v>
      </c>
      <c r="T265" s="167">
        <f>S265*H265</f>
        <v>0</v>
      </c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R265" s="168" t="s">
        <v>226</v>
      </c>
      <c r="AT265" s="168" t="s">
        <v>167</v>
      </c>
      <c r="AU265" s="168" t="s">
        <v>94</v>
      </c>
      <c r="AY265" s="14" t="s">
        <v>165</v>
      </c>
      <c r="BE265" s="99">
        <f>IF(N265="základná",J265,0)</f>
        <v>0</v>
      </c>
      <c r="BF265" s="99">
        <f>IF(N265="znížená",J265,0)</f>
        <v>0</v>
      </c>
      <c r="BG265" s="99">
        <f>IF(N265="zákl. prenesená",J265,0)</f>
        <v>0</v>
      </c>
      <c r="BH265" s="99">
        <f>IF(N265="zníž. prenesená",J265,0)</f>
        <v>0</v>
      </c>
      <c r="BI265" s="99">
        <f>IF(N265="nulová",J265,0)</f>
        <v>0</v>
      </c>
      <c r="BJ265" s="14" t="s">
        <v>94</v>
      </c>
      <c r="BK265" s="99">
        <f>ROUND(I265*H265,2)</f>
        <v>0</v>
      </c>
      <c r="BL265" s="14" t="s">
        <v>226</v>
      </c>
      <c r="BM265" s="168" t="s">
        <v>758</v>
      </c>
    </row>
    <row r="266" spans="1:65" s="12" customFormat="1" ht="25.9" customHeight="1">
      <c r="B266" s="143"/>
      <c r="D266" s="144" t="s">
        <v>82</v>
      </c>
      <c r="E266" s="145" t="s">
        <v>759</v>
      </c>
      <c r="F266" s="145" t="s">
        <v>760</v>
      </c>
      <c r="I266" s="146"/>
      <c r="J266" s="147"/>
      <c r="L266" s="143"/>
      <c r="M266" s="148"/>
      <c r="N266" s="149"/>
      <c r="O266" s="149"/>
      <c r="P266" s="150">
        <f>P267</f>
        <v>0</v>
      </c>
      <c r="Q266" s="149"/>
      <c r="R266" s="150">
        <f>R267</f>
        <v>0</v>
      </c>
      <c r="S266" s="149"/>
      <c r="T266" s="151">
        <f>T267</f>
        <v>0</v>
      </c>
      <c r="AR266" s="144" t="s">
        <v>106</v>
      </c>
      <c r="AT266" s="152" t="s">
        <v>82</v>
      </c>
      <c r="AU266" s="152" t="s">
        <v>83</v>
      </c>
      <c r="AY266" s="144" t="s">
        <v>165</v>
      </c>
      <c r="BK266" s="153">
        <f>BK267</f>
        <v>0</v>
      </c>
    </row>
    <row r="267" spans="1:65" s="2" customFormat="1" ht="37.9" customHeight="1">
      <c r="A267" s="32"/>
      <c r="B267" s="131"/>
      <c r="C267" s="156" t="s">
        <v>761</v>
      </c>
      <c r="D267" s="156" t="s">
        <v>167</v>
      </c>
      <c r="E267" s="157" t="s">
        <v>762</v>
      </c>
      <c r="F267" s="158" t="s">
        <v>763</v>
      </c>
      <c r="G267" s="159" t="s">
        <v>764</v>
      </c>
      <c r="H267" s="160">
        <v>8</v>
      </c>
      <c r="I267" s="161"/>
      <c r="J267" s="162"/>
      <c r="K267" s="163"/>
      <c r="L267" s="33"/>
      <c r="M267" s="180" t="s">
        <v>1</v>
      </c>
      <c r="N267" s="181" t="s">
        <v>49</v>
      </c>
      <c r="O267" s="182"/>
      <c r="P267" s="183">
        <f>O267*H267</f>
        <v>0</v>
      </c>
      <c r="Q267" s="183">
        <v>0</v>
      </c>
      <c r="R267" s="183">
        <f>Q267*H267</f>
        <v>0</v>
      </c>
      <c r="S267" s="183">
        <v>0</v>
      </c>
      <c r="T267" s="184">
        <f>S267*H267</f>
        <v>0</v>
      </c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R267" s="168" t="s">
        <v>765</v>
      </c>
      <c r="AT267" s="168" t="s">
        <v>167</v>
      </c>
      <c r="AU267" s="168" t="s">
        <v>89</v>
      </c>
      <c r="AY267" s="14" t="s">
        <v>165</v>
      </c>
      <c r="BE267" s="99">
        <f>IF(N267="základná",J267,0)</f>
        <v>0</v>
      </c>
      <c r="BF267" s="99">
        <f>IF(N267="znížená",J267,0)</f>
        <v>0</v>
      </c>
      <c r="BG267" s="99">
        <f>IF(N267="zákl. prenesená",J267,0)</f>
        <v>0</v>
      </c>
      <c r="BH267" s="99">
        <f>IF(N267="zníž. prenesená",J267,0)</f>
        <v>0</v>
      </c>
      <c r="BI267" s="99">
        <f>IF(N267="nulová",J267,0)</f>
        <v>0</v>
      </c>
      <c r="BJ267" s="14" t="s">
        <v>94</v>
      </c>
      <c r="BK267" s="99">
        <f>ROUND(I267*H267,2)</f>
        <v>0</v>
      </c>
      <c r="BL267" s="14" t="s">
        <v>765</v>
      </c>
      <c r="BM267" s="168" t="s">
        <v>766</v>
      </c>
    </row>
    <row r="268" spans="1:65" s="2" customFormat="1" ht="6.95" customHeight="1">
      <c r="A268" s="32"/>
      <c r="B268" s="47"/>
      <c r="C268" s="48"/>
      <c r="D268" s="48"/>
      <c r="E268" s="48"/>
      <c r="F268" s="48"/>
      <c r="G268" s="48"/>
      <c r="H268" s="48"/>
      <c r="I268" s="48"/>
      <c r="J268" s="48"/>
      <c r="K268" s="48"/>
      <c r="L268" s="33"/>
      <c r="M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</row>
  </sheetData>
  <autoFilter ref="C136:K267"/>
  <mergeCells count="12">
    <mergeCell ref="L2:V2"/>
    <mergeCell ref="E125:H125"/>
    <mergeCell ref="E84:H84"/>
    <mergeCell ref="E86:H86"/>
    <mergeCell ref="E88:H88"/>
    <mergeCell ref="E7:H7"/>
    <mergeCell ref="E9:H9"/>
    <mergeCell ref="E11:H11"/>
    <mergeCell ref="E20:H20"/>
    <mergeCell ref="E29:H29"/>
    <mergeCell ref="E129:H129"/>
    <mergeCell ref="E127:H12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0"/>
  <sheetViews>
    <sheetView showGridLines="0" topLeftCell="A93" workbookViewId="0">
      <selection activeCell="A111" sqref="A111:XFD11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s="1" customFormat="1" ht="12" customHeight="1">
      <c r="B8" s="17"/>
      <c r="D8" s="24" t="s">
        <v>132</v>
      </c>
      <c r="L8" s="17"/>
    </row>
    <row r="9" spans="1:46" s="2" customFormat="1" ht="16.5" customHeight="1">
      <c r="A9" s="32"/>
      <c r="B9" s="33"/>
      <c r="C9" s="32"/>
      <c r="D9" s="32"/>
      <c r="E9" s="235" t="s">
        <v>87</v>
      </c>
      <c r="F9" s="236"/>
      <c r="G9" s="236"/>
      <c r="H9" s="236"/>
      <c r="I9" s="32"/>
      <c r="J9" s="32"/>
      <c r="K9" s="32"/>
      <c r="L9" s="4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2" customHeight="1">
      <c r="A10" s="32"/>
      <c r="B10" s="33"/>
      <c r="C10" s="32"/>
      <c r="D10" s="24" t="s">
        <v>134</v>
      </c>
      <c r="E10" s="32"/>
      <c r="F10" s="32"/>
      <c r="G10" s="32"/>
      <c r="H10" s="32"/>
      <c r="I10" s="32"/>
      <c r="J10" s="32"/>
      <c r="K10" s="32"/>
      <c r="L10" s="4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6.5" customHeight="1">
      <c r="A11" s="32"/>
      <c r="B11" s="33"/>
      <c r="C11" s="32"/>
      <c r="D11" s="32"/>
      <c r="E11" s="194" t="s">
        <v>3318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>
      <c r="A12" s="32"/>
      <c r="B12" s="33"/>
      <c r="C12" s="32"/>
      <c r="D12" s="32"/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2" customHeight="1">
      <c r="A13" s="32"/>
      <c r="B13" s="33"/>
      <c r="C13" s="32"/>
      <c r="D13" s="24" t="s">
        <v>15</v>
      </c>
      <c r="E13" s="32"/>
      <c r="F13" s="22" t="s">
        <v>16</v>
      </c>
      <c r="G13" s="32"/>
      <c r="H13" s="32"/>
      <c r="I13" s="24" t="s">
        <v>17</v>
      </c>
      <c r="J13" s="22" t="s">
        <v>18</v>
      </c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3"/>
      <c r="C14" s="32"/>
      <c r="D14" s="24" t="s">
        <v>19</v>
      </c>
      <c r="E14" s="32"/>
      <c r="F14" s="22" t="s">
        <v>20</v>
      </c>
      <c r="G14" s="32"/>
      <c r="H14" s="32"/>
      <c r="I14" s="24" t="s">
        <v>21</v>
      </c>
      <c r="J14" s="55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21.75" customHeight="1">
      <c r="A15" s="32"/>
      <c r="B15" s="33"/>
      <c r="C15" s="32"/>
      <c r="D15" s="21" t="s">
        <v>22</v>
      </c>
      <c r="E15" s="32"/>
      <c r="F15" s="26"/>
      <c r="G15" s="32"/>
      <c r="H15" s="32"/>
      <c r="I15" s="21" t="s">
        <v>23</v>
      </c>
      <c r="J15" s="26" t="s">
        <v>24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25</v>
      </c>
      <c r="E16" s="32"/>
      <c r="F16" s="32"/>
      <c r="G16" s="32"/>
      <c r="H16" s="32"/>
      <c r="I16" s="24" t="s">
        <v>26</v>
      </c>
      <c r="J16" s="22" t="s">
        <v>27</v>
      </c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8" customHeight="1">
      <c r="A17" s="32"/>
      <c r="B17" s="33"/>
      <c r="C17" s="32"/>
      <c r="D17" s="32"/>
      <c r="E17" s="22" t="s">
        <v>28</v>
      </c>
      <c r="F17" s="32"/>
      <c r="G17" s="32"/>
      <c r="H17" s="32"/>
      <c r="I17" s="24" t="s">
        <v>29</v>
      </c>
      <c r="J17" s="22"/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6.95" customHeight="1">
      <c r="A18" s="32"/>
      <c r="B18" s="33"/>
      <c r="C18" s="32"/>
      <c r="D18" s="32"/>
      <c r="E18" s="32"/>
      <c r="F18" s="32"/>
      <c r="G18" s="32"/>
      <c r="H18" s="32"/>
      <c r="I18" s="32"/>
      <c r="J18" s="32"/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2" customHeight="1">
      <c r="A19" s="32"/>
      <c r="B19" s="33"/>
      <c r="C19" s="32"/>
      <c r="D19" s="24" t="s">
        <v>30</v>
      </c>
      <c r="E19" s="32"/>
      <c r="F19" s="32"/>
      <c r="G19" s="32"/>
      <c r="H19" s="32"/>
      <c r="I19" s="24" t="s">
        <v>26</v>
      </c>
      <c r="J19" s="25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8" customHeight="1">
      <c r="A20" s="32"/>
      <c r="B20" s="33"/>
      <c r="C20" s="32"/>
      <c r="D20" s="32"/>
      <c r="E20" s="237"/>
      <c r="F20" s="226"/>
      <c r="G20" s="226"/>
      <c r="H20" s="226"/>
      <c r="I20" s="24" t="s">
        <v>29</v>
      </c>
      <c r="J20" s="25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6.95" customHeight="1">
      <c r="A21" s="32"/>
      <c r="B21" s="33"/>
      <c r="C21" s="32"/>
      <c r="D21" s="32"/>
      <c r="E21" s="32"/>
      <c r="F21" s="32"/>
      <c r="G21" s="32"/>
      <c r="H21" s="32"/>
      <c r="I21" s="32"/>
      <c r="J21" s="32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2" customHeight="1">
      <c r="A22" s="32"/>
      <c r="B22" s="33"/>
      <c r="C22" s="32"/>
      <c r="D22" s="24" t="s">
        <v>32</v>
      </c>
      <c r="E22" s="32"/>
      <c r="F22" s="32"/>
      <c r="G22" s="32"/>
      <c r="H22" s="32"/>
      <c r="I22" s="24" t="s">
        <v>26</v>
      </c>
      <c r="J22" s="22" t="s">
        <v>33</v>
      </c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8" customHeight="1">
      <c r="A23" s="32"/>
      <c r="B23" s="33"/>
      <c r="C23" s="32"/>
      <c r="D23" s="32"/>
      <c r="E23" s="22" t="s">
        <v>34</v>
      </c>
      <c r="F23" s="32"/>
      <c r="G23" s="32"/>
      <c r="H23" s="32"/>
      <c r="I23" s="24" t="s">
        <v>29</v>
      </c>
      <c r="J23" s="22" t="s">
        <v>35</v>
      </c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6.95" customHeight="1">
      <c r="A24" s="32"/>
      <c r="B24" s="33"/>
      <c r="C24" s="32"/>
      <c r="D24" s="32"/>
      <c r="E24" s="32"/>
      <c r="F24" s="32"/>
      <c r="G24" s="32"/>
      <c r="H24" s="32"/>
      <c r="I24" s="32"/>
      <c r="J24" s="32"/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2" customHeight="1">
      <c r="A25" s="32"/>
      <c r="B25" s="33"/>
      <c r="C25" s="32"/>
      <c r="D25" s="24" t="s">
        <v>37</v>
      </c>
      <c r="E25" s="32"/>
      <c r="F25" s="32"/>
      <c r="G25" s="32"/>
      <c r="H25" s="32"/>
      <c r="I25" s="24" t="s">
        <v>26</v>
      </c>
      <c r="J25" s="22" t="s">
        <v>38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8" customHeight="1">
      <c r="A26" s="32"/>
      <c r="B26" s="33"/>
      <c r="C26" s="32"/>
      <c r="D26" s="32"/>
      <c r="E26" s="22" t="s">
        <v>39</v>
      </c>
      <c r="F26" s="32"/>
      <c r="G26" s="32"/>
      <c r="H26" s="32"/>
      <c r="I26" s="24" t="s">
        <v>29</v>
      </c>
      <c r="J26" s="22" t="s">
        <v>38</v>
      </c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6.95" customHeight="1">
      <c r="A27" s="32"/>
      <c r="B27" s="33"/>
      <c r="C27" s="32"/>
      <c r="D27" s="32"/>
      <c r="E27" s="32"/>
      <c r="F27" s="32"/>
      <c r="G27" s="32"/>
      <c r="H27" s="32"/>
      <c r="I27" s="32"/>
      <c r="J27" s="32"/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2" customHeight="1">
      <c r="A28" s="32"/>
      <c r="B28" s="33"/>
      <c r="C28" s="32"/>
      <c r="D28" s="24" t="s">
        <v>40</v>
      </c>
      <c r="E28" s="32"/>
      <c r="F28" s="32"/>
      <c r="G28" s="32"/>
      <c r="H28" s="32"/>
      <c r="I28" s="32"/>
      <c r="J28" s="32"/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8" customFormat="1" ht="16.5" customHeight="1">
      <c r="A29" s="104"/>
      <c r="B29" s="105"/>
      <c r="C29" s="104"/>
      <c r="D29" s="104"/>
      <c r="E29" s="230" t="s">
        <v>1</v>
      </c>
      <c r="F29" s="230"/>
      <c r="G29" s="230"/>
      <c r="H29" s="230"/>
      <c r="I29" s="104"/>
      <c r="J29" s="104"/>
      <c r="K29" s="104"/>
      <c r="L29" s="106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2" customFormat="1" ht="6.95" customHeight="1">
      <c r="A30" s="32"/>
      <c r="B30" s="33"/>
      <c r="C30" s="32"/>
      <c r="D30" s="32"/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6.95" customHeight="1">
      <c r="A31" s="32"/>
      <c r="B31" s="33"/>
      <c r="C31" s="32"/>
      <c r="D31" s="66"/>
      <c r="E31" s="66"/>
      <c r="F31" s="66"/>
      <c r="G31" s="66"/>
      <c r="H31" s="66"/>
      <c r="I31" s="66"/>
      <c r="J31" s="66"/>
      <c r="K31" s="66"/>
      <c r="L31" s="4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14.45" customHeight="1">
      <c r="A32" s="32"/>
      <c r="B32" s="33"/>
      <c r="C32" s="32"/>
      <c r="D32" s="22" t="s">
        <v>135</v>
      </c>
      <c r="E32" s="32"/>
      <c r="F32" s="32"/>
      <c r="G32" s="32"/>
      <c r="H32" s="32"/>
      <c r="I32" s="32"/>
      <c r="J32" s="31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14.45" customHeight="1">
      <c r="A33" s="32"/>
      <c r="B33" s="33"/>
      <c r="C33" s="32"/>
      <c r="D33" s="30" t="s">
        <v>129</v>
      </c>
      <c r="E33" s="32"/>
      <c r="F33" s="32"/>
      <c r="G33" s="32"/>
      <c r="H33" s="32"/>
      <c r="I33" s="32"/>
      <c r="J33" s="31"/>
      <c r="K33" s="32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25.35" customHeight="1">
      <c r="A34" s="32"/>
      <c r="B34" s="33"/>
      <c r="C34" s="32"/>
      <c r="D34" s="107" t="s">
        <v>43</v>
      </c>
      <c r="E34" s="32"/>
      <c r="F34" s="32"/>
      <c r="G34" s="32"/>
      <c r="H34" s="32"/>
      <c r="I34" s="32"/>
      <c r="J34" s="7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6.95" customHeight="1">
      <c r="A35" s="32"/>
      <c r="B35" s="33"/>
      <c r="C35" s="32"/>
      <c r="D35" s="66"/>
      <c r="E35" s="66"/>
      <c r="F35" s="66"/>
      <c r="G35" s="66"/>
      <c r="H35" s="66"/>
      <c r="I35" s="66"/>
      <c r="J35" s="66"/>
      <c r="K35" s="66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3"/>
      <c r="C36" s="32"/>
      <c r="D36" s="32"/>
      <c r="E36" s="32"/>
      <c r="F36" s="36" t="s">
        <v>45</v>
      </c>
      <c r="G36" s="32"/>
      <c r="H36" s="32"/>
      <c r="I36" s="36" t="s">
        <v>44</v>
      </c>
      <c r="J36" s="36" t="s">
        <v>46</v>
      </c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customHeight="1">
      <c r="A37" s="32"/>
      <c r="B37" s="33"/>
      <c r="C37" s="32"/>
      <c r="D37" s="108" t="s">
        <v>47</v>
      </c>
      <c r="E37" s="24" t="s">
        <v>48</v>
      </c>
      <c r="F37" s="109"/>
      <c r="G37" s="32"/>
      <c r="H37" s="32"/>
      <c r="I37" s="110">
        <v>0.2</v>
      </c>
      <c r="J37" s="109"/>
      <c r="K37" s="32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24" t="s">
        <v>49</v>
      </c>
      <c r="F38" s="109"/>
      <c r="G38" s="32"/>
      <c r="H38" s="32"/>
      <c r="I38" s="110">
        <v>0.2</v>
      </c>
      <c r="J38" s="109"/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3"/>
      <c r="C39" s="32"/>
      <c r="D39" s="32"/>
      <c r="E39" s="24" t="s">
        <v>50</v>
      </c>
      <c r="F39" s="109">
        <f>ROUND((SUM(BG110:BG111) + SUM(BG133:BG249)),  2)</f>
        <v>0</v>
      </c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hidden="1" customHeight="1">
      <c r="A40" s="32"/>
      <c r="B40" s="33"/>
      <c r="C40" s="32"/>
      <c r="D40" s="32"/>
      <c r="E40" s="24" t="s">
        <v>51</v>
      </c>
      <c r="F40" s="109">
        <f>ROUND((SUM(BH110:BH111) + SUM(BH133:BH249)),  2)</f>
        <v>0</v>
      </c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52</v>
      </c>
      <c r="F41" s="109">
        <f>ROUND((SUM(BI110:BI111) + SUM(BI133:BI249)),  2)</f>
        <v>0</v>
      </c>
      <c r="G41" s="32"/>
      <c r="H41" s="32"/>
      <c r="I41" s="110">
        <v>0</v>
      </c>
      <c r="J41" s="109"/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6.95" customHeight="1">
      <c r="A42" s="32"/>
      <c r="B42" s="33"/>
      <c r="C42" s="32"/>
      <c r="D42" s="32"/>
      <c r="E42" s="32"/>
      <c r="F42" s="32"/>
      <c r="G42" s="32"/>
      <c r="H42" s="32"/>
      <c r="I42" s="32"/>
      <c r="J42" s="32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25.35" customHeight="1">
      <c r="A43" s="32"/>
      <c r="B43" s="33"/>
      <c r="C43" s="101"/>
      <c r="D43" s="111" t="s">
        <v>53</v>
      </c>
      <c r="E43" s="60"/>
      <c r="F43" s="60"/>
      <c r="G43" s="112" t="s">
        <v>54</v>
      </c>
      <c r="H43" s="113" t="s">
        <v>55</v>
      </c>
      <c r="I43" s="60"/>
      <c r="J43" s="114"/>
      <c r="K43" s="115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14.4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2" customFormat="1" ht="16.5" customHeight="1">
      <c r="A86" s="32"/>
      <c r="B86" s="33"/>
      <c r="C86" s="32"/>
      <c r="D86" s="32"/>
      <c r="E86" s="235" t="s">
        <v>87</v>
      </c>
      <c r="F86" s="236"/>
      <c r="G86" s="236"/>
      <c r="H86" s="236"/>
      <c r="I86" s="32"/>
      <c r="J86" s="32"/>
      <c r="K86" s="32"/>
      <c r="L86" s="4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s="2" customFormat="1" ht="12" customHeight="1">
      <c r="A87" s="32"/>
      <c r="B87" s="33"/>
      <c r="C87" s="24" t="s">
        <v>134</v>
      </c>
      <c r="D87" s="32"/>
      <c r="E87" s="32"/>
      <c r="F87" s="32"/>
      <c r="G87" s="32"/>
      <c r="H87" s="32"/>
      <c r="I87" s="32"/>
      <c r="J87" s="32"/>
      <c r="K87" s="32"/>
      <c r="L87" s="4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s="2" customFormat="1" ht="16.5" customHeight="1">
      <c r="A88" s="32"/>
      <c r="B88" s="33"/>
      <c r="C88" s="32"/>
      <c r="D88" s="32"/>
      <c r="E88" s="194" t="str">
        <f>E11</f>
        <v>1c - Výmena otvorových konštrukcií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6.95" customHeight="1">
      <c r="A89" s="32"/>
      <c r="B89" s="33"/>
      <c r="C89" s="32"/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2" customHeight="1">
      <c r="A90" s="32"/>
      <c r="B90" s="33"/>
      <c r="C90" s="24" t="s">
        <v>19</v>
      </c>
      <c r="D90" s="32"/>
      <c r="E90" s="32"/>
      <c r="F90" s="22" t="str">
        <f>F14</f>
        <v>Revúca</v>
      </c>
      <c r="G90" s="32"/>
      <c r="H90" s="32"/>
      <c r="I90" s="24" t="s">
        <v>21</v>
      </c>
      <c r="J90" s="55" t="str">
        <f>IF(J14="","",J14)</f>
        <v/>
      </c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5.2" customHeight="1">
      <c r="A92" s="32"/>
      <c r="B92" s="33"/>
      <c r="C92" s="24" t="s">
        <v>25</v>
      </c>
      <c r="D92" s="32"/>
      <c r="E92" s="32"/>
      <c r="F92" s="22" t="str">
        <f>E17</f>
        <v>Ministerstvo vnútra Slovenskej republiky</v>
      </c>
      <c r="G92" s="32"/>
      <c r="H92" s="32"/>
      <c r="I92" s="24" t="s">
        <v>32</v>
      </c>
      <c r="J92" s="28" t="str">
        <f>E23</f>
        <v>PROMOST s.r.o.</v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25.7" customHeight="1">
      <c r="A93" s="32"/>
      <c r="B93" s="33"/>
      <c r="C93" s="24" t="s">
        <v>30</v>
      </c>
      <c r="D93" s="32"/>
      <c r="E93" s="32"/>
      <c r="F93" s="22" t="str">
        <f>IF(E20="","",E20)</f>
        <v/>
      </c>
      <c r="G93" s="32"/>
      <c r="H93" s="32"/>
      <c r="I93" s="24" t="s">
        <v>37</v>
      </c>
      <c r="J93" s="28" t="str">
        <f>E26</f>
        <v>Ing. Michal Slobodník</v>
      </c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0.35" customHeight="1">
      <c r="A94" s="32"/>
      <c r="B94" s="33"/>
      <c r="C94" s="32"/>
      <c r="D94" s="32"/>
      <c r="E94" s="32"/>
      <c r="F94" s="32"/>
      <c r="G94" s="32"/>
      <c r="H94" s="32"/>
      <c r="I94" s="32"/>
      <c r="J94" s="32"/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9.25" customHeight="1">
      <c r="A95" s="32"/>
      <c r="B95" s="33"/>
      <c r="C95" s="118" t="s">
        <v>137</v>
      </c>
      <c r="D95" s="101"/>
      <c r="E95" s="101"/>
      <c r="F95" s="101"/>
      <c r="G95" s="101"/>
      <c r="H95" s="101"/>
      <c r="I95" s="101"/>
      <c r="J95" s="119" t="s">
        <v>138</v>
      </c>
      <c r="K95" s="101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2.9" customHeight="1">
      <c r="A97" s="32"/>
      <c r="B97" s="33"/>
      <c r="C97" s="120" t="s">
        <v>139</v>
      </c>
      <c r="D97" s="32"/>
      <c r="E97" s="32"/>
      <c r="F97" s="32"/>
      <c r="G97" s="32"/>
      <c r="H97" s="32"/>
      <c r="I97" s="32"/>
      <c r="J97" s="71"/>
      <c r="K97" s="32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U97" s="14" t="s">
        <v>140</v>
      </c>
    </row>
    <row r="98" spans="1:47" s="9" customFormat="1" ht="24.95" customHeight="1">
      <c r="B98" s="121"/>
      <c r="D98" s="122" t="s">
        <v>141</v>
      </c>
      <c r="E98" s="123"/>
      <c r="F98" s="123"/>
      <c r="G98" s="123"/>
      <c r="H98" s="123"/>
      <c r="I98" s="123"/>
      <c r="J98" s="124"/>
      <c r="L98" s="121"/>
    </row>
    <row r="99" spans="1:47" s="10" customFormat="1" ht="19.899999999999999" customHeight="1">
      <c r="B99" s="125"/>
      <c r="D99" s="126" t="s">
        <v>142</v>
      </c>
      <c r="E99" s="127"/>
      <c r="F99" s="127"/>
      <c r="G99" s="127"/>
      <c r="H99" s="127"/>
      <c r="I99" s="127"/>
      <c r="J99" s="128"/>
      <c r="L99" s="125"/>
    </row>
    <row r="100" spans="1:47" s="10" customFormat="1" ht="19.899999999999999" customHeight="1">
      <c r="B100" s="125"/>
      <c r="D100" s="126" t="s">
        <v>143</v>
      </c>
      <c r="E100" s="127"/>
      <c r="F100" s="127"/>
      <c r="G100" s="127"/>
      <c r="H100" s="127"/>
      <c r="I100" s="127"/>
      <c r="J100" s="128"/>
      <c r="L100" s="125"/>
    </row>
    <row r="101" spans="1:47" s="10" customFormat="1" ht="19.899999999999999" customHeight="1">
      <c r="B101" s="125"/>
      <c r="D101" s="126" t="s">
        <v>144</v>
      </c>
      <c r="E101" s="127"/>
      <c r="F101" s="127"/>
      <c r="G101" s="127"/>
      <c r="H101" s="127"/>
      <c r="I101" s="127"/>
      <c r="J101" s="128"/>
      <c r="L101" s="125"/>
    </row>
    <row r="102" spans="1:47" s="10" customFormat="1" ht="19.899999999999999" customHeight="1">
      <c r="B102" s="125"/>
      <c r="D102" s="126" t="s">
        <v>145</v>
      </c>
      <c r="E102" s="127"/>
      <c r="F102" s="127"/>
      <c r="G102" s="127"/>
      <c r="H102" s="127"/>
      <c r="I102" s="127"/>
      <c r="J102" s="128"/>
      <c r="L102" s="125"/>
    </row>
    <row r="103" spans="1:47" s="9" customFormat="1" ht="24.95" customHeight="1">
      <c r="B103" s="121"/>
      <c r="D103" s="122" t="s">
        <v>146</v>
      </c>
      <c r="E103" s="123"/>
      <c r="F103" s="123"/>
      <c r="G103" s="123"/>
      <c r="H103" s="123"/>
      <c r="I103" s="123"/>
      <c r="J103" s="124"/>
      <c r="L103" s="121"/>
    </row>
    <row r="104" spans="1:47" s="10" customFormat="1" ht="19.899999999999999" customHeight="1">
      <c r="B104" s="125"/>
      <c r="D104" s="126" t="s">
        <v>767</v>
      </c>
      <c r="E104" s="127"/>
      <c r="F104" s="127"/>
      <c r="G104" s="127"/>
      <c r="H104" s="127"/>
      <c r="I104" s="127"/>
      <c r="J104" s="128"/>
      <c r="L104" s="125"/>
    </row>
    <row r="105" spans="1:47" s="10" customFormat="1" ht="19.899999999999999" customHeight="1">
      <c r="B105" s="125"/>
      <c r="D105" s="126" t="s">
        <v>419</v>
      </c>
      <c r="E105" s="127"/>
      <c r="F105" s="127"/>
      <c r="G105" s="127"/>
      <c r="H105" s="127"/>
      <c r="I105" s="127"/>
      <c r="J105" s="128"/>
      <c r="L105" s="125"/>
    </row>
    <row r="106" spans="1:47" s="10" customFormat="1" ht="19.899999999999999" customHeight="1">
      <c r="B106" s="125"/>
      <c r="D106" s="126" t="s">
        <v>768</v>
      </c>
      <c r="E106" s="127"/>
      <c r="F106" s="127"/>
      <c r="G106" s="127"/>
      <c r="H106" s="127"/>
      <c r="I106" s="127"/>
      <c r="J106" s="128"/>
      <c r="L106" s="125"/>
    </row>
    <row r="107" spans="1:47" s="10" customFormat="1" ht="19.899999999999999" customHeight="1">
      <c r="B107" s="125"/>
      <c r="D107" s="126" t="s">
        <v>769</v>
      </c>
      <c r="E107" s="127"/>
      <c r="F107" s="127"/>
      <c r="G107" s="127"/>
      <c r="H107" s="127"/>
      <c r="I107" s="127"/>
      <c r="J107" s="128"/>
      <c r="L107" s="125"/>
    </row>
    <row r="108" spans="1:47" s="2" customFormat="1" ht="21.75" customHeigh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6.9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29.25" customHeight="1">
      <c r="A110" s="32"/>
      <c r="B110" s="33"/>
      <c r="C110" s="120" t="s">
        <v>149</v>
      </c>
      <c r="D110" s="32"/>
      <c r="E110" s="32"/>
      <c r="F110" s="32"/>
      <c r="G110" s="32"/>
      <c r="H110" s="32"/>
      <c r="I110" s="32"/>
      <c r="J110" s="129"/>
      <c r="K110" s="32"/>
      <c r="L110" s="42"/>
      <c r="N110" s="130" t="s">
        <v>47</v>
      </c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29.25" customHeight="1">
      <c r="A112" s="32"/>
      <c r="B112" s="33"/>
      <c r="C112" s="100" t="s">
        <v>130</v>
      </c>
      <c r="D112" s="101"/>
      <c r="E112" s="101"/>
      <c r="F112" s="101"/>
      <c r="G112" s="101"/>
      <c r="H112" s="101"/>
      <c r="I112" s="101"/>
      <c r="J112" s="102"/>
      <c r="K112" s="101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6.95" customHeight="1">
      <c r="A113" s="32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7" spans="1:31" s="2" customFormat="1" ht="6.95" customHeight="1">
      <c r="A117" s="32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24.95" customHeight="1">
      <c r="A118" s="32"/>
      <c r="B118" s="33"/>
      <c r="C118" s="18" t="s">
        <v>151</v>
      </c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6.95" customHeight="1">
      <c r="A119" s="32"/>
      <c r="B119" s="33"/>
      <c r="C119" s="32"/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12" customHeight="1">
      <c r="A120" s="32"/>
      <c r="B120" s="33"/>
      <c r="C120" s="24" t="s">
        <v>13</v>
      </c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6.5" customHeight="1">
      <c r="A121" s="32"/>
      <c r="B121" s="33"/>
      <c r="C121" s="32"/>
      <c r="D121" s="32"/>
      <c r="E121" s="235" t="str">
        <f>E7</f>
        <v>Revúca OR PZ, rekonštrukcia a modernizácia objektu</v>
      </c>
      <c r="F121" s="238"/>
      <c r="G121" s="238"/>
      <c r="H121" s="238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1" customFormat="1" ht="12" customHeight="1">
      <c r="B122" s="17"/>
      <c r="C122" s="24" t="s">
        <v>132</v>
      </c>
      <c r="L122" s="17"/>
    </row>
    <row r="123" spans="1:31" s="2" customFormat="1" ht="16.5" customHeight="1">
      <c r="A123" s="32"/>
      <c r="B123" s="33"/>
      <c r="C123" s="32"/>
      <c r="D123" s="32"/>
      <c r="E123" s="235" t="s">
        <v>87</v>
      </c>
      <c r="F123" s="236"/>
      <c r="G123" s="236"/>
      <c r="H123" s="236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4" t="s">
        <v>134</v>
      </c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6.5" customHeight="1">
      <c r="A125" s="32"/>
      <c r="B125" s="33"/>
      <c r="C125" s="32"/>
      <c r="D125" s="32"/>
      <c r="E125" s="194" t="str">
        <f>E11</f>
        <v>1c - Výmena otvorových konštrukcií</v>
      </c>
      <c r="F125" s="236"/>
      <c r="G125" s="236"/>
      <c r="H125" s="236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2" customHeight="1">
      <c r="A127" s="32"/>
      <c r="B127" s="33"/>
      <c r="C127" s="24" t="s">
        <v>19</v>
      </c>
      <c r="D127" s="32"/>
      <c r="E127" s="32"/>
      <c r="F127" s="22" t="str">
        <f>F14</f>
        <v>Revúca</v>
      </c>
      <c r="G127" s="32"/>
      <c r="H127" s="32"/>
      <c r="I127" s="24" t="s">
        <v>21</v>
      </c>
      <c r="J127" s="55" t="str">
        <f>IF(J14="","",J14)</f>
        <v/>
      </c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>
      <c r="A128" s="32"/>
      <c r="B128" s="33"/>
      <c r="C128" s="32"/>
      <c r="D128" s="32"/>
      <c r="E128" s="32"/>
      <c r="F128" s="32"/>
      <c r="G128" s="32"/>
      <c r="H128" s="32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4" t="s">
        <v>25</v>
      </c>
      <c r="D129" s="32"/>
      <c r="E129" s="32"/>
      <c r="F129" s="22" t="str">
        <f>E17</f>
        <v>Ministerstvo vnútra Slovenskej republiky</v>
      </c>
      <c r="G129" s="32"/>
      <c r="H129" s="32"/>
      <c r="I129" s="24" t="s">
        <v>32</v>
      </c>
      <c r="J129" s="28" t="str">
        <f>E23</f>
        <v>PROMOST s.r.o.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25.7" customHeight="1">
      <c r="A130" s="32"/>
      <c r="B130" s="33"/>
      <c r="C130" s="24" t="s">
        <v>30</v>
      </c>
      <c r="D130" s="32"/>
      <c r="E130" s="32"/>
      <c r="F130" s="22" t="str">
        <f>IF(E20="","",E20)</f>
        <v/>
      </c>
      <c r="G130" s="32"/>
      <c r="H130" s="32"/>
      <c r="I130" s="24" t="s">
        <v>37</v>
      </c>
      <c r="J130" s="28" t="str">
        <f>E26</f>
        <v>Ing. Michal Slobodník</v>
      </c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0.35" customHeight="1">
      <c r="A131" s="32"/>
      <c r="B131" s="33"/>
      <c r="C131" s="32"/>
      <c r="D131" s="32"/>
      <c r="E131" s="32"/>
      <c r="F131" s="32"/>
      <c r="G131" s="32"/>
      <c r="H131" s="32"/>
      <c r="I131" s="32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11" customFormat="1" ht="29.25" customHeight="1">
      <c r="A132" s="132"/>
      <c r="B132" s="133"/>
      <c r="C132" s="134" t="s">
        <v>152</v>
      </c>
      <c r="D132" s="135" t="s">
        <v>68</v>
      </c>
      <c r="E132" s="135" t="s">
        <v>64</v>
      </c>
      <c r="F132" s="135" t="s">
        <v>65</v>
      </c>
      <c r="G132" s="135" t="s">
        <v>153</v>
      </c>
      <c r="H132" s="135" t="s">
        <v>154</v>
      </c>
      <c r="I132" s="135" t="s">
        <v>155</v>
      </c>
      <c r="J132" s="136" t="s">
        <v>138</v>
      </c>
      <c r="K132" s="137" t="s">
        <v>156</v>
      </c>
      <c r="L132" s="138"/>
      <c r="M132" s="62" t="s">
        <v>1</v>
      </c>
      <c r="N132" s="63" t="s">
        <v>47</v>
      </c>
      <c r="O132" s="63" t="s">
        <v>157</v>
      </c>
      <c r="P132" s="63" t="s">
        <v>158</v>
      </c>
      <c r="Q132" s="63" t="s">
        <v>159</v>
      </c>
      <c r="R132" s="63" t="s">
        <v>160</v>
      </c>
      <c r="S132" s="63" t="s">
        <v>161</v>
      </c>
      <c r="T132" s="64" t="s">
        <v>162</v>
      </c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</row>
    <row r="133" spans="1:65" s="2" customFormat="1" ht="22.9" customHeight="1">
      <c r="A133" s="32"/>
      <c r="B133" s="33"/>
      <c r="C133" s="69" t="s">
        <v>135</v>
      </c>
      <c r="D133" s="32"/>
      <c r="E133" s="32"/>
      <c r="F133" s="32"/>
      <c r="G133" s="32"/>
      <c r="H133" s="32"/>
      <c r="I133" s="32"/>
      <c r="J133" s="139"/>
      <c r="K133" s="32"/>
      <c r="L133" s="33"/>
      <c r="M133" s="65"/>
      <c r="N133" s="56"/>
      <c r="O133" s="66"/>
      <c r="P133" s="140">
        <f>P134+P182</f>
        <v>0</v>
      </c>
      <c r="Q133" s="66"/>
      <c r="R133" s="140">
        <f>R134+R182</f>
        <v>40.928657120479997</v>
      </c>
      <c r="S133" s="66"/>
      <c r="T133" s="141">
        <f>T134+T182</f>
        <v>21.171045000000003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4" t="s">
        <v>82</v>
      </c>
      <c r="AU133" s="14" t="s">
        <v>140</v>
      </c>
      <c r="BK133" s="142">
        <f>BK134+BK182</f>
        <v>0</v>
      </c>
    </row>
    <row r="134" spans="1:65" s="12" customFormat="1" ht="25.9" customHeight="1">
      <c r="B134" s="143"/>
      <c r="D134" s="144" t="s">
        <v>82</v>
      </c>
      <c r="E134" s="145" t="s">
        <v>163</v>
      </c>
      <c r="F134" s="145" t="s">
        <v>164</v>
      </c>
      <c r="I134" s="146"/>
      <c r="J134" s="147"/>
      <c r="L134" s="143"/>
      <c r="M134" s="148"/>
      <c r="N134" s="149"/>
      <c r="O134" s="149"/>
      <c r="P134" s="150">
        <f>P135+P142+P158+P180</f>
        <v>0</v>
      </c>
      <c r="Q134" s="149"/>
      <c r="R134" s="150">
        <f>R135+R142+R158+R180</f>
        <v>26.081209520479998</v>
      </c>
      <c r="S134" s="149"/>
      <c r="T134" s="151">
        <f>T135+T142+T158+T180</f>
        <v>21.171045000000003</v>
      </c>
      <c r="AR134" s="144" t="s">
        <v>89</v>
      </c>
      <c r="AT134" s="152" t="s">
        <v>82</v>
      </c>
      <c r="AU134" s="152" t="s">
        <v>83</v>
      </c>
      <c r="AY134" s="144" t="s">
        <v>165</v>
      </c>
      <c r="BK134" s="153">
        <f>BK135+BK142+BK158+BK180</f>
        <v>0</v>
      </c>
    </row>
    <row r="135" spans="1:65" s="12" customFormat="1" ht="22.9" customHeight="1">
      <c r="B135" s="143"/>
      <c r="D135" s="144" t="s">
        <v>82</v>
      </c>
      <c r="E135" s="154" t="s">
        <v>103</v>
      </c>
      <c r="F135" s="154" t="s">
        <v>166</v>
      </c>
      <c r="I135" s="146"/>
      <c r="J135" s="155"/>
      <c r="L135" s="143"/>
      <c r="M135" s="148"/>
      <c r="N135" s="149"/>
      <c r="O135" s="149"/>
      <c r="P135" s="150">
        <f>SUM(P136:P141)</f>
        <v>0</v>
      </c>
      <c r="Q135" s="149"/>
      <c r="R135" s="150">
        <f>SUM(R136:R141)</f>
        <v>5.3265200799999999</v>
      </c>
      <c r="S135" s="149"/>
      <c r="T135" s="151">
        <f>SUM(T136:T141)</f>
        <v>0</v>
      </c>
      <c r="AR135" s="144" t="s">
        <v>89</v>
      </c>
      <c r="AT135" s="152" t="s">
        <v>82</v>
      </c>
      <c r="AU135" s="152" t="s">
        <v>89</v>
      </c>
      <c r="AY135" s="144" t="s">
        <v>165</v>
      </c>
      <c r="BK135" s="153">
        <f>SUM(BK136:BK141)</f>
        <v>0</v>
      </c>
    </row>
    <row r="136" spans="1:65" s="2" customFormat="1" ht="37.9" customHeight="1">
      <c r="A136" s="32"/>
      <c r="B136" s="131"/>
      <c r="C136" s="156" t="s">
        <v>89</v>
      </c>
      <c r="D136" s="156" t="s">
        <v>167</v>
      </c>
      <c r="E136" s="157" t="s">
        <v>770</v>
      </c>
      <c r="F136" s="158" t="s">
        <v>771</v>
      </c>
      <c r="G136" s="159" t="s">
        <v>170</v>
      </c>
      <c r="H136" s="160">
        <v>1.7290000000000001</v>
      </c>
      <c r="I136" s="161"/>
      <c r="J136" s="162"/>
      <c r="K136" s="163"/>
      <c r="L136" s="33"/>
      <c r="M136" s="164" t="s">
        <v>1</v>
      </c>
      <c r="N136" s="165" t="s">
        <v>49</v>
      </c>
      <c r="O136" s="58"/>
      <c r="P136" s="166">
        <f t="shared" ref="P136:P141" si="0">O136*H136</f>
        <v>0</v>
      </c>
      <c r="Q136" s="166">
        <v>0.22422</v>
      </c>
      <c r="R136" s="166">
        <f t="shared" ref="R136:R141" si="1">Q136*H136</f>
        <v>0.38767638000000004</v>
      </c>
      <c r="S136" s="166">
        <v>0</v>
      </c>
      <c r="T136" s="167">
        <f t="shared" ref="T136:T141" si="2"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106</v>
      </c>
      <c r="AT136" s="168" t="s">
        <v>167</v>
      </c>
      <c r="AU136" s="168" t="s">
        <v>94</v>
      </c>
      <c r="AY136" s="14" t="s">
        <v>165</v>
      </c>
      <c r="BE136" s="99">
        <f t="shared" ref="BE136:BE141" si="3">IF(N136="základná",J136,0)</f>
        <v>0</v>
      </c>
      <c r="BF136" s="99">
        <f t="shared" ref="BF136:BF141" si="4">IF(N136="znížená",J136,0)</f>
        <v>0</v>
      </c>
      <c r="BG136" s="99">
        <f t="shared" ref="BG136:BG141" si="5">IF(N136="zákl. prenesená",J136,0)</f>
        <v>0</v>
      </c>
      <c r="BH136" s="99">
        <f t="shared" ref="BH136:BH141" si="6">IF(N136="zníž. prenesená",J136,0)</f>
        <v>0</v>
      </c>
      <c r="BI136" s="99">
        <f t="shared" ref="BI136:BI141" si="7">IF(N136="nulová",J136,0)</f>
        <v>0</v>
      </c>
      <c r="BJ136" s="14" t="s">
        <v>94</v>
      </c>
      <c r="BK136" s="99">
        <f t="shared" ref="BK136:BK141" si="8">ROUND(I136*H136,2)</f>
        <v>0</v>
      </c>
      <c r="BL136" s="14" t="s">
        <v>106</v>
      </c>
      <c r="BM136" s="168" t="s">
        <v>772</v>
      </c>
    </row>
    <row r="137" spans="1:65" s="2" customFormat="1" ht="37.9" customHeight="1">
      <c r="A137" s="32"/>
      <c r="B137" s="131"/>
      <c r="C137" s="156" t="s">
        <v>94</v>
      </c>
      <c r="D137" s="156" t="s">
        <v>167</v>
      </c>
      <c r="E137" s="157" t="s">
        <v>773</v>
      </c>
      <c r="F137" s="158" t="s">
        <v>774</v>
      </c>
      <c r="G137" s="159" t="s">
        <v>170</v>
      </c>
      <c r="H137" s="160">
        <v>0.72</v>
      </c>
      <c r="I137" s="161"/>
      <c r="J137" s="162"/>
      <c r="K137" s="163"/>
      <c r="L137" s="33"/>
      <c r="M137" s="164" t="s">
        <v>1</v>
      </c>
      <c r="N137" s="165" t="s">
        <v>49</v>
      </c>
      <c r="O137" s="58"/>
      <c r="P137" s="166">
        <f t="shared" si="0"/>
        <v>0</v>
      </c>
      <c r="Q137" s="166">
        <v>0.20513999999999999</v>
      </c>
      <c r="R137" s="166">
        <f t="shared" si="1"/>
        <v>0.14770079999999999</v>
      </c>
      <c r="S137" s="166">
        <v>0</v>
      </c>
      <c r="T137" s="167">
        <f t="shared" si="2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106</v>
      </c>
      <c r="AT137" s="168" t="s">
        <v>167</v>
      </c>
      <c r="AU137" s="168" t="s">
        <v>94</v>
      </c>
      <c r="AY137" s="14" t="s">
        <v>165</v>
      </c>
      <c r="BE137" s="99">
        <f t="shared" si="3"/>
        <v>0</v>
      </c>
      <c r="BF137" s="99">
        <f t="shared" si="4"/>
        <v>0</v>
      </c>
      <c r="BG137" s="99">
        <f t="shared" si="5"/>
        <v>0</v>
      </c>
      <c r="BH137" s="99">
        <f t="shared" si="6"/>
        <v>0</v>
      </c>
      <c r="BI137" s="99">
        <f t="shared" si="7"/>
        <v>0</v>
      </c>
      <c r="BJ137" s="14" t="s">
        <v>94</v>
      </c>
      <c r="BK137" s="99">
        <f t="shared" si="8"/>
        <v>0</v>
      </c>
      <c r="BL137" s="14" t="s">
        <v>106</v>
      </c>
      <c r="BM137" s="168" t="s">
        <v>775</v>
      </c>
    </row>
    <row r="138" spans="1:65" s="2" customFormat="1" ht="24.2" customHeight="1">
      <c r="A138" s="32"/>
      <c r="B138" s="131"/>
      <c r="C138" s="156" t="s">
        <v>103</v>
      </c>
      <c r="D138" s="156" t="s">
        <v>167</v>
      </c>
      <c r="E138" s="157" t="s">
        <v>776</v>
      </c>
      <c r="F138" s="158" t="s">
        <v>777</v>
      </c>
      <c r="G138" s="159" t="s">
        <v>170</v>
      </c>
      <c r="H138" s="160">
        <v>18.899999999999999</v>
      </c>
      <c r="I138" s="161"/>
      <c r="J138" s="162"/>
      <c r="K138" s="163"/>
      <c r="L138" s="33"/>
      <c r="M138" s="164" t="s">
        <v>1</v>
      </c>
      <c r="N138" s="165" t="s">
        <v>49</v>
      </c>
      <c r="O138" s="58"/>
      <c r="P138" s="166">
        <f t="shared" si="0"/>
        <v>0</v>
      </c>
      <c r="Q138" s="166">
        <v>0.22422</v>
      </c>
      <c r="R138" s="166">
        <f t="shared" si="1"/>
        <v>4.2377579999999995</v>
      </c>
      <c r="S138" s="166">
        <v>0</v>
      </c>
      <c r="T138" s="167">
        <f t="shared" si="2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106</v>
      </c>
      <c r="AT138" s="168" t="s">
        <v>167</v>
      </c>
      <c r="AU138" s="168" t="s">
        <v>94</v>
      </c>
      <c r="AY138" s="14" t="s">
        <v>165</v>
      </c>
      <c r="BE138" s="99">
        <f t="shared" si="3"/>
        <v>0</v>
      </c>
      <c r="BF138" s="99">
        <f t="shared" si="4"/>
        <v>0</v>
      </c>
      <c r="BG138" s="99">
        <f t="shared" si="5"/>
        <v>0</v>
      </c>
      <c r="BH138" s="99">
        <f t="shared" si="6"/>
        <v>0</v>
      </c>
      <c r="BI138" s="99">
        <f t="shared" si="7"/>
        <v>0</v>
      </c>
      <c r="BJ138" s="14" t="s">
        <v>94</v>
      </c>
      <c r="BK138" s="99">
        <f t="shared" si="8"/>
        <v>0</v>
      </c>
      <c r="BL138" s="14" t="s">
        <v>106</v>
      </c>
      <c r="BM138" s="168" t="s">
        <v>778</v>
      </c>
    </row>
    <row r="139" spans="1:65" s="2" customFormat="1" ht="24.2" customHeight="1">
      <c r="A139" s="32"/>
      <c r="B139" s="131"/>
      <c r="C139" s="156" t="s">
        <v>106</v>
      </c>
      <c r="D139" s="156" t="s">
        <v>167</v>
      </c>
      <c r="E139" s="157" t="s">
        <v>779</v>
      </c>
      <c r="F139" s="158" t="s">
        <v>780</v>
      </c>
      <c r="G139" s="159" t="s">
        <v>170</v>
      </c>
      <c r="H139" s="160">
        <v>2.645</v>
      </c>
      <c r="I139" s="161"/>
      <c r="J139" s="162"/>
      <c r="K139" s="163"/>
      <c r="L139" s="33"/>
      <c r="M139" s="164" t="s">
        <v>1</v>
      </c>
      <c r="N139" s="165" t="s">
        <v>49</v>
      </c>
      <c r="O139" s="58"/>
      <c r="P139" s="166">
        <f t="shared" si="0"/>
        <v>0</v>
      </c>
      <c r="Q139" s="166">
        <v>0.20513999999999999</v>
      </c>
      <c r="R139" s="166">
        <f t="shared" si="1"/>
        <v>0.5425953</v>
      </c>
      <c r="S139" s="166">
        <v>0</v>
      </c>
      <c r="T139" s="167">
        <f t="shared" si="2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106</v>
      </c>
      <c r="AT139" s="168" t="s">
        <v>167</v>
      </c>
      <c r="AU139" s="168" t="s">
        <v>94</v>
      </c>
      <c r="AY139" s="14" t="s">
        <v>165</v>
      </c>
      <c r="BE139" s="99">
        <f t="shared" si="3"/>
        <v>0</v>
      </c>
      <c r="BF139" s="99">
        <f t="shared" si="4"/>
        <v>0</v>
      </c>
      <c r="BG139" s="99">
        <f t="shared" si="5"/>
        <v>0</v>
      </c>
      <c r="BH139" s="99">
        <f t="shared" si="6"/>
        <v>0</v>
      </c>
      <c r="BI139" s="99">
        <f t="shared" si="7"/>
        <v>0</v>
      </c>
      <c r="BJ139" s="14" t="s">
        <v>94</v>
      </c>
      <c r="BK139" s="99">
        <f t="shared" si="8"/>
        <v>0</v>
      </c>
      <c r="BL139" s="14" t="s">
        <v>106</v>
      </c>
      <c r="BM139" s="168" t="s">
        <v>781</v>
      </c>
    </row>
    <row r="140" spans="1:65" s="2" customFormat="1" ht="24.2" customHeight="1">
      <c r="A140" s="32"/>
      <c r="B140" s="131"/>
      <c r="C140" s="156" t="s">
        <v>183</v>
      </c>
      <c r="D140" s="156" t="s">
        <v>167</v>
      </c>
      <c r="E140" s="157" t="s">
        <v>782</v>
      </c>
      <c r="F140" s="158" t="s">
        <v>783</v>
      </c>
      <c r="G140" s="159" t="s">
        <v>277</v>
      </c>
      <c r="H140" s="160">
        <v>36.659999999999997</v>
      </c>
      <c r="I140" s="161"/>
      <c r="J140" s="162"/>
      <c r="K140" s="163"/>
      <c r="L140" s="33"/>
      <c r="M140" s="164" t="s">
        <v>1</v>
      </c>
      <c r="N140" s="165" t="s">
        <v>49</v>
      </c>
      <c r="O140" s="58"/>
      <c r="P140" s="166">
        <f t="shared" si="0"/>
        <v>0</v>
      </c>
      <c r="Q140" s="166">
        <v>8.0000000000000007E-5</v>
      </c>
      <c r="R140" s="166">
        <f t="shared" si="1"/>
        <v>2.9328000000000002E-3</v>
      </c>
      <c r="S140" s="166">
        <v>0</v>
      </c>
      <c r="T140" s="167">
        <f t="shared" si="2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106</v>
      </c>
      <c r="AT140" s="168" t="s">
        <v>167</v>
      </c>
      <c r="AU140" s="168" t="s">
        <v>94</v>
      </c>
      <c r="AY140" s="14" t="s">
        <v>165</v>
      </c>
      <c r="BE140" s="99">
        <f t="shared" si="3"/>
        <v>0</v>
      </c>
      <c r="BF140" s="99">
        <f t="shared" si="4"/>
        <v>0</v>
      </c>
      <c r="BG140" s="99">
        <f t="shared" si="5"/>
        <v>0</v>
      </c>
      <c r="BH140" s="99">
        <f t="shared" si="6"/>
        <v>0</v>
      </c>
      <c r="BI140" s="99">
        <f t="shared" si="7"/>
        <v>0</v>
      </c>
      <c r="BJ140" s="14" t="s">
        <v>94</v>
      </c>
      <c r="BK140" s="99">
        <f t="shared" si="8"/>
        <v>0</v>
      </c>
      <c r="BL140" s="14" t="s">
        <v>106</v>
      </c>
      <c r="BM140" s="168" t="s">
        <v>784</v>
      </c>
    </row>
    <row r="141" spans="1:65" s="2" customFormat="1" ht="37.9" customHeight="1">
      <c r="A141" s="32"/>
      <c r="B141" s="131"/>
      <c r="C141" s="156" t="s">
        <v>172</v>
      </c>
      <c r="D141" s="156" t="s">
        <v>167</v>
      </c>
      <c r="E141" s="157" t="s">
        <v>785</v>
      </c>
      <c r="F141" s="158" t="s">
        <v>786</v>
      </c>
      <c r="G141" s="159" t="s">
        <v>277</v>
      </c>
      <c r="H141" s="160">
        <v>28.06</v>
      </c>
      <c r="I141" s="161"/>
      <c r="J141" s="162"/>
      <c r="K141" s="163"/>
      <c r="L141" s="33"/>
      <c r="M141" s="164" t="s">
        <v>1</v>
      </c>
      <c r="N141" s="165" t="s">
        <v>49</v>
      </c>
      <c r="O141" s="58"/>
      <c r="P141" s="166">
        <f t="shared" si="0"/>
        <v>0</v>
      </c>
      <c r="Q141" s="166">
        <v>2.7999999999999998E-4</v>
      </c>
      <c r="R141" s="166">
        <f t="shared" si="1"/>
        <v>7.8567999999999989E-3</v>
      </c>
      <c r="S141" s="166">
        <v>0</v>
      </c>
      <c r="T141" s="167">
        <f t="shared" si="2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106</v>
      </c>
      <c r="AT141" s="168" t="s">
        <v>167</v>
      </c>
      <c r="AU141" s="168" t="s">
        <v>94</v>
      </c>
      <c r="AY141" s="14" t="s">
        <v>165</v>
      </c>
      <c r="BE141" s="99">
        <f t="shared" si="3"/>
        <v>0</v>
      </c>
      <c r="BF141" s="99">
        <f t="shared" si="4"/>
        <v>0</v>
      </c>
      <c r="BG141" s="99">
        <f t="shared" si="5"/>
        <v>0</v>
      </c>
      <c r="BH141" s="99">
        <f t="shared" si="6"/>
        <v>0</v>
      </c>
      <c r="BI141" s="99">
        <f t="shared" si="7"/>
        <v>0</v>
      </c>
      <c r="BJ141" s="14" t="s">
        <v>94</v>
      </c>
      <c r="BK141" s="99">
        <f t="shared" si="8"/>
        <v>0</v>
      </c>
      <c r="BL141" s="14" t="s">
        <v>106</v>
      </c>
      <c r="BM141" s="168" t="s">
        <v>787</v>
      </c>
    </row>
    <row r="142" spans="1:65" s="12" customFormat="1" ht="22.9" customHeight="1">
      <c r="B142" s="143"/>
      <c r="D142" s="144" t="s">
        <v>82</v>
      </c>
      <c r="E142" s="154" t="s">
        <v>172</v>
      </c>
      <c r="F142" s="154" t="s">
        <v>173</v>
      </c>
      <c r="I142" s="146"/>
      <c r="J142" s="155"/>
      <c r="L142" s="143"/>
      <c r="M142" s="148"/>
      <c r="N142" s="149"/>
      <c r="O142" s="149"/>
      <c r="P142" s="150">
        <f>SUM(P143:P157)</f>
        <v>0</v>
      </c>
      <c r="Q142" s="149"/>
      <c r="R142" s="150">
        <f>SUM(R143:R157)</f>
        <v>19.017304880480001</v>
      </c>
      <c r="S142" s="149"/>
      <c r="T142" s="151">
        <f>SUM(T143:T157)</f>
        <v>0</v>
      </c>
      <c r="AR142" s="144" t="s">
        <v>89</v>
      </c>
      <c r="AT142" s="152" t="s">
        <v>82</v>
      </c>
      <c r="AU142" s="152" t="s">
        <v>89</v>
      </c>
      <c r="AY142" s="144" t="s">
        <v>165</v>
      </c>
      <c r="BK142" s="153">
        <f>SUM(BK143:BK157)</f>
        <v>0</v>
      </c>
    </row>
    <row r="143" spans="1:65" s="2" customFormat="1" ht="24.2" customHeight="1">
      <c r="A143" s="32"/>
      <c r="B143" s="131"/>
      <c r="C143" s="156" t="s">
        <v>190</v>
      </c>
      <c r="D143" s="156" t="s">
        <v>167</v>
      </c>
      <c r="E143" s="157" t="s">
        <v>788</v>
      </c>
      <c r="F143" s="158" t="s">
        <v>789</v>
      </c>
      <c r="G143" s="159" t="s">
        <v>170</v>
      </c>
      <c r="H143" s="160">
        <v>353.98700000000002</v>
      </c>
      <c r="I143" s="161"/>
      <c r="J143" s="162"/>
      <c r="K143" s="163"/>
      <c r="L143" s="33"/>
      <c r="M143" s="164" t="s">
        <v>1</v>
      </c>
      <c r="N143" s="165" t="s">
        <v>49</v>
      </c>
      <c r="O143" s="58"/>
      <c r="P143" s="166">
        <f t="shared" ref="P143:P157" si="9">O143*H143</f>
        <v>0</v>
      </c>
      <c r="Q143" s="166">
        <v>1.9000000000000001E-4</v>
      </c>
      <c r="R143" s="166">
        <f t="shared" ref="R143:R157" si="10">Q143*H143</f>
        <v>6.725753000000001E-2</v>
      </c>
      <c r="S143" s="166">
        <v>0</v>
      </c>
      <c r="T143" s="167">
        <f t="shared" ref="T143:T157" si="11"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106</v>
      </c>
      <c r="AT143" s="168" t="s">
        <v>167</v>
      </c>
      <c r="AU143" s="168" t="s">
        <v>94</v>
      </c>
      <c r="AY143" s="14" t="s">
        <v>165</v>
      </c>
      <c r="BE143" s="99">
        <f t="shared" ref="BE143:BE157" si="12">IF(N143="základná",J143,0)</f>
        <v>0</v>
      </c>
      <c r="BF143" s="99">
        <f t="shared" ref="BF143:BF157" si="13">IF(N143="znížená",J143,0)</f>
        <v>0</v>
      </c>
      <c r="BG143" s="99">
        <f t="shared" ref="BG143:BG157" si="14">IF(N143="zákl. prenesená",J143,0)</f>
        <v>0</v>
      </c>
      <c r="BH143" s="99">
        <f t="shared" ref="BH143:BH157" si="15">IF(N143="zníž. prenesená",J143,0)</f>
        <v>0</v>
      </c>
      <c r="BI143" s="99">
        <f t="shared" ref="BI143:BI157" si="16">IF(N143="nulová",J143,0)</f>
        <v>0</v>
      </c>
      <c r="BJ143" s="14" t="s">
        <v>94</v>
      </c>
      <c r="BK143" s="99">
        <f t="shared" ref="BK143:BK157" si="17">ROUND(I143*H143,2)</f>
        <v>0</v>
      </c>
      <c r="BL143" s="14" t="s">
        <v>106</v>
      </c>
      <c r="BM143" s="168" t="s">
        <v>790</v>
      </c>
    </row>
    <row r="144" spans="1:65" s="2" customFormat="1" ht="24.2" customHeight="1">
      <c r="A144" s="32"/>
      <c r="B144" s="131"/>
      <c r="C144" s="156" t="s">
        <v>194</v>
      </c>
      <c r="D144" s="156" t="s">
        <v>167</v>
      </c>
      <c r="E144" s="157" t="s">
        <v>791</v>
      </c>
      <c r="F144" s="158" t="s">
        <v>792</v>
      </c>
      <c r="G144" s="159" t="s">
        <v>277</v>
      </c>
      <c r="H144" s="160">
        <v>684.78</v>
      </c>
      <c r="I144" s="161"/>
      <c r="J144" s="162"/>
      <c r="K144" s="163"/>
      <c r="L144" s="33"/>
      <c r="M144" s="164" t="s">
        <v>1</v>
      </c>
      <c r="N144" s="165" t="s">
        <v>49</v>
      </c>
      <c r="O144" s="58"/>
      <c r="P144" s="166">
        <f t="shared" si="9"/>
        <v>0</v>
      </c>
      <c r="Q144" s="166">
        <v>4.3200000000000001E-3</v>
      </c>
      <c r="R144" s="166">
        <f t="shared" si="10"/>
        <v>2.9582495999999998</v>
      </c>
      <c r="S144" s="166">
        <v>0</v>
      </c>
      <c r="T144" s="167">
        <f t="shared" si="11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106</v>
      </c>
      <c r="AT144" s="168" t="s">
        <v>167</v>
      </c>
      <c r="AU144" s="168" t="s">
        <v>94</v>
      </c>
      <c r="AY144" s="14" t="s">
        <v>165</v>
      </c>
      <c r="BE144" s="99">
        <f t="shared" si="12"/>
        <v>0</v>
      </c>
      <c r="BF144" s="99">
        <f t="shared" si="13"/>
        <v>0</v>
      </c>
      <c r="BG144" s="99">
        <f t="shared" si="14"/>
        <v>0</v>
      </c>
      <c r="BH144" s="99">
        <f t="shared" si="15"/>
        <v>0</v>
      </c>
      <c r="BI144" s="99">
        <f t="shared" si="16"/>
        <v>0</v>
      </c>
      <c r="BJ144" s="14" t="s">
        <v>94</v>
      </c>
      <c r="BK144" s="99">
        <f t="shared" si="17"/>
        <v>0</v>
      </c>
      <c r="BL144" s="14" t="s">
        <v>106</v>
      </c>
      <c r="BM144" s="168" t="s">
        <v>793</v>
      </c>
    </row>
    <row r="145" spans="1:65" s="2" customFormat="1" ht="24.2" customHeight="1">
      <c r="A145" s="32"/>
      <c r="B145" s="131"/>
      <c r="C145" s="156" t="s">
        <v>198</v>
      </c>
      <c r="D145" s="156" t="s">
        <v>167</v>
      </c>
      <c r="E145" s="157" t="s">
        <v>794</v>
      </c>
      <c r="F145" s="158" t="s">
        <v>795</v>
      </c>
      <c r="G145" s="159" t="s">
        <v>170</v>
      </c>
      <c r="H145" s="160">
        <v>155.70500000000001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f t="shared" si="9"/>
        <v>0</v>
      </c>
      <c r="Q145" s="166">
        <v>5.5320000000000001E-2</v>
      </c>
      <c r="R145" s="166">
        <f t="shared" si="10"/>
        <v>8.6136006000000016</v>
      </c>
      <c r="S145" s="166">
        <v>0</v>
      </c>
      <c r="T145" s="167">
        <f t="shared" si="11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106</v>
      </c>
      <c r="AT145" s="168" t="s">
        <v>167</v>
      </c>
      <c r="AU145" s="168" t="s">
        <v>94</v>
      </c>
      <c r="AY145" s="14" t="s">
        <v>165</v>
      </c>
      <c r="BE145" s="99">
        <f t="shared" si="12"/>
        <v>0</v>
      </c>
      <c r="BF145" s="99">
        <f t="shared" si="13"/>
        <v>0</v>
      </c>
      <c r="BG145" s="99">
        <f t="shared" si="14"/>
        <v>0</v>
      </c>
      <c r="BH145" s="99">
        <f t="shared" si="15"/>
        <v>0</v>
      </c>
      <c r="BI145" s="99">
        <f t="shared" si="16"/>
        <v>0</v>
      </c>
      <c r="BJ145" s="14" t="s">
        <v>94</v>
      </c>
      <c r="BK145" s="99">
        <f t="shared" si="17"/>
        <v>0</v>
      </c>
      <c r="BL145" s="14" t="s">
        <v>106</v>
      </c>
      <c r="BM145" s="168" t="s">
        <v>796</v>
      </c>
    </row>
    <row r="146" spans="1:65" s="2" customFormat="1" ht="37.9" customHeight="1">
      <c r="A146" s="32"/>
      <c r="B146" s="131"/>
      <c r="C146" s="156" t="s">
        <v>202</v>
      </c>
      <c r="D146" s="156" t="s">
        <v>167</v>
      </c>
      <c r="E146" s="157" t="s">
        <v>797</v>
      </c>
      <c r="F146" s="158" t="s">
        <v>798</v>
      </c>
      <c r="G146" s="159" t="s">
        <v>170</v>
      </c>
      <c r="H146" s="160">
        <v>23.994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f t="shared" si="9"/>
        <v>0</v>
      </c>
      <c r="Q146" s="166">
        <v>4.4999999999999999E-4</v>
      </c>
      <c r="R146" s="166">
        <f t="shared" si="10"/>
        <v>1.0797299999999999E-2</v>
      </c>
      <c r="S146" s="166">
        <v>0</v>
      </c>
      <c r="T146" s="167">
        <f t="shared" si="11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106</v>
      </c>
      <c r="AT146" s="168" t="s">
        <v>167</v>
      </c>
      <c r="AU146" s="168" t="s">
        <v>94</v>
      </c>
      <c r="AY146" s="14" t="s">
        <v>165</v>
      </c>
      <c r="BE146" s="99">
        <f t="shared" si="12"/>
        <v>0</v>
      </c>
      <c r="BF146" s="99">
        <f t="shared" si="13"/>
        <v>0</v>
      </c>
      <c r="BG146" s="99">
        <f t="shared" si="14"/>
        <v>0</v>
      </c>
      <c r="BH146" s="99">
        <f t="shared" si="15"/>
        <v>0</v>
      </c>
      <c r="BI146" s="99">
        <f t="shared" si="16"/>
        <v>0</v>
      </c>
      <c r="BJ146" s="14" t="s">
        <v>94</v>
      </c>
      <c r="BK146" s="99">
        <f t="shared" si="17"/>
        <v>0</v>
      </c>
      <c r="BL146" s="14" t="s">
        <v>106</v>
      </c>
      <c r="BM146" s="168" t="s">
        <v>799</v>
      </c>
    </row>
    <row r="147" spans="1:65" s="2" customFormat="1" ht="24.2" customHeight="1">
      <c r="A147" s="32"/>
      <c r="B147" s="131"/>
      <c r="C147" s="156" t="s">
        <v>206</v>
      </c>
      <c r="D147" s="156" t="s">
        <v>167</v>
      </c>
      <c r="E147" s="157" t="s">
        <v>800</v>
      </c>
      <c r="F147" s="158" t="s">
        <v>801</v>
      </c>
      <c r="G147" s="159" t="s">
        <v>170</v>
      </c>
      <c r="H147" s="160">
        <v>23.994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f t="shared" si="9"/>
        <v>0</v>
      </c>
      <c r="Q147" s="166">
        <v>1.3600000000000001E-3</v>
      </c>
      <c r="R147" s="166">
        <f t="shared" si="10"/>
        <v>3.2631840000000002E-2</v>
      </c>
      <c r="S147" s="166">
        <v>0</v>
      </c>
      <c r="T147" s="167">
        <f t="shared" si="11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106</v>
      </c>
      <c r="AT147" s="168" t="s">
        <v>167</v>
      </c>
      <c r="AU147" s="168" t="s">
        <v>94</v>
      </c>
      <c r="AY147" s="14" t="s">
        <v>165</v>
      </c>
      <c r="BE147" s="99">
        <f t="shared" si="12"/>
        <v>0</v>
      </c>
      <c r="BF147" s="99">
        <f t="shared" si="13"/>
        <v>0</v>
      </c>
      <c r="BG147" s="99">
        <f t="shared" si="14"/>
        <v>0</v>
      </c>
      <c r="BH147" s="99">
        <f t="shared" si="15"/>
        <v>0</v>
      </c>
      <c r="BI147" s="99">
        <f t="shared" si="16"/>
        <v>0</v>
      </c>
      <c r="BJ147" s="14" t="s">
        <v>94</v>
      </c>
      <c r="BK147" s="99">
        <f t="shared" si="17"/>
        <v>0</v>
      </c>
      <c r="BL147" s="14" t="s">
        <v>106</v>
      </c>
      <c r="BM147" s="168" t="s">
        <v>802</v>
      </c>
    </row>
    <row r="148" spans="1:65" s="2" customFormat="1" ht="24.2" customHeight="1">
      <c r="A148" s="32"/>
      <c r="B148" s="131"/>
      <c r="C148" s="156" t="s">
        <v>210</v>
      </c>
      <c r="D148" s="156" t="s">
        <v>167</v>
      </c>
      <c r="E148" s="157" t="s">
        <v>803</v>
      </c>
      <c r="F148" s="158" t="s">
        <v>804</v>
      </c>
      <c r="G148" s="159" t="s">
        <v>170</v>
      </c>
      <c r="H148" s="160">
        <v>23.994</v>
      </c>
      <c r="I148" s="161"/>
      <c r="J148" s="162"/>
      <c r="K148" s="163"/>
      <c r="L148" s="33"/>
      <c r="M148" s="164" t="s">
        <v>1</v>
      </c>
      <c r="N148" s="165" t="s">
        <v>49</v>
      </c>
      <c r="O148" s="58"/>
      <c r="P148" s="166">
        <f t="shared" si="9"/>
        <v>0</v>
      </c>
      <c r="Q148" s="166">
        <v>6.2399999999999999E-3</v>
      </c>
      <c r="R148" s="166">
        <f t="shared" si="10"/>
        <v>0.14972256</v>
      </c>
      <c r="S148" s="166">
        <v>0</v>
      </c>
      <c r="T148" s="167">
        <f t="shared" si="11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106</v>
      </c>
      <c r="AT148" s="168" t="s">
        <v>167</v>
      </c>
      <c r="AU148" s="168" t="s">
        <v>94</v>
      </c>
      <c r="AY148" s="14" t="s">
        <v>165</v>
      </c>
      <c r="BE148" s="99">
        <f t="shared" si="12"/>
        <v>0</v>
      </c>
      <c r="BF148" s="99">
        <f t="shared" si="13"/>
        <v>0</v>
      </c>
      <c r="BG148" s="99">
        <f t="shared" si="14"/>
        <v>0</v>
      </c>
      <c r="BH148" s="99">
        <f t="shared" si="15"/>
        <v>0</v>
      </c>
      <c r="BI148" s="99">
        <f t="shared" si="16"/>
        <v>0</v>
      </c>
      <c r="BJ148" s="14" t="s">
        <v>94</v>
      </c>
      <c r="BK148" s="99">
        <f t="shared" si="17"/>
        <v>0</v>
      </c>
      <c r="BL148" s="14" t="s">
        <v>106</v>
      </c>
      <c r="BM148" s="168" t="s">
        <v>805</v>
      </c>
    </row>
    <row r="149" spans="1:65" s="2" customFormat="1" ht="24.2" customHeight="1">
      <c r="A149" s="32"/>
      <c r="B149" s="131"/>
      <c r="C149" s="156" t="s">
        <v>214</v>
      </c>
      <c r="D149" s="156" t="s">
        <v>167</v>
      </c>
      <c r="E149" s="157" t="s">
        <v>806</v>
      </c>
      <c r="F149" s="158" t="s">
        <v>807</v>
      </c>
      <c r="G149" s="159" t="s">
        <v>170</v>
      </c>
      <c r="H149" s="160">
        <v>23.994</v>
      </c>
      <c r="I149" s="161"/>
      <c r="J149" s="162"/>
      <c r="K149" s="163"/>
      <c r="L149" s="33"/>
      <c r="M149" s="164" t="s">
        <v>1</v>
      </c>
      <c r="N149" s="165" t="s">
        <v>49</v>
      </c>
      <c r="O149" s="58"/>
      <c r="P149" s="166">
        <f t="shared" si="9"/>
        <v>0</v>
      </c>
      <c r="Q149" s="166">
        <v>3.7400000000000003E-2</v>
      </c>
      <c r="R149" s="166">
        <f t="shared" si="10"/>
        <v>0.89737560000000005</v>
      </c>
      <c r="S149" s="166">
        <v>0</v>
      </c>
      <c r="T149" s="167">
        <f t="shared" si="11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106</v>
      </c>
      <c r="AT149" s="168" t="s">
        <v>167</v>
      </c>
      <c r="AU149" s="168" t="s">
        <v>94</v>
      </c>
      <c r="AY149" s="14" t="s">
        <v>165</v>
      </c>
      <c r="BE149" s="99">
        <f t="shared" si="12"/>
        <v>0</v>
      </c>
      <c r="BF149" s="99">
        <f t="shared" si="13"/>
        <v>0</v>
      </c>
      <c r="BG149" s="99">
        <f t="shared" si="14"/>
        <v>0</v>
      </c>
      <c r="BH149" s="99">
        <f t="shared" si="15"/>
        <v>0</v>
      </c>
      <c r="BI149" s="99">
        <f t="shared" si="16"/>
        <v>0</v>
      </c>
      <c r="BJ149" s="14" t="s">
        <v>94</v>
      </c>
      <c r="BK149" s="99">
        <f t="shared" si="17"/>
        <v>0</v>
      </c>
      <c r="BL149" s="14" t="s">
        <v>106</v>
      </c>
      <c r="BM149" s="168" t="s">
        <v>808</v>
      </c>
    </row>
    <row r="150" spans="1:65" s="2" customFormat="1" ht="24.2" customHeight="1">
      <c r="A150" s="32"/>
      <c r="B150" s="131"/>
      <c r="C150" s="156" t="s">
        <v>218</v>
      </c>
      <c r="D150" s="156" t="s">
        <v>167</v>
      </c>
      <c r="E150" s="157" t="s">
        <v>809</v>
      </c>
      <c r="F150" s="158" t="s">
        <v>810</v>
      </c>
      <c r="G150" s="159" t="s">
        <v>170</v>
      </c>
      <c r="H150" s="160">
        <v>23.994</v>
      </c>
      <c r="I150" s="161"/>
      <c r="J150" s="162"/>
      <c r="K150" s="163"/>
      <c r="L150" s="33"/>
      <c r="M150" s="164" t="s">
        <v>1</v>
      </c>
      <c r="N150" s="165" t="s">
        <v>49</v>
      </c>
      <c r="O150" s="58"/>
      <c r="P150" s="166">
        <f t="shared" si="9"/>
        <v>0</v>
      </c>
      <c r="Q150" s="166">
        <v>1.0240000000000001E-2</v>
      </c>
      <c r="R150" s="166">
        <f t="shared" si="10"/>
        <v>0.24569856000000001</v>
      </c>
      <c r="S150" s="166">
        <v>0</v>
      </c>
      <c r="T150" s="167">
        <f t="shared" si="11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106</v>
      </c>
      <c r="AT150" s="168" t="s">
        <v>167</v>
      </c>
      <c r="AU150" s="168" t="s">
        <v>94</v>
      </c>
      <c r="AY150" s="14" t="s">
        <v>165</v>
      </c>
      <c r="BE150" s="99">
        <f t="shared" si="12"/>
        <v>0</v>
      </c>
      <c r="BF150" s="99">
        <f t="shared" si="13"/>
        <v>0</v>
      </c>
      <c r="BG150" s="99">
        <f t="shared" si="14"/>
        <v>0</v>
      </c>
      <c r="BH150" s="99">
        <f t="shared" si="15"/>
        <v>0</v>
      </c>
      <c r="BI150" s="99">
        <f t="shared" si="16"/>
        <v>0</v>
      </c>
      <c r="BJ150" s="14" t="s">
        <v>94</v>
      </c>
      <c r="BK150" s="99">
        <f t="shared" si="17"/>
        <v>0</v>
      </c>
      <c r="BL150" s="14" t="s">
        <v>106</v>
      </c>
      <c r="BM150" s="168" t="s">
        <v>811</v>
      </c>
    </row>
    <row r="151" spans="1:65" s="2" customFormat="1" ht="37.9" customHeight="1">
      <c r="A151" s="32"/>
      <c r="B151" s="131"/>
      <c r="C151" s="156" t="s">
        <v>222</v>
      </c>
      <c r="D151" s="156" t="s">
        <v>167</v>
      </c>
      <c r="E151" s="157" t="s">
        <v>812</v>
      </c>
      <c r="F151" s="158" t="s">
        <v>813</v>
      </c>
      <c r="G151" s="159" t="s">
        <v>170</v>
      </c>
      <c r="H151" s="160">
        <v>155.70500000000001</v>
      </c>
      <c r="I151" s="161"/>
      <c r="J151" s="162"/>
      <c r="K151" s="163"/>
      <c r="L151" s="33"/>
      <c r="M151" s="164" t="s">
        <v>1</v>
      </c>
      <c r="N151" s="165" t="s">
        <v>49</v>
      </c>
      <c r="O151" s="58"/>
      <c r="P151" s="166">
        <f t="shared" si="9"/>
        <v>0</v>
      </c>
      <c r="Q151" s="166">
        <v>1.8000000000000001E-4</v>
      </c>
      <c r="R151" s="166">
        <f t="shared" si="10"/>
        <v>2.8026900000000004E-2</v>
      </c>
      <c r="S151" s="166">
        <v>0</v>
      </c>
      <c r="T151" s="167">
        <f t="shared" si="11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106</v>
      </c>
      <c r="AT151" s="168" t="s">
        <v>167</v>
      </c>
      <c r="AU151" s="168" t="s">
        <v>94</v>
      </c>
      <c r="AY151" s="14" t="s">
        <v>165</v>
      </c>
      <c r="BE151" s="99">
        <f t="shared" si="12"/>
        <v>0</v>
      </c>
      <c r="BF151" s="99">
        <f t="shared" si="13"/>
        <v>0</v>
      </c>
      <c r="BG151" s="99">
        <f t="shared" si="14"/>
        <v>0</v>
      </c>
      <c r="BH151" s="99">
        <f t="shared" si="15"/>
        <v>0</v>
      </c>
      <c r="BI151" s="99">
        <f t="shared" si="16"/>
        <v>0</v>
      </c>
      <c r="BJ151" s="14" t="s">
        <v>94</v>
      </c>
      <c r="BK151" s="99">
        <f t="shared" si="17"/>
        <v>0</v>
      </c>
      <c r="BL151" s="14" t="s">
        <v>106</v>
      </c>
      <c r="BM151" s="168" t="s">
        <v>814</v>
      </c>
    </row>
    <row r="152" spans="1:65" s="2" customFormat="1" ht="37.9" customHeight="1">
      <c r="A152" s="32"/>
      <c r="B152" s="131"/>
      <c r="C152" s="156" t="s">
        <v>226</v>
      </c>
      <c r="D152" s="156" t="s">
        <v>167</v>
      </c>
      <c r="E152" s="157" t="s">
        <v>815</v>
      </c>
      <c r="F152" s="158" t="s">
        <v>816</v>
      </c>
      <c r="G152" s="159" t="s">
        <v>170</v>
      </c>
      <c r="H152" s="160">
        <v>23.994</v>
      </c>
      <c r="I152" s="161"/>
      <c r="J152" s="162"/>
      <c r="K152" s="163"/>
      <c r="L152" s="33"/>
      <c r="M152" s="164" t="s">
        <v>1</v>
      </c>
      <c r="N152" s="165" t="s">
        <v>49</v>
      </c>
      <c r="O152" s="58"/>
      <c r="P152" s="166">
        <f t="shared" si="9"/>
        <v>0</v>
      </c>
      <c r="Q152" s="166">
        <v>4.4999999999999999E-4</v>
      </c>
      <c r="R152" s="166">
        <f t="shared" si="10"/>
        <v>1.0797299999999999E-2</v>
      </c>
      <c r="S152" s="166">
        <v>0</v>
      </c>
      <c r="T152" s="167">
        <f t="shared" si="11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106</v>
      </c>
      <c r="AT152" s="168" t="s">
        <v>167</v>
      </c>
      <c r="AU152" s="168" t="s">
        <v>94</v>
      </c>
      <c r="AY152" s="14" t="s">
        <v>165</v>
      </c>
      <c r="BE152" s="99">
        <f t="shared" si="12"/>
        <v>0</v>
      </c>
      <c r="BF152" s="99">
        <f t="shared" si="13"/>
        <v>0</v>
      </c>
      <c r="BG152" s="99">
        <f t="shared" si="14"/>
        <v>0</v>
      </c>
      <c r="BH152" s="99">
        <f t="shared" si="15"/>
        <v>0</v>
      </c>
      <c r="BI152" s="99">
        <f t="shared" si="16"/>
        <v>0</v>
      </c>
      <c r="BJ152" s="14" t="s">
        <v>94</v>
      </c>
      <c r="BK152" s="99">
        <f t="shared" si="17"/>
        <v>0</v>
      </c>
      <c r="BL152" s="14" t="s">
        <v>106</v>
      </c>
      <c r="BM152" s="168" t="s">
        <v>817</v>
      </c>
    </row>
    <row r="153" spans="1:65" s="2" customFormat="1" ht="24.2" customHeight="1">
      <c r="A153" s="32"/>
      <c r="B153" s="131"/>
      <c r="C153" s="156" t="s">
        <v>230</v>
      </c>
      <c r="D153" s="156" t="s">
        <v>167</v>
      </c>
      <c r="E153" s="157" t="s">
        <v>818</v>
      </c>
      <c r="F153" s="158" t="s">
        <v>819</v>
      </c>
      <c r="G153" s="159" t="s">
        <v>170</v>
      </c>
      <c r="H153" s="160">
        <v>23.994</v>
      </c>
      <c r="I153" s="161"/>
      <c r="J153" s="162"/>
      <c r="K153" s="163"/>
      <c r="L153" s="33"/>
      <c r="M153" s="164" t="s">
        <v>1</v>
      </c>
      <c r="N153" s="165" t="s">
        <v>49</v>
      </c>
      <c r="O153" s="58"/>
      <c r="P153" s="166">
        <f t="shared" si="9"/>
        <v>0</v>
      </c>
      <c r="Q153" s="166">
        <v>1.3600000000000001E-3</v>
      </c>
      <c r="R153" s="166">
        <f t="shared" si="10"/>
        <v>3.2631840000000002E-2</v>
      </c>
      <c r="S153" s="166">
        <v>0</v>
      </c>
      <c r="T153" s="167">
        <f t="shared" si="11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106</v>
      </c>
      <c r="AT153" s="168" t="s">
        <v>167</v>
      </c>
      <c r="AU153" s="168" t="s">
        <v>94</v>
      </c>
      <c r="AY153" s="14" t="s">
        <v>165</v>
      </c>
      <c r="BE153" s="99">
        <f t="shared" si="12"/>
        <v>0</v>
      </c>
      <c r="BF153" s="99">
        <f t="shared" si="13"/>
        <v>0</v>
      </c>
      <c r="BG153" s="99">
        <f t="shared" si="14"/>
        <v>0</v>
      </c>
      <c r="BH153" s="99">
        <f t="shared" si="15"/>
        <v>0</v>
      </c>
      <c r="BI153" s="99">
        <f t="shared" si="16"/>
        <v>0</v>
      </c>
      <c r="BJ153" s="14" t="s">
        <v>94</v>
      </c>
      <c r="BK153" s="99">
        <f t="shared" si="17"/>
        <v>0</v>
      </c>
      <c r="BL153" s="14" t="s">
        <v>106</v>
      </c>
      <c r="BM153" s="168" t="s">
        <v>820</v>
      </c>
    </row>
    <row r="154" spans="1:65" s="2" customFormat="1" ht="24.2" customHeight="1">
      <c r="A154" s="32"/>
      <c r="B154" s="131"/>
      <c r="C154" s="156" t="s">
        <v>234</v>
      </c>
      <c r="D154" s="156" t="s">
        <v>167</v>
      </c>
      <c r="E154" s="157" t="s">
        <v>821</v>
      </c>
      <c r="F154" s="158" t="s">
        <v>822</v>
      </c>
      <c r="G154" s="159" t="s">
        <v>170</v>
      </c>
      <c r="H154" s="160">
        <v>23.994</v>
      </c>
      <c r="I154" s="161"/>
      <c r="J154" s="162"/>
      <c r="K154" s="163"/>
      <c r="L154" s="33"/>
      <c r="M154" s="164" t="s">
        <v>1</v>
      </c>
      <c r="N154" s="165" t="s">
        <v>49</v>
      </c>
      <c r="O154" s="58"/>
      <c r="P154" s="166">
        <f t="shared" si="9"/>
        <v>0</v>
      </c>
      <c r="Q154" s="166">
        <v>6.2399999999999999E-3</v>
      </c>
      <c r="R154" s="166">
        <f t="shared" si="10"/>
        <v>0.14972256</v>
      </c>
      <c r="S154" s="166">
        <v>0</v>
      </c>
      <c r="T154" s="167">
        <f t="shared" si="11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106</v>
      </c>
      <c r="AT154" s="168" t="s">
        <v>167</v>
      </c>
      <c r="AU154" s="168" t="s">
        <v>94</v>
      </c>
      <c r="AY154" s="14" t="s">
        <v>165</v>
      </c>
      <c r="BE154" s="99">
        <f t="shared" si="12"/>
        <v>0</v>
      </c>
      <c r="BF154" s="99">
        <f t="shared" si="13"/>
        <v>0</v>
      </c>
      <c r="BG154" s="99">
        <f t="shared" si="14"/>
        <v>0</v>
      </c>
      <c r="BH154" s="99">
        <f t="shared" si="15"/>
        <v>0</v>
      </c>
      <c r="BI154" s="99">
        <f t="shared" si="16"/>
        <v>0</v>
      </c>
      <c r="BJ154" s="14" t="s">
        <v>94</v>
      </c>
      <c r="BK154" s="99">
        <f t="shared" si="17"/>
        <v>0</v>
      </c>
      <c r="BL154" s="14" t="s">
        <v>106</v>
      </c>
      <c r="BM154" s="168" t="s">
        <v>823</v>
      </c>
    </row>
    <row r="155" spans="1:65" s="2" customFormat="1" ht="24.2" customHeight="1">
      <c r="A155" s="32"/>
      <c r="B155" s="131"/>
      <c r="C155" s="156" t="s">
        <v>238</v>
      </c>
      <c r="D155" s="156" t="s">
        <v>167</v>
      </c>
      <c r="E155" s="157" t="s">
        <v>824</v>
      </c>
      <c r="F155" s="158" t="s">
        <v>825</v>
      </c>
      <c r="G155" s="159" t="s">
        <v>170</v>
      </c>
      <c r="H155" s="160">
        <v>23.994</v>
      </c>
      <c r="I155" s="161"/>
      <c r="J155" s="162"/>
      <c r="K155" s="163"/>
      <c r="L155" s="33"/>
      <c r="M155" s="164" t="s">
        <v>1</v>
      </c>
      <c r="N155" s="165" t="s">
        <v>49</v>
      </c>
      <c r="O155" s="58"/>
      <c r="P155" s="166">
        <f t="shared" si="9"/>
        <v>0</v>
      </c>
      <c r="Q155" s="166">
        <v>3.7400000000000003E-2</v>
      </c>
      <c r="R155" s="166">
        <f t="shared" si="10"/>
        <v>0.89737560000000005</v>
      </c>
      <c r="S155" s="166">
        <v>0</v>
      </c>
      <c r="T155" s="167">
        <f t="shared" si="11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106</v>
      </c>
      <c r="AT155" s="168" t="s">
        <v>167</v>
      </c>
      <c r="AU155" s="168" t="s">
        <v>94</v>
      </c>
      <c r="AY155" s="14" t="s">
        <v>165</v>
      </c>
      <c r="BE155" s="99">
        <f t="shared" si="12"/>
        <v>0</v>
      </c>
      <c r="BF155" s="99">
        <f t="shared" si="13"/>
        <v>0</v>
      </c>
      <c r="BG155" s="99">
        <f t="shared" si="14"/>
        <v>0</v>
      </c>
      <c r="BH155" s="99">
        <f t="shared" si="15"/>
        <v>0</v>
      </c>
      <c r="BI155" s="99">
        <f t="shared" si="16"/>
        <v>0</v>
      </c>
      <c r="BJ155" s="14" t="s">
        <v>94</v>
      </c>
      <c r="BK155" s="99">
        <f t="shared" si="17"/>
        <v>0</v>
      </c>
      <c r="BL155" s="14" t="s">
        <v>106</v>
      </c>
      <c r="BM155" s="168" t="s">
        <v>826</v>
      </c>
    </row>
    <row r="156" spans="1:65" s="2" customFormat="1" ht="24.2" customHeight="1">
      <c r="A156" s="32"/>
      <c r="B156" s="131"/>
      <c r="C156" s="156" t="s">
        <v>7</v>
      </c>
      <c r="D156" s="156" t="s">
        <v>167</v>
      </c>
      <c r="E156" s="157" t="s">
        <v>827</v>
      </c>
      <c r="F156" s="158" t="s">
        <v>828</v>
      </c>
      <c r="G156" s="159" t="s">
        <v>277</v>
      </c>
      <c r="H156" s="160">
        <v>156.965</v>
      </c>
      <c r="I156" s="161"/>
      <c r="J156" s="162"/>
      <c r="K156" s="163"/>
      <c r="L156" s="33"/>
      <c r="M156" s="164" t="s">
        <v>1</v>
      </c>
      <c r="N156" s="165" t="s">
        <v>49</v>
      </c>
      <c r="O156" s="58"/>
      <c r="P156" s="166">
        <f t="shared" si="9"/>
        <v>0</v>
      </c>
      <c r="Q156" s="166">
        <v>3.1185000000000001E-2</v>
      </c>
      <c r="R156" s="166">
        <f t="shared" si="10"/>
        <v>4.894953525</v>
      </c>
      <c r="S156" s="166">
        <v>0</v>
      </c>
      <c r="T156" s="167">
        <f t="shared" si="11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106</v>
      </c>
      <c r="AT156" s="168" t="s">
        <v>167</v>
      </c>
      <c r="AU156" s="168" t="s">
        <v>94</v>
      </c>
      <c r="AY156" s="14" t="s">
        <v>165</v>
      </c>
      <c r="BE156" s="99">
        <f t="shared" si="12"/>
        <v>0</v>
      </c>
      <c r="BF156" s="99">
        <f t="shared" si="13"/>
        <v>0</v>
      </c>
      <c r="BG156" s="99">
        <f t="shared" si="14"/>
        <v>0</v>
      </c>
      <c r="BH156" s="99">
        <f t="shared" si="15"/>
        <v>0</v>
      </c>
      <c r="BI156" s="99">
        <f t="shared" si="16"/>
        <v>0</v>
      </c>
      <c r="BJ156" s="14" t="s">
        <v>94</v>
      </c>
      <c r="BK156" s="99">
        <f t="shared" si="17"/>
        <v>0</v>
      </c>
      <c r="BL156" s="14" t="s">
        <v>106</v>
      </c>
      <c r="BM156" s="168" t="s">
        <v>829</v>
      </c>
    </row>
    <row r="157" spans="1:65" s="2" customFormat="1" ht="24.2" customHeight="1">
      <c r="A157" s="32"/>
      <c r="B157" s="131"/>
      <c r="C157" s="156" t="s">
        <v>245</v>
      </c>
      <c r="D157" s="156" t="s">
        <v>167</v>
      </c>
      <c r="E157" s="157" t="s">
        <v>830</v>
      </c>
      <c r="F157" s="158" t="s">
        <v>831</v>
      </c>
      <c r="G157" s="159" t="s">
        <v>277</v>
      </c>
      <c r="H157" s="160">
        <v>684.78</v>
      </c>
      <c r="I157" s="161"/>
      <c r="J157" s="162"/>
      <c r="K157" s="163"/>
      <c r="L157" s="33"/>
      <c r="M157" s="164" t="s">
        <v>1</v>
      </c>
      <c r="N157" s="165" t="s">
        <v>49</v>
      </c>
      <c r="O157" s="58"/>
      <c r="P157" s="166">
        <f t="shared" si="9"/>
        <v>0</v>
      </c>
      <c r="Q157" s="166">
        <v>4.1566000000000001E-5</v>
      </c>
      <c r="R157" s="166">
        <f t="shared" si="10"/>
        <v>2.8463565480000001E-2</v>
      </c>
      <c r="S157" s="166">
        <v>0</v>
      </c>
      <c r="T157" s="167">
        <f t="shared" si="11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106</v>
      </c>
      <c r="AT157" s="168" t="s">
        <v>167</v>
      </c>
      <c r="AU157" s="168" t="s">
        <v>94</v>
      </c>
      <c r="AY157" s="14" t="s">
        <v>165</v>
      </c>
      <c r="BE157" s="99">
        <f t="shared" si="12"/>
        <v>0</v>
      </c>
      <c r="BF157" s="99">
        <f t="shared" si="13"/>
        <v>0</v>
      </c>
      <c r="BG157" s="99">
        <f t="shared" si="14"/>
        <v>0</v>
      </c>
      <c r="BH157" s="99">
        <f t="shared" si="15"/>
        <v>0</v>
      </c>
      <c r="BI157" s="99">
        <f t="shared" si="16"/>
        <v>0</v>
      </c>
      <c r="BJ157" s="14" t="s">
        <v>94</v>
      </c>
      <c r="BK157" s="99">
        <f t="shared" si="17"/>
        <v>0</v>
      </c>
      <c r="BL157" s="14" t="s">
        <v>106</v>
      </c>
      <c r="BM157" s="168" t="s">
        <v>832</v>
      </c>
    </row>
    <row r="158" spans="1:65" s="12" customFormat="1" ht="22.9" customHeight="1">
      <c r="B158" s="143"/>
      <c r="D158" s="144" t="s">
        <v>82</v>
      </c>
      <c r="E158" s="154" t="s">
        <v>198</v>
      </c>
      <c r="F158" s="154" t="s">
        <v>253</v>
      </c>
      <c r="I158" s="146"/>
      <c r="J158" s="155"/>
      <c r="L158" s="143"/>
      <c r="M158" s="148"/>
      <c r="N158" s="149"/>
      <c r="O158" s="149"/>
      <c r="P158" s="150">
        <f>SUM(P159:P179)</f>
        <v>0</v>
      </c>
      <c r="Q158" s="149"/>
      <c r="R158" s="150">
        <f>SUM(R159:R179)</f>
        <v>1.7373845600000002</v>
      </c>
      <c r="S158" s="149"/>
      <c r="T158" s="151">
        <f>SUM(T159:T179)</f>
        <v>21.171045000000003</v>
      </c>
      <c r="AR158" s="144" t="s">
        <v>89</v>
      </c>
      <c r="AT158" s="152" t="s">
        <v>82</v>
      </c>
      <c r="AU158" s="152" t="s">
        <v>89</v>
      </c>
      <c r="AY158" s="144" t="s">
        <v>165</v>
      </c>
      <c r="BK158" s="153">
        <f>SUM(BK159:BK179)</f>
        <v>0</v>
      </c>
    </row>
    <row r="159" spans="1:65" s="2" customFormat="1" ht="24.2" customHeight="1">
      <c r="A159" s="32"/>
      <c r="B159" s="131"/>
      <c r="C159" s="156" t="s">
        <v>249</v>
      </c>
      <c r="D159" s="156" t="s">
        <v>167</v>
      </c>
      <c r="E159" s="157" t="s">
        <v>833</v>
      </c>
      <c r="F159" s="158" t="s">
        <v>834</v>
      </c>
      <c r="G159" s="159" t="s">
        <v>170</v>
      </c>
      <c r="H159" s="160">
        <v>582.40200000000004</v>
      </c>
      <c r="I159" s="161"/>
      <c r="J159" s="162"/>
      <c r="K159" s="163"/>
      <c r="L159" s="33"/>
      <c r="M159" s="164" t="s">
        <v>1</v>
      </c>
      <c r="N159" s="165" t="s">
        <v>49</v>
      </c>
      <c r="O159" s="58"/>
      <c r="P159" s="166">
        <f t="shared" ref="P159:P179" si="18">O159*H159</f>
        <v>0</v>
      </c>
      <c r="Q159" s="166">
        <v>2.5300000000000001E-3</v>
      </c>
      <c r="R159" s="166">
        <f t="shared" ref="R159:R179" si="19">Q159*H159</f>
        <v>1.4734770600000002</v>
      </c>
      <c r="S159" s="166">
        <v>0</v>
      </c>
      <c r="T159" s="167">
        <f t="shared" ref="T159:T179" si="20"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106</v>
      </c>
      <c r="AT159" s="168" t="s">
        <v>167</v>
      </c>
      <c r="AU159" s="168" t="s">
        <v>94</v>
      </c>
      <c r="AY159" s="14" t="s">
        <v>165</v>
      </c>
      <c r="BE159" s="99">
        <f t="shared" ref="BE159:BE179" si="21">IF(N159="základná",J159,0)</f>
        <v>0</v>
      </c>
      <c r="BF159" s="99">
        <f t="shared" ref="BF159:BF179" si="22">IF(N159="znížená",J159,0)</f>
        <v>0</v>
      </c>
      <c r="BG159" s="99">
        <f t="shared" ref="BG159:BG179" si="23">IF(N159="zákl. prenesená",J159,0)</f>
        <v>0</v>
      </c>
      <c r="BH159" s="99">
        <f t="shared" ref="BH159:BH179" si="24">IF(N159="zníž. prenesená",J159,0)</f>
        <v>0</v>
      </c>
      <c r="BI159" s="99">
        <f t="shared" ref="BI159:BI179" si="25">IF(N159="nulová",J159,0)</f>
        <v>0</v>
      </c>
      <c r="BJ159" s="14" t="s">
        <v>94</v>
      </c>
      <c r="BK159" s="99">
        <f t="shared" ref="BK159:BK179" si="26">ROUND(I159*H159,2)</f>
        <v>0</v>
      </c>
      <c r="BL159" s="14" t="s">
        <v>106</v>
      </c>
      <c r="BM159" s="168" t="s">
        <v>835</v>
      </c>
    </row>
    <row r="160" spans="1:65" s="2" customFormat="1" ht="37.9" customHeight="1">
      <c r="A160" s="32"/>
      <c r="B160" s="131"/>
      <c r="C160" s="156" t="s">
        <v>254</v>
      </c>
      <c r="D160" s="156" t="s">
        <v>167</v>
      </c>
      <c r="E160" s="157" t="s">
        <v>836</v>
      </c>
      <c r="F160" s="158" t="s">
        <v>837</v>
      </c>
      <c r="G160" s="159" t="s">
        <v>277</v>
      </c>
      <c r="H160" s="160">
        <v>527.81500000000005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f t="shared" si="18"/>
        <v>0</v>
      </c>
      <c r="Q160" s="166">
        <v>5.0000000000000001E-4</v>
      </c>
      <c r="R160" s="166">
        <f t="shared" si="19"/>
        <v>0.26390750000000002</v>
      </c>
      <c r="S160" s="166">
        <v>0</v>
      </c>
      <c r="T160" s="167">
        <f t="shared" si="20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106</v>
      </c>
      <c r="AT160" s="168" t="s">
        <v>167</v>
      </c>
      <c r="AU160" s="168" t="s">
        <v>94</v>
      </c>
      <c r="AY160" s="14" t="s">
        <v>165</v>
      </c>
      <c r="BE160" s="99">
        <f t="shared" si="21"/>
        <v>0</v>
      </c>
      <c r="BF160" s="99">
        <f t="shared" si="22"/>
        <v>0</v>
      </c>
      <c r="BG160" s="99">
        <f t="shared" si="23"/>
        <v>0</v>
      </c>
      <c r="BH160" s="99">
        <f t="shared" si="24"/>
        <v>0</v>
      </c>
      <c r="BI160" s="99">
        <f t="shared" si="25"/>
        <v>0</v>
      </c>
      <c r="BJ160" s="14" t="s">
        <v>94</v>
      </c>
      <c r="BK160" s="99">
        <f t="shared" si="26"/>
        <v>0</v>
      </c>
      <c r="BL160" s="14" t="s">
        <v>106</v>
      </c>
      <c r="BM160" s="168" t="s">
        <v>838</v>
      </c>
    </row>
    <row r="161" spans="1:65" s="2" customFormat="1" ht="24.2" customHeight="1">
      <c r="A161" s="32"/>
      <c r="B161" s="131"/>
      <c r="C161" s="156" t="s">
        <v>258</v>
      </c>
      <c r="D161" s="156" t="s">
        <v>167</v>
      </c>
      <c r="E161" s="157" t="s">
        <v>839</v>
      </c>
      <c r="F161" s="158" t="s">
        <v>840</v>
      </c>
      <c r="G161" s="159" t="s">
        <v>277</v>
      </c>
      <c r="H161" s="160">
        <v>20.399999999999999</v>
      </c>
      <c r="I161" s="161"/>
      <c r="J161" s="162"/>
      <c r="K161" s="163"/>
      <c r="L161" s="33"/>
      <c r="M161" s="164" t="s">
        <v>1</v>
      </c>
      <c r="N161" s="165" t="s">
        <v>49</v>
      </c>
      <c r="O161" s="58"/>
      <c r="P161" s="166">
        <f t="shared" si="18"/>
        <v>0</v>
      </c>
      <c r="Q161" s="166">
        <v>0</v>
      </c>
      <c r="R161" s="166">
        <f t="shared" si="19"/>
        <v>0</v>
      </c>
      <c r="S161" s="166">
        <v>8.3000000000000004E-2</v>
      </c>
      <c r="T161" s="167">
        <f t="shared" si="20"/>
        <v>1.6932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106</v>
      </c>
      <c r="AT161" s="168" t="s">
        <v>167</v>
      </c>
      <c r="AU161" s="168" t="s">
        <v>94</v>
      </c>
      <c r="AY161" s="14" t="s">
        <v>165</v>
      </c>
      <c r="BE161" s="99">
        <f t="shared" si="21"/>
        <v>0</v>
      </c>
      <c r="BF161" s="99">
        <f t="shared" si="22"/>
        <v>0</v>
      </c>
      <c r="BG161" s="99">
        <f t="shared" si="23"/>
        <v>0</v>
      </c>
      <c r="BH161" s="99">
        <f t="shared" si="24"/>
        <v>0</v>
      </c>
      <c r="BI161" s="99">
        <f t="shared" si="25"/>
        <v>0</v>
      </c>
      <c r="BJ161" s="14" t="s">
        <v>94</v>
      </c>
      <c r="BK161" s="99">
        <f t="shared" si="26"/>
        <v>0</v>
      </c>
      <c r="BL161" s="14" t="s">
        <v>106</v>
      </c>
      <c r="BM161" s="168" t="s">
        <v>841</v>
      </c>
    </row>
    <row r="162" spans="1:65" s="2" customFormat="1" ht="37.9" customHeight="1">
      <c r="A162" s="32"/>
      <c r="B162" s="131"/>
      <c r="C162" s="156" t="s">
        <v>262</v>
      </c>
      <c r="D162" s="156" t="s">
        <v>167</v>
      </c>
      <c r="E162" s="157" t="s">
        <v>842</v>
      </c>
      <c r="F162" s="158" t="s">
        <v>843</v>
      </c>
      <c r="G162" s="159" t="s">
        <v>170</v>
      </c>
      <c r="H162" s="160">
        <v>155.70500000000001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f t="shared" si="18"/>
        <v>0</v>
      </c>
      <c r="Q162" s="166">
        <v>0</v>
      </c>
      <c r="R162" s="166">
        <f t="shared" si="19"/>
        <v>0</v>
      </c>
      <c r="S162" s="166">
        <v>5.7000000000000002E-2</v>
      </c>
      <c r="T162" s="167">
        <f t="shared" si="20"/>
        <v>8.8751850000000019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106</v>
      </c>
      <c r="AT162" s="168" t="s">
        <v>167</v>
      </c>
      <c r="AU162" s="168" t="s">
        <v>94</v>
      </c>
      <c r="AY162" s="14" t="s">
        <v>165</v>
      </c>
      <c r="BE162" s="99">
        <f t="shared" si="21"/>
        <v>0</v>
      </c>
      <c r="BF162" s="99">
        <f t="shared" si="22"/>
        <v>0</v>
      </c>
      <c r="BG162" s="99">
        <f t="shared" si="23"/>
        <v>0</v>
      </c>
      <c r="BH162" s="99">
        <f t="shared" si="24"/>
        <v>0</v>
      </c>
      <c r="BI162" s="99">
        <f t="shared" si="25"/>
        <v>0</v>
      </c>
      <c r="BJ162" s="14" t="s">
        <v>94</v>
      </c>
      <c r="BK162" s="99">
        <f t="shared" si="26"/>
        <v>0</v>
      </c>
      <c r="BL162" s="14" t="s">
        <v>106</v>
      </c>
      <c r="BM162" s="168" t="s">
        <v>844</v>
      </c>
    </row>
    <row r="163" spans="1:65" s="2" customFormat="1" ht="14.45" customHeight="1">
      <c r="A163" s="32"/>
      <c r="B163" s="131"/>
      <c r="C163" s="156" t="s">
        <v>266</v>
      </c>
      <c r="D163" s="156" t="s">
        <v>167</v>
      </c>
      <c r="E163" s="157" t="s">
        <v>845</v>
      </c>
      <c r="F163" s="158" t="s">
        <v>846</v>
      </c>
      <c r="G163" s="159" t="s">
        <v>277</v>
      </c>
      <c r="H163" s="160">
        <v>5.9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18"/>
        <v>0</v>
      </c>
      <c r="Q163" s="166">
        <v>0</v>
      </c>
      <c r="R163" s="166">
        <f t="shared" si="19"/>
        <v>0</v>
      </c>
      <c r="S163" s="166">
        <v>5.0000000000000001E-3</v>
      </c>
      <c r="T163" s="167">
        <f t="shared" si="20"/>
        <v>2.9500000000000002E-2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106</v>
      </c>
      <c r="AT163" s="168" t="s">
        <v>167</v>
      </c>
      <c r="AU163" s="168" t="s">
        <v>94</v>
      </c>
      <c r="AY163" s="14" t="s">
        <v>165</v>
      </c>
      <c r="BE163" s="99">
        <f t="shared" si="21"/>
        <v>0</v>
      </c>
      <c r="BF163" s="99">
        <f t="shared" si="22"/>
        <v>0</v>
      </c>
      <c r="BG163" s="99">
        <f t="shared" si="23"/>
        <v>0</v>
      </c>
      <c r="BH163" s="99">
        <f t="shared" si="24"/>
        <v>0</v>
      </c>
      <c r="BI163" s="99">
        <f t="shared" si="25"/>
        <v>0</v>
      </c>
      <c r="BJ163" s="14" t="s">
        <v>94</v>
      </c>
      <c r="BK163" s="99">
        <f t="shared" si="26"/>
        <v>0</v>
      </c>
      <c r="BL163" s="14" t="s">
        <v>106</v>
      </c>
      <c r="BM163" s="168" t="s">
        <v>847</v>
      </c>
    </row>
    <row r="164" spans="1:65" s="2" customFormat="1" ht="24.2" customHeight="1">
      <c r="A164" s="32"/>
      <c r="B164" s="131"/>
      <c r="C164" s="156" t="s">
        <v>270</v>
      </c>
      <c r="D164" s="156" t="s">
        <v>167</v>
      </c>
      <c r="E164" s="157" t="s">
        <v>848</v>
      </c>
      <c r="F164" s="158" t="s">
        <v>849</v>
      </c>
      <c r="G164" s="159" t="s">
        <v>277</v>
      </c>
      <c r="H164" s="160">
        <v>5.9</v>
      </c>
      <c r="I164" s="161"/>
      <c r="J164" s="162"/>
      <c r="K164" s="163"/>
      <c r="L164" s="33"/>
      <c r="M164" s="164" t="s">
        <v>1</v>
      </c>
      <c r="N164" s="165" t="s">
        <v>49</v>
      </c>
      <c r="O164" s="58"/>
      <c r="P164" s="166">
        <f t="shared" si="18"/>
        <v>0</v>
      </c>
      <c r="Q164" s="166">
        <v>0</v>
      </c>
      <c r="R164" s="166">
        <f t="shared" si="19"/>
        <v>0</v>
      </c>
      <c r="S164" s="166">
        <v>5.0000000000000001E-3</v>
      </c>
      <c r="T164" s="167">
        <f t="shared" si="20"/>
        <v>2.9500000000000002E-2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106</v>
      </c>
      <c r="AT164" s="168" t="s">
        <v>167</v>
      </c>
      <c r="AU164" s="168" t="s">
        <v>94</v>
      </c>
      <c r="AY164" s="14" t="s">
        <v>165</v>
      </c>
      <c r="BE164" s="99">
        <f t="shared" si="21"/>
        <v>0</v>
      </c>
      <c r="BF164" s="99">
        <f t="shared" si="22"/>
        <v>0</v>
      </c>
      <c r="BG164" s="99">
        <f t="shared" si="23"/>
        <v>0</v>
      </c>
      <c r="BH164" s="99">
        <f t="shared" si="24"/>
        <v>0</v>
      </c>
      <c r="BI164" s="99">
        <f t="shared" si="25"/>
        <v>0</v>
      </c>
      <c r="BJ164" s="14" t="s">
        <v>94</v>
      </c>
      <c r="BK164" s="99">
        <f t="shared" si="26"/>
        <v>0</v>
      </c>
      <c r="BL164" s="14" t="s">
        <v>106</v>
      </c>
      <c r="BM164" s="168" t="s">
        <v>850</v>
      </c>
    </row>
    <row r="165" spans="1:65" s="2" customFormat="1" ht="24.2" customHeight="1">
      <c r="A165" s="32"/>
      <c r="B165" s="131"/>
      <c r="C165" s="156" t="s">
        <v>274</v>
      </c>
      <c r="D165" s="156" t="s">
        <v>167</v>
      </c>
      <c r="E165" s="157" t="s">
        <v>851</v>
      </c>
      <c r="F165" s="158" t="s">
        <v>852</v>
      </c>
      <c r="G165" s="159" t="s">
        <v>394</v>
      </c>
      <c r="H165" s="160">
        <v>1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f t="shared" si="18"/>
        <v>0</v>
      </c>
      <c r="Q165" s="166">
        <v>0</v>
      </c>
      <c r="R165" s="166">
        <f t="shared" si="19"/>
        <v>0</v>
      </c>
      <c r="S165" s="166">
        <v>0.03</v>
      </c>
      <c r="T165" s="167">
        <f t="shared" si="20"/>
        <v>0.03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106</v>
      </c>
      <c r="AT165" s="168" t="s">
        <v>167</v>
      </c>
      <c r="AU165" s="168" t="s">
        <v>94</v>
      </c>
      <c r="AY165" s="14" t="s">
        <v>165</v>
      </c>
      <c r="BE165" s="99">
        <f t="shared" si="21"/>
        <v>0</v>
      </c>
      <c r="BF165" s="99">
        <f t="shared" si="22"/>
        <v>0</v>
      </c>
      <c r="BG165" s="99">
        <f t="shared" si="23"/>
        <v>0</v>
      </c>
      <c r="BH165" s="99">
        <f t="shared" si="24"/>
        <v>0</v>
      </c>
      <c r="BI165" s="99">
        <f t="shared" si="25"/>
        <v>0</v>
      </c>
      <c r="BJ165" s="14" t="s">
        <v>94</v>
      </c>
      <c r="BK165" s="99">
        <f t="shared" si="26"/>
        <v>0</v>
      </c>
      <c r="BL165" s="14" t="s">
        <v>106</v>
      </c>
      <c r="BM165" s="168" t="s">
        <v>853</v>
      </c>
    </row>
    <row r="166" spans="1:65" s="2" customFormat="1" ht="24.2" customHeight="1">
      <c r="A166" s="32"/>
      <c r="B166" s="131"/>
      <c r="C166" s="156" t="s">
        <v>279</v>
      </c>
      <c r="D166" s="156" t="s">
        <v>167</v>
      </c>
      <c r="E166" s="157" t="s">
        <v>854</v>
      </c>
      <c r="F166" s="158" t="s">
        <v>855</v>
      </c>
      <c r="G166" s="159" t="s">
        <v>170</v>
      </c>
      <c r="H166" s="160">
        <v>12.27</v>
      </c>
      <c r="I166" s="161"/>
      <c r="J166" s="162"/>
      <c r="K166" s="163"/>
      <c r="L166" s="33"/>
      <c r="M166" s="164" t="s">
        <v>1</v>
      </c>
      <c r="N166" s="165" t="s">
        <v>49</v>
      </c>
      <c r="O166" s="58"/>
      <c r="P166" s="166">
        <f t="shared" si="18"/>
        <v>0</v>
      </c>
      <c r="Q166" s="166">
        <v>0</v>
      </c>
      <c r="R166" s="166">
        <f t="shared" si="19"/>
        <v>0</v>
      </c>
      <c r="S166" s="166">
        <v>2.1999999999999999E-2</v>
      </c>
      <c r="T166" s="167">
        <f t="shared" si="20"/>
        <v>0.26993999999999996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106</v>
      </c>
      <c r="AT166" s="168" t="s">
        <v>167</v>
      </c>
      <c r="AU166" s="168" t="s">
        <v>94</v>
      </c>
      <c r="AY166" s="14" t="s">
        <v>165</v>
      </c>
      <c r="BE166" s="99">
        <f t="shared" si="21"/>
        <v>0</v>
      </c>
      <c r="BF166" s="99">
        <f t="shared" si="22"/>
        <v>0</v>
      </c>
      <c r="BG166" s="99">
        <f t="shared" si="23"/>
        <v>0</v>
      </c>
      <c r="BH166" s="99">
        <f t="shared" si="24"/>
        <v>0</v>
      </c>
      <c r="BI166" s="99">
        <f t="shared" si="25"/>
        <v>0</v>
      </c>
      <c r="BJ166" s="14" t="s">
        <v>94</v>
      </c>
      <c r="BK166" s="99">
        <f t="shared" si="26"/>
        <v>0</v>
      </c>
      <c r="BL166" s="14" t="s">
        <v>106</v>
      </c>
      <c r="BM166" s="168" t="s">
        <v>856</v>
      </c>
    </row>
    <row r="167" spans="1:65" s="2" customFormat="1" ht="24.2" customHeight="1">
      <c r="A167" s="32"/>
      <c r="B167" s="131"/>
      <c r="C167" s="156" t="s">
        <v>283</v>
      </c>
      <c r="D167" s="156" t="s">
        <v>167</v>
      </c>
      <c r="E167" s="157" t="s">
        <v>857</v>
      </c>
      <c r="F167" s="158" t="s">
        <v>858</v>
      </c>
      <c r="G167" s="159" t="s">
        <v>170</v>
      </c>
      <c r="H167" s="160">
        <v>68.14</v>
      </c>
      <c r="I167" s="161"/>
      <c r="J167" s="162"/>
      <c r="K167" s="163"/>
      <c r="L167" s="33"/>
      <c r="M167" s="164" t="s">
        <v>1</v>
      </c>
      <c r="N167" s="165" t="s">
        <v>49</v>
      </c>
      <c r="O167" s="58"/>
      <c r="P167" s="166">
        <f t="shared" si="18"/>
        <v>0</v>
      </c>
      <c r="Q167" s="166">
        <v>0</v>
      </c>
      <c r="R167" s="166">
        <f t="shared" si="19"/>
        <v>0</v>
      </c>
      <c r="S167" s="166">
        <v>0.02</v>
      </c>
      <c r="T167" s="167">
        <f t="shared" si="20"/>
        <v>1.3628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106</v>
      </c>
      <c r="AT167" s="168" t="s">
        <v>167</v>
      </c>
      <c r="AU167" s="168" t="s">
        <v>94</v>
      </c>
      <c r="AY167" s="14" t="s">
        <v>165</v>
      </c>
      <c r="BE167" s="99">
        <f t="shared" si="21"/>
        <v>0</v>
      </c>
      <c r="BF167" s="99">
        <f t="shared" si="22"/>
        <v>0</v>
      </c>
      <c r="BG167" s="99">
        <f t="shared" si="23"/>
        <v>0</v>
      </c>
      <c r="BH167" s="99">
        <f t="shared" si="24"/>
        <v>0</v>
      </c>
      <c r="BI167" s="99">
        <f t="shared" si="25"/>
        <v>0</v>
      </c>
      <c r="BJ167" s="14" t="s">
        <v>94</v>
      </c>
      <c r="BK167" s="99">
        <f t="shared" si="26"/>
        <v>0</v>
      </c>
      <c r="BL167" s="14" t="s">
        <v>106</v>
      </c>
      <c r="BM167" s="168" t="s">
        <v>859</v>
      </c>
    </row>
    <row r="168" spans="1:65" s="2" customFormat="1" ht="24.2" customHeight="1">
      <c r="A168" s="32"/>
      <c r="B168" s="131"/>
      <c r="C168" s="156" t="s">
        <v>287</v>
      </c>
      <c r="D168" s="156" t="s">
        <v>167</v>
      </c>
      <c r="E168" s="157" t="s">
        <v>860</v>
      </c>
      <c r="F168" s="158" t="s">
        <v>861</v>
      </c>
      <c r="G168" s="159" t="s">
        <v>170</v>
      </c>
      <c r="H168" s="160">
        <v>21.48</v>
      </c>
      <c r="I168" s="161"/>
      <c r="J168" s="162"/>
      <c r="K168" s="163"/>
      <c r="L168" s="33"/>
      <c r="M168" s="164" t="s">
        <v>1</v>
      </c>
      <c r="N168" s="165" t="s">
        <v>49</v>
      </c>
      <c r="O168" s="58"/>
      <c r="P168" s="166">
        <f t="shared" si="18"/>
        <v>0</v>
      </c>
      <c r="Q168" s="166">
        <v>0</v>
      </c>
      <c r="R168" s="166">
        <f t="shared" si="19"/>
        <v>0</v>
      </c>
      <c r="S168" s="166">
        <v>2.4500000000000001E-2</v>
      </c>
      <c r="T168" s="167">
        <f t="shared" si="20"/>
        <v>0.52626000000000006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106</v>
      </c>
      <c r="AT168" s="168" t="s">
        <v>167</v>
      </c>
      <c r="AU168" s="168" t="s">
        <v>94</v>
      </c>
      <c r="AY168" s="14" t="s">
        <v>165</v>
      </c>
      <c r="BE168" s="99">
        <f t="shared" si="21"/>
        <v>0</v>
      </c>
      <c r="BF168" s="99">
        <f t="shared" si="22"/>
        <v>0</v>
      </c>
      <c r="BG168" s="99">
        <f t="shared" si="23"/>
        <v>0</v>
      </c>
      <c r="BH168" s="99">
        <f t="shared" si="24"/>
        <v>0</v>
      </c>
      <c r="BI168" s="99">
        <f t="shared" si="25"/>
        <v>0</v>
      </c>
      <c r="BJ168" s="14" t="s">
        <v>94</v>
      </c>
      <c r="BK168" s="99">
        <f t="shared" si="26"/>
        <v>0</v>
      </c>
      <c r="BL168" s="14" t="s">
        <v>106</v>
      </c>
      <c r="BM168" s="168" t="s">
        <v>862</v>
      </c>
    </row>
    <row r="169" spans="1:65" s="2" customFormat="1" ht="24.2" customHeight="1">
      <c r="A169" s="32"/>
      <c r="B169" s="131"/>
      <c r="C169" s="156" t="s">
        <v>291</v>
      </c>
      <c r="D169" s="156" t="s">
        <v>167</v>
      </c>
      <c r="E169" s="157" t="s">
        <v>863</v>
      </c>
      <c r="F169" s="158" t="s">
        <v>864</v>
      </c>
      <c r="G169" s="159" t="s">
        <v>394</v>
      </c>
      <c r="H169" s="160">
        <v>126</v>
      </c>
      <c r="I169" s="161"/>
      <c r="J169" s="162"/>
      <c r="K169" s="163"/>
      <c r="L169" s="33"/>
      <c r="M169" s="164" t="s">
        <v>1</v>
      </c>
      <c r="N169" s="165" t="s">
        <v>49</v>
      </c>
      <c r="O169" s="58"/>
      <c r="P169" s="166">
        <f t="shared" si="18"/>
        <v>0</v>
      </c>
      <c r="Q169" s="166">
        <v>0</v>
      </c>
      <c r="R169" s="166">
        <f t="shared" si="19"/>
        <v>0</v>
      </c>
      <c r="S169" s="166">
        <v>1.2E-2</v>
      </c>
      <c r="T169" s="167">
        <f t="shared" si="20"/>
        <v>1.512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106</v>
      </c>
      <c r="AT169" s="168" t="s">
        <v>167</v>
      </c>
      <c r="AU169" s="168" t="s">
        <v>94</v>
      </c>
      <c r="AY169" s="14" t="s">
        <v>165</v>
      </c>
      <c r="BE169" s="99">
        <f t="shared" si="21"/>
        <v>0</v>
      </c>
      <c r="BF169" s="99">
        <f t="shared" si="22"/>
        <v>0</v>
      </c>
      <c r="BG169" s="99">
        <f t="shared" si="23"/>
        <v>0</v>
      </c>
      <c r="BH169" s="99">
        <f t="shared" si="24"/>
        <v>0</v>
      </c>
      <c r="BI169" s="99">
        <f t="shared" si="25"/>
        <v>0</v>
      </c>
      <c r="BJ169" s="14" t="s">
        <v>94</v>
      </c>
      <c r="BK169" s="99">
        <f t="shared" si="26"/>
        <v>0</v>
      </c>
      <c r="BL169" s="14" t="s">
        <v>106</v>
      </c>
      <c r="BM169" s="168" t="s">
        <v>865</v>
      </c>
    </row>
    <row r="170" spans="1:65" s="2" customFormat="1" ht="14.45" customHeight="1">
      <c r="A170" s="32"/>
      <c r="B170" s="131"/>
      <c r="C170" s="156" t="s">
        <v>295</v>
      </c>
      <c r="D170" s="156" t="s">
        <v>167</v>
      </c>
      <c r="E170" s="157" t="s">
        <v>866</v>
      </c>
      <c r="F170" s="158" t="s">
        <v>867</v>
      </c>
      <c r="G170" s="159" t="s">
        <v>277</v>
      </c>
      <c r="H170" s="160">
        <v>675.55</v>
      </c>
      <c r="I170" s="161"/>
      <c r="J170" s="162"/>
      <c r="K170" s="163"/>
      <c r="L170" s="33"/>
      <c r="M170" s="164" t="s">
        <v>1</v>
      </c>
      <c r="N170" s="165" t="s">
        <v>49</v>
      </c>
      <c r="O170" s="58"/>
      <c r="P170" s="166">
        <f t="shared" si="18"/>
        <v>0</v>
      </c>
      <c r="Q170" s="166">
        <v>0</v>
      </c>
      <c r="R170" s="166">
        <f t="shared" si="19"/>
        <v>0</v>
      </c>
      <c r="S170" s="166">
        <v>8.0000000000000002E-3</v>
      </c>
      <c r="T170" s="167">
        <f t="shared" si="20"/>
        <v>5.4043999999999999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106</v>
      </c>
      <c r="AT170" s="168" t="s">
        <v>167</v>
      </c>
      <c r="AU170" s="168" t="s">
        <v>94</v>
      </c>
      <c r="AY170" s="14" t="s">
        <v>165</v>
      </c>
      <c r="BE170" s="99">
        <f t="shared" si="21"/>
        <v>0</v>
      </c>
      <c r="BF170" s="99">
        <f t="shared" si="22"/>
        <v>0</v>
      </c>
      <c r="BG170" s="99">
        <f t="shared" si="23"/>
        <v>0</v>
      </c>
      <c r="BH170" s="99">
        <f t="shared" si="24"/>
        <v>0</v>
      </c>
      <c r="BI170" s="99">
        <f t="shared" si="25"/>
        <v>0</v>
      </c>
      <c r="BJ170" s="14" t="s">
        <v>94</v>
      </c>
      <c r="BK170" s="99">
        <f t="shared" si="26"/>
        <v>0</v>
      </c>
      <c r="BL170" s="14" t="s">
        <v>106</v>
      </c>
      <c r="BM170" s="168" t="s">
        <v>868</v>
      </c>
    </row>
    <row r="171" spans="1:65" s="2" customFormat="1" ht="24.2" customHeight="1">
      <c r="A171" s="32"/>
      <c r="B171" s="131"/>
      <c r="C171" s="156" t="s">
        <v>297</v>
      </c>
      <c r="D171" s="156" t="s">
        <v>167</v>
      </c>
      <c r="E171" s="157" t="s">
        <v>869</v>
      </c>
      <c r="F171" s="158" t="s">
        <v>870</v>
      </c>
      <c r="G171" s="159" t="s">
        <v>277</v>
      </c>
      <c r="H171" s="160">
        <v>35.854999999999997</v>
      </c>
      <c r="I171" s="161"/>
      <c r="J171" s="162"/>
      <c r="K171" s="163"/>
      <c r="L171" s="33"/>
      <c r="M171" s="164" t="s">
        <v>1</v>
      </c>
      <c r="N171" s="165" t="s">
        <v>49</v>
      </c>
      <c r="O171" s="58"/>
      <c r="P171" s="166">
        <f t="shared" si="18"/>
        <v>0</v>
      </c>
      <c r="Q171" s="166">
        <v>0</v>
      </c>
      <c r="R171" s="166">
        <f t="shared" si="19"/>
        <v>0</v>
      </c>
      <c r="S171" s="166">
        <v>1.2E-2</v>
      </c>
      <c r="T171" s="167">
        <f t="shared" si="20"/>
        <v>0.43025999999999998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106</v>
      </c>
      <c r="AT171" s="168" t="s">
        <v>167</v>
      </c>
      <c r="AU171" s="168" t="s">
        <v>94</v>
      </c>
      <c r="AY171" s="14" t="s">
        <v>165</v>
      </c>
      <c r="BE171" s="99">
        <f t="shared" si="21"/>
        <v>0</v>
      </c>
      <c r="BF171" s="99">
        <f t="shared" si="22"/>
        <v>0</v>
      </c>
      <c r="BG171" s="99">
        <f t="shared" si="23"/>
        <v>0</v>
      </c>
      <c r="BH171" s="99">
        <f t="shared" si="24"/>
        <v>0</v>
      </c>
      <c r="BI171" s="99">
        <f t="shared" si="25"/>
        <v>0</v>
      </c>
      <c r="BJ171" s="14" t="s">
        <v>94</v>
      </c>
      <c r="BK171" s="99">
        <f t="shared" si="26"/>
        <v>0</v>
      </c>
      <c r="BL171" s="14" t="s">
        <v>106</v>
      </c>
      <c r="BM171" s="168" t="s">
        <v>871</v>
      </c>
    </row>
    <row r="172" spans="1:65" s="2" customFormat="1" ht="24.2" customHeight="1">
      <c r="A172" s="32"/>
      <c r="B172" s="131"/>
      <c r="C172" s="156" t="s">
        <v>301</v>
      </c>
      <c r="D172" s="156" t="s">
        <v>167</v>
      </c>
      <c r="E172" s="157" t="s">
        <v>872</v>
      </c>
      <c r="F172" s="158" t="s">
        <v>873</v>
      </c>
      <c r="G172" s="159" t="s">
        <v>394</v>
      </c>
      <c r="H172" s="160">
        <v>42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f t="shared" si="18"/>
        <v>0</v>
      </c>
      <c r="Q172" s="166">
        <v>0</v>
      </c>
      <c r="R172" s="166">
        <f t="shared" si="19"/>
        <v>0</v>
      </c>
      <c r="S172" s="166">
        <v>2.4E-2</v>
      </c>
      <c r="T172" s="167">
        <f t="shared" si="20"/>
        <v>1.008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106</v>
      </c>
      <c r="AT172" s="168" t="s">
        <v>167</v>
      </c>
      <c r="AU172" s="168" t="s">
        <v>94</v>
      </c>
      <c r="AY172" s="14" t="s">
        <v>165</v>
      </c>
      <c r="BE172" s="99">
        <f t="shared" si="21"/>
        <v>0</v>
      </c>
      <c r="BF172" s="99">
        <f t="shared" si="22"/>
        <v>0</v>
      </c>
      <c r="BG172" s="99">
        <f t="shared" si="23"/>
        <v>0</v>
      </c>
      <c r="BH172" s="99">
        <f t="shared" si="24"/>
        <v>0</v>
      </c>
      <c r="BI172" s="99">
        <f t="shared" si="25"/>
        <v>0</v>
      </c>
      <c r="BJ172" s="14" t="s">
        <v>94</v>
      </c>
      <c r="BK172" s="99">
        <f t="shared" si="26"/>
        <v>0</v>
      </c>
      <c r="BL172" s="14" t="s">
        <v>106</v>
      </c>
      <c r="BM172" s="168" t="s">
        <v>874</v>
      </c>
    </row>
    <row r="173" spans="1:65" s="2" customFormat="1" ht="14.45" customHeight="1">
      <c r="A173" s="32"/>
      <c r="B173" s="131"/>
      <c r="C173" s="156" t="s">
        <v>305</v>
      </c>
      <c r="D173" s="156" t="s">
        <v>167</v>
      </c>
      <c r="E173" s="157" t="s">
        <v>330</v>
      </c>
      <c r="F173" s="158" t="s">
        <v>331</v>
      </c>
      <c r="G173" s="159" t="s">
        <v>332</v>
      </c>
      <c r="H173" s="160">
        <v>21.170999999999999</v>
      </c>
      <c r="I173" s="161"/>
      <c r="J173" s="162"/>
      <c r="K173" s="163"/>
      <c r="L173" s="33"/>
      <c r="M173" s="164" t="s">
        <v>1</v>
      </c>
      <c r="N173" s="165" t="s">
        <v>49</v>
      </c>
      <c r="O173" s="58"/>
      <c r="P173" s="166">
        <f t="shared" si="18"/>
        <v>0</v>
      </c>
      <c r="Q173" s="166">
        <v>0</v>
      </c>
      <c r="R173" s="166">
        <f t="shared" si="19"/>
        <v>0</v>
      </c>
      <c r="S173" s="166">
        <v>0</v>
      </c>
      <c r="T173" s="167">
        <f t="shared" si="20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106</v>
      </c>
      <c r="AT173" s="168" t="s">
        <v>167</v>
      </c>
      <c r="AU173" s="168" t="s">
        <v>94</v>
      </c>
      <c r="AY173" s="14" t="s">
        <v>165</v>
      </c>
      <c r="BE173" s="99">
        <f t="shared" si="21"/>
        <v>0</v>
      </c>
      <c r="BF173" s="99">
        <f t="shared" si="22"/>
        <v>0</v>
      </c>
      <c r="BG173" s="99">
        <f t="shared" si="23"/>
        <v>0</v>
      </c>
      <c r="BH173" s="99">
        <f t="shared" si="24"/>
        <v>0</v>
      </c>
      <c r="BI173" s="99">
        <f t="shared" si="25"/>
        <v>0</v>
      </c>
      <c r="BJ173" s="14" t="s">
        <v>94</v>
      </c>
      <c r="BK173" s="99">
        <f t="shared" si="26"/>
        <v>0</v>
      </c>
      <c r="BL173" s="14" t="s">
        <v>106</v>
      </c>
      <c r="BM173" s="168" t="s">
        <v>875</v>
      </c>
    </row>
    <row r="174" spans="1:65" s="2" customFormat="1" ht="14.45" customHeight="1">
      <c r="A174" s="32"/>
      <c r="B174" s="131"/>
      <c r="C174" s="156" t="s">
        <v>309</v>
      </c>
      <c r="D174" s="156" t="s">
        <v>167</v>
      </c>
      <c r="E174" s="157" t="s">
        <v>335</v>
      </c>
      <c r="F174" s="158" t="s">
        <v>336</v>
      </c>
      <c r="G174" s="159" t="s">
        <v>332</v>
      </c>
      <c r="H174" s="160">
        <v>84.683999999999997</v>
      </c>
      <c r="I174" s="161"/>
      <c r="J174" s="162"/>
      <c r="K174" s="163"/>
      <c r="L174" s="33"/>
      <c r="M174" s="164" t="s">
        <v>1</v>
      </c>
      <c r="N174" s="165" t="s">
        <v>49</v>
      </c>
      <c r="O174" s="58"/>
      <c r="P174" s="166">
        <f t="shared" si="18"/>
        <v>0</v>
      </c>
      <c r="Q174" s="166">
        <v>0</v>
      </c>
      <c r="R174" s="166">
        <f t="shared" si="19"/>
        <v>0</v>
      </c>
      <c r="S174" s="166">
        <v>0</v>
      </c>
      <c r="T174" s="167">
        <f t="shared" si="20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106</v>
      </c>
      <c r="AT174" s="168" t="s">
        <v>167</v>
      </c>
      <c r="AU174" s="168" t="s">
        <v>94</v>
      </c>
      <c r="AY174" s="14" t="s">
        <v>165</v>
      </c>
      <c r="BE174" s="99">
        <f t="shared" si="21"/>
        <v>0</v>
      </c>
      <c r="BF174" s="99">
        <f t="shared" si="22"/>
        <v>0</v>
      </c>
      <c r="BG174" s="99">
        <f t="shared" si="23"/>
        <v>0</v>
      </c>
      <c r="BH174" s="99">
        <f t="shared" si="24"/>
        <v>0</v>
      </c>
      <c r="BI174" s="99">
        <f t="shared" si="25"/>
        <v>0</v>
      </c>
      <c r="BJ174" s="14" t="s">
        <v>94</v>
      </c>
      <c r="BK174" s="99">
        <f t="shared" si="26"/>
        <v>0</v>
      </c>
      <c r="BL174" s="14" t="s">
        <v>106</v>
      </c>
      <c r="BM174" s="168" t="s">
        <v>876</v>
      </c>
    </row>
    <row r="175" spans="1:65" s="2" customFormat="1" ht="14.45" customHeight="1">
      <c r="A175" s="32"/>
      <c r="B175" s="131"/>
      <c r="C175" s="156" t="s">
        <v>313</v>
      </c>
      <c r="D175" s="156" t="s">
        <v>167</v>
      </c>
      <c r="E175" s="157" t="s">
        <v>339</v>
      </c>
      <c r="F175" s="158" t="s">
        <v>340</v>
      </c>
      <c r="G175" s="159" t="s">
        <v>332</v>
      </c>
      <c r="H175" s="160">
        <v>21.170999999999999</v>
      </c>
      <c r="I175" s="161"/>
      <c r="J175" s="162"/>
      <c r="K175" s="163"/>
      <c r="L175" s="33"/>
      <c r="M175" s="164" t="s">
        <v>1</v>
      </c>
      <c r="N175" s="165" t="s">
        <v>49</v>
      </c>
      <c r="O175" s="58"/>
      <c r="P175" s="166">
        <f t="shared" si="18"/>
        <v>0</v>
      </c>
      <c r="Q175" s="166">
        <v>0</v>
      </c>
      <c r="R175" s="166">
        <f t="shared" si="19"/>
        <v>0</v>
      </c>
      <c r="S175" s="166">
        <v>0</v>
      </c>
      <c r="T175" s="167">
        <f t="shared" si="20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106</v>
      </c>
      <c r="AT175" s="168" t="s">
        <v>167</v>
      </c>
      <c r="AU175" s="168" t="s">
        <v>94</v>
      </c>
      <c r="AY175" s="14" t="s">
        <v>165</v>
      </c>
      <c r="BE175" s="99">
        <f t="shared" si="21"/>
        <v>0</v>
      </c>
      <c r="BF175" s="99">
        <f t="shared" si="22"/>
        <v>0</v>
      </c>
      <c r="BG175" s="99">
        <f t="shared" si="23"/>
        <v>0</v>
      </c>
      <c r="BH175" s="99">
        <f t="shared" si="24"/>
        <v>0</v>
      </c>
      <c r="BI175" s="99">
        <f t="shared" si="25"/>
        <v>0</v>
      </c>
      <c r="BJ175" s="14" t="s">
        <v>94</v>
      </c>
      <c r="BK175" s="99">
        <f t="shared" si="26"/>
        <v>0</v>
      </c>
      <c r="BL175" s="14" t="s">
        <v>106</v>
      </c>
      <c r="BM175" s="168" t="s">
        <v>877</v>
      </c>
    </row>
    <row r="176" spans="1:65" s="2" customFormat="1" ht="24.2" customHeight="1">
      <c r="A176" s="32"/>
      <c r="B176" s="131"/>
      <c r="C176" s="156" t="s">
        <v>317</v>
      </c>
      <c r="D176" s="156" t="s">
        <v>167</v>
      </c>
      <c r="E176" s="157" t="s">
        <v>343</v>
      </c>
      <c r="F176" s="158" t="s">
        <v>344</v>
      </c>
      <c r="G176" s="159" t="s">
        <v>332</v>
      </c>
      <c r="H176" s="160">
        <v>317.565</v>
      </c>
      <c r="I176" s="161"/>
      <c r="J176" s="162"/>
      <c r="K176" s="163"/>
      <c r="L176" s="33"/>
      <c r="M176" s="164" t="s">
        <v>1</v>
      </c>
      <c r="N176" s="165" t="s">
        <v>49</v>
      </c>
      <c r="O176" s="58"/>
      <c r="P176" s="166">
        <f t="shared" si="18"/>
        <v>0</v>
      </c>
      <c r="Q176" s="166">
        <v>0</v>
      </c>
      <c r="R176" s="166">
        <f t="shared" si="19"/>
        <v>0</v>
      </c>
      <c r="S176" s="166">
        <v>0</v>
      </c>
      <c r="T176" s="167">
        <f t="shared" si="20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106</v>
      </c>
      <c r="AT176" s="168" t="s">
        <v>167</v>
      </c>
      <c r="AU176" s="168" t="s">
        <v>94</v>
      </c>
      <c r="AY176" s="14" t="s">
        <v>165</v>
      </c>
      <c r="BE176" s="99">
        <f t="shared" si="21"/>
        <v>0</v>
      </c>
      <c r="BF176" s="99">
        <f t="shared" si="22"/>
        <v>0</v>
      </c>
      <c r="BG176" s="99">
        <f t="shared" si="23"/>
        <v>0</v>
      </c>
      <c r="BH176" s="99">
        <f t="shared" si="24"/>
        <v>0</v>
      </c>
      <c r="BI176" s="99">
        <f t="shared" si="25"/>
        <v>0</v>
      </c>
      <c r="BJ176" s="14" t="s">
        <v>94</v>
      </c>
      <c r="BK176" s="99">
        <f t="shared" si="26"/>
        <v>0</v>
      </c>
      <c r="BL176" s="14" t="s">
        <v>106</v>
      </c>
      <c r="BM176" s="168" t="s">
        <v>878</v>
      </c>
    </row>
    <row r="177" spans="1:65" s="2" customFormat="1" ht="24.2" customHeight="1">
      <c r="A177" s="32"/>
      <c r="B177" s="131"/>
      <c r="C177" s="156" t="s">
        <v>321</v>
      </c>
      <c r="D177" s="156" t="s">
        <v>167</v>
      </c>
      <c r="E177" s="157" t="s">
        <v>347</v>
      </c>
      <c r="F177" s="158" t="s">
        <v>348</v>
      </c>
      <c r="G177" s="159" t="s">
        <v>332</v>
      </c>
      <c r="H177" s="160">
        <v>21.170999999999999</v>
      </c>
      <c r="I177" s="161"/>
      <c r="J177" s="162"/>
      <c r="K177" s="163"/>
      <c r="L177" s="33"/>
      <c r="M177" s="164" t="s">
        <v>1</v>
      </c>
      <c r="N177" s="165" t="s">
        <v>49</v>
      </c>
      <c r="O177" s="58"/>
      <c r="P177" s="166">
        <f t="shared" si="18"/>
        <v>0</v>
      </c>
      <c r="Q177" s="166">
        <v>0</v>
      </c>
      <c r="R177" s="166">
        <f t="shared" si="19"/>
        <v>0</v>
      </c>
      <c r="S177" s="166">
        <v>0</v>
      </c>
      <c r="T177" s="167">
        <f t="shared" si="20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106</v>
      </c>
      <c r="AT177" s="168" t="s">
        <v>167</v>
      </c>
      <c r="AU177" s="168" t="s">
        <v>94</v>
      </c>
      <c r="AY177" s="14" t="s">
        <v>165</v>
      </c>
      <c r="BE177" s="99">
        <f t="shared" si="21"/>
        <v>0</v>
      </c>
      <c r="BF177" s="99">
        <f t="shared" si="22"/>
        <v>0</v>
      </c>
      <c r="BG177" s="99">
        <f t="shared" si="23"/>
        <v>0</v>
      </c>
      <c r="BH177" s="99">
        <f t="shared" si="24"/>
        <v>0</v>
      </c>
      <c r="BI177" s="99">
        <f t="shared" si="25"/>
        <v>0</v>
      </c>
      <c r="BJ177" s="14" t="s">
        <v>94</v>
      </c>
      <c r="BK177" s="99">
        <f t="shared" si="26"/>
        <v>0</v>
      </c>
      <c r="BL177" s="14" t="s">
        <v>106</v>
      </c>
      <c r="BM177" s="168" t="s">
        <v>879</v>
      </c>
    </row>
    <row r="178" spans="1:65" s="2" customFormat="1" ht="24.2" customHeight="1">
      <c r="A178" s="32"/>
      <c r="B178" s="131"/>
      <c r="C178" s="156" t="s">
        <v>325</v>
      </c>
      <c r="D178" s="156" t="s">
        <v>167</v>
      </c>
      <c r="E178" s="157" t="s">
        <v>351</v>
      </c>
      <c r="F178" s="158" t="s">
        <v>352</v>
      </c>
      <c r="G178" s="159" t="s">
        <v>332</v>
      </c>
      <c r="H178" s="160">
        <v>169.36799999999999</v>
      </c>
      <c r="I178" s="161"/>
      <c r="J178" s="162"/>
      <c r="K178" s="163"/>
      <c r="L178" s="33"/>
      <c r="M178" s="164" t="s">
        <v>1</v>
      </c>
      <c r="N178" s="165" t="s">
        <v>49</v>
      </c>
      <c r="O178" s="58"/>
      <c r="P178" s="166">
        <f t="shared" si="18"/>
        <v>0</v>
      </c>
      <c r="Q178" s="166">
        <v>0</v>
      </c>
      <c r="R178" s="166">
        <f t="shared" si="19"/>
        <v>0</v>
      </c>
      <c r="S178" s="166">
        <v>0</v>
      </c>
      <c r="T178" s="167">
        <f t="shared" si="20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106</v>
      </c>
      <c r="AT178" s="168" t="s">
        <v>167</v>
      </c>
      <c r="AU178" s="168" t="s">
        <v>94</v>
      </c>
      <c r="AY178" s="14" t="s">
        <v>165</v>
      </c>
      <c r="BE178" s="99">
        <f t="shared" si="21"/>
        <v>0</v>
      </c>
      <c r="BF178" s="99">
        <f t="shared" si="22"/>
        <v>0</v>
      </c>
      <c r="BG178" s="99">
        <f t="shared" si="23"/>
        <v>0</v>
      </c>
      <c r="BH178" s="99">
        <f t="shared" si="24"/>
        <v>0</v>
      </c>
      <c r="BI178" s="99">
        <f t="shared" si="25"/>
        <v>0</v>
      </c>
      <c r="BJ178" s="14" t="s">
        <v>94</v>
      </c>
      <c r="BK178" s="99">
        <f t="shared" si="26"/>
        <v>0</v>
      </c>
      <c r="BL178" s="14" t="s">
        <v>106</v>
      </c>
      <c r="BM178" s="168" t="s">
        <v>880</v>
      </c>
    </row>
    <row r="179" spans="1:65" s="2" customFormat="1" ht="24.2" customHeight="1">
      <c r="A179" s="32"/>
      <c r="B179" s="131"/>
      <c r="C179" s="156" t="s">
        <v>329</v>
      </c>
      <c r="D179" s="156" t="s">
        <v>167</v>
      </c>
      <c r="E179" s="157" t="s">
        <v>355</v>
      </c>
      <c r="F179" s="158" t="s">
        <v>356</v>
      </c>
      <c r="G179" s="159" t="s">
        <v>332</v>
      </c>
      <c r="H179" s="160">
        <v>21.170999999999999</v>
      </c>
      <c r="I179" s="161"/>
      <c r="J179" s="162"/>
      <c r="K179" s="163"/>
      <c r="L179" s="33"/>
      <c r="M179" s="164" t="s">
        <v>1</v>
      </c>
      <c r="N179" s="165" t="s">
        <v>49</v>
      </c>
      <c r="O179" s="58"/>
      <c r="P179" s="166">
        <f t="shared" si="18"/>
        <v>0</v>
      </c>
      <c r="Q179" s="166">
        <v>0</v>
      </c>
      <c r="R179" s="166">
        <f t="shared" si="19"/>
        <v>0</v>
      </c>
      <c r="S179" s="166">
        <v>0</v>
      </c>
      <c r="T179" s="167">
        <f t="shared" si="20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106</v>
      </c>
      <c r="AT179" s="168" t="s">
        <v>167</v>
      </c>
      <c r="AU179" s="168" t="s">
        <v>94</v>
      </c>
      <c r="AY179" s="14" t="s">
        <v>165</v>
      </c>
      <c r="BE179" s="99">
        <f t="shared" si="21"/>
        <v>0</v>
      </c>
      <c r="BF179" s="99">
        <f t="shared" si="22"/>
        <v>0</v>
      </c>
      <c r="BG179" s="99">
        <f t="shared" si="23"/>
        <v>0</v>
      </c>
      <c r="BH179" s="99">
        <f t="shared" si="24"/>
        <v>0</v>
      </c>
      <c r="BI179" s="99">
        <f t="shared" si="25"/>
        <v>0</v>
      </c>
      <c r="BJ179" s="14" t="s">
        <v>94</v>
      </c>
      <c r="BK179" s="99">
        <f t="shared" si="26"/>
        <v>0</v>
      </c>
      <c r="BL179" s="14" t="s">
        <v>106</v>
      </c>
      <c r="BM179" s="168" t="s">
        <v>881</v>
      </c>
    </row>
    <row r="180" spans="1:65" s="12" customFormat="1" ht="22.9" customHeight="1">
      <c r="B180" s="143"/>
      <c r="D180" s="144" t="s">
        <v>82</v>
      </c>
      <c r="E180" s="154" t="s">
        <v>358</v>
      </c>
      <c r="F180" s="154" t="s">
        <v>359</v>
      </c>
      <c r="I180" s="146"/>
      <c r="J180" s="155"/>
      <c r="L180" s="143"/>
      <c r="M180" s="148"/>
      <c r="N180" s="149"/>
      <c r="O180" s="149"/>
      <c r="P180" s="150">
        <f>P181</f>
        <v>0</v>
      </c>
      <c r="Q180" s="149"/>
      <c r="R180" s="150">
        <f>R181</f>
        <v>0</v>
      </c>
      <c r="S180" s="149"/>
      <c r="T180" s="151">
        <f>T181</f>
        <v>0</v>
      </c>
      <c r="AR180" s="144" t="s">
        <v>89</v>
      </c>
      <c r="AT180" s="152" t="s">
        <v>82</v>
      </c>
      <c r="AU180" s="152" t="s">
        <v>89</v>
      </c>
      <c r="AY180" s="144" t="s">
        <v>165</v>
      </c>
      <c r="BK180" s="153">
        <f>BK181</f>
        <v>0</v>
      </c>
    </row>
    <row r="181" spans="1:65" s="2" customFormat="1" ht="24.2" customHeight="1">
      <c r="A181" s="32"/>
      <c r="B181" s="131"/>
      <c r="C181" s="156" t="s">
        <v>334</v>
      </c>
      <c r="D181" s="156" t="s">
        <v>167</v>
      </c>
      <c r="E181" s="157" t="s">
        <v>361</v>
      </c>
      <c r="F181" s="158" t="s">
        <v>362</v>
      </c>
      <c r="G181" s="159" t="s">
        <v>332</v>
      </c>
      <c r="H181" s="160">
        <v>26.081</v>
      </c>
      <c r="I181" s="161"/>
      <c r="J181" s="162"/>
      <c r="K181" s="163"/>
      <c r="L181" s="33"/>
      <c r="M181" s="164" t="s">
        <v>1</v>
      </c>
      <c r="N181" s="165" t="s">
        <v>49</v>
      </c>
      <c r="O181" s="58"/>
      <c r="P181" s="166">
        <f>O181*H181</f>
        <v>0</v>
      </c>
      <c r="Q181" s="166">
        <v>0</v>
      </c>
      <c r="R181" s="166">
        <f>Q181*H181</f>
        <v>0</v>
      </c>
      <c r="S181" s="166">
        <v>0</v>
      </c>
      <c r="T181" s="16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106</v>
      </c>
      <c r="AT181" s="168" t="s">
        <v>167</v>
      </c>
      <c r="AU181" s="168" t="s">
        <v>94</v>
      </c>
      <c r="AY181" s="14" t="s">
        <v>165</v>
      </c>
      <c r="BE181" s="99">
        <f>IF(N181="základná",J181,0)</f>
        <v>0</v>
      </c>
      <c r="BF181" s="99">
        <f>IF(N181="znížená",J181,0)</f>
        <v>0</v>
      </c>
      <c r="BG181" s="99">
        <f>IF(N181="zákl. prenesená",J181,0)</f>
        <v>0</v>
      </c>
      <c r="BH181" s="99">
        <f>IF(N181="zníž. prenesená",J181,0)</f>
        <v>0</v>
      </c>
      <c r="BI181" s="99">
        <f>IF(N181="nulová",J181,0)</f>
        <v>0</v>
      </c>
      <c r="BJ181" s="14" t="s">
        <v>94</v>
      </c>
      <c r="BK181" s="99">
        <f>ROUND(I181*H181,2)</f>
        <v>0</v>
      </c>
      <c r="BL181" s="14" t="s">
        <v>106</v>
      </c>
      <c r="BM181" s="168" t="s">
        <v>882</v>
      </c>
    </row>
    <row r="182" spans="1:65" s="12" customFormat="1" ht="25.9" customHeight="1">
      <c r="B182" s="143"/>
      <c r="D182" s="144" t="s">
        <v>82</v>
      </c>
      <c r="E182" s="145" t="s">
        <v>364</v>
      </c>
      <c r="F182" s="145" t="s">
        <v>365</v>
      </c>
      <c r="I182" s="146"/>
      <c r="J182" s="147"/>
      <c r="L182" s="143"/>
      <c r="M182" s="148"/>
      <c r="N182" s="149"/>
      <c r="O182" s="149"/>
      <c r="P182" s="150">
        <f>P183+P221+P243+P246</f>
        <v>0</v>
      </c>
      <c r="Q182" s="149"/>
      <c r="R182" s="150">
        <f>R183+R221+R243+R246</f>
        <v>14.847447600000001</v>
      </c>
      <c r="S182" s="149"/>
      <c r="T182" s="151">
        <f>T183+T221+T243+T246</f>
        <v>0</v>
      </c>
      <c r="AR182" s="144" t="s">
        <v>94</v>
      </c>
      <c r="AT182" s="152" t="s">
        <v>82</v>
      </c>
      <c r="AU182" s="152" t="s">
        <v>83</v>
      </c>
      <c r="AY182" s="144" t="s">
        <v>165</v>
      </c>
      <c r="BK182" s="153">
        <f>BK183+BK221+BK243+BK246</f>
        <v>0</v>
      </c>
    </row>
    <row r="183" spans="1:65" s="12" customFormat="1" ht="22.9" customHeight="1">
      <c r="B183" s="143"/>
      <c r="D183" s="144" t="s">
        <v>82</v>
      </c>
      <c r="E183" s="154" t="s">
        <v>883</v>
      </c>
      <c r="F183" s="154" t="s">
        <v>884</v>
      </c>
      <c r="I183" s="146"/>
      <c r="J183" s="155"/>
      <c r="L183" s="143"/>
      <c r="M183" s="148"/>
      <c r="N183" s="149"/>
      <c r="O183" s="149"/>
      <c r="P183" s="150">
        <f>SUM(P184:P220)</f>
        <v>0</v>
      </c>
      <c r="Q183" s="149"/>
      <c r="R183" s="150">
        <f>SUM(R184:R220)</f>
        <v>11.737315850000002</v>
      </c>
      <c r="S183" s="149"/>
      <c r="T183" s="151">
        <f>SUM(T184:T220)</f>
        <v>0</v>
      </c>
      <c r="AR183" s="144" t="s">
        <v>94</v>
      </c>
      <c r="AT183" s="152" t="s">
        <v>82</v>
      </c>
      <c r="AU183" s="152" t="s">
        <v>89</v>
      </c>
      <c r="AY183" s="144" t="s">
        <v>165</v>
      </c>
      <c r="BK183" s="153">
        <f>SUM(BK184:BK220)</f>
        <v>0</v>
      </c>
    </row>
    <row r="184" spans="1:65" s="2" customFormat="1" ht="24.2" customHeight="1">
      <c r="A184" s="32"/>
      <c r="B184" s="131"/>
      <c r="C184" s="156" t="s">
        <v>338</v>
      </c>
      <c r="D184" s="156" t="s">
        <v>167</v>
      </c>
      <c r="E184" s="157" t="s">
        <v>885</v>
      </c>
      <c r="F184" s="158" t="s">
        <v>886</v>
      </c>
      <c r="G184" s="159" t="s">
        <v>277</v>
      </c>
      <c r="H184" s="160">
        <v>471.45</v>
      </c>
      <c r="I184" s="161"/>
      <c r="J184" s="162"/>
      <c r="K184" s="163"/>
      <c r="L184" s="33"/>
      <c r="M184" s="164" t="s">
        <v>1</v>
      </c>
      <c r="N184" s="165" t="s">
        <v>49</v>
      </c>
      <c r="O184" s="58"/>
      <c r="P184" s="166">
        <f t="shared" ref="P184:P220" si="27">O184*H184</f>
        <v>0</v>
      </c>
      <c r="Q184" s="166">
        <v>2.1000000000000001E-4</v>
      </c>
      <c r="R184" s="166">
        <f t="shared" ref="R184:R220" si="28">Q184*H184</f>
        <v>9.9004499999999995E-2</v>
      </c>
      <c r="S184" s="166">
        <v>0</v>
      </c>
      <c r="T184" s="167">
        <f t="shared" ref="T184:T220" si="29"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226</v>
      </c>
      <c r="AT184" s="168" t="s">
        <v>167</v>
      </c>
      <c r="AU184" s="168" t="s">
        <v>94</v>
      </c>
      <c r="AY184" s="14" t="s">
        <v>165</v>
      </c>
      <c r="BE184" s="99">
        <f t="shared" ref="BE184:BE220" si="30">IF(N184="základná",J184,0)</f>
        <v>0</v>
      </c>
      <c r="BF184" s="99">
        <f t="shared" ref="BF184:BF220" si="31">IF(N184="znížená",J184,0)</f>
        <v>0</v>
      </c>
      <c r="BG184" s="99">
        <f t="shared" ref="BG184:BG220" si="32">IF(N184="zákl. prenesená",J184,0)</f>
        <v>0</v>
      </c>
      <c r="BH184" s="99">
        <f t="shared" ref="BH184:BH220" si="33">IF(N184="zníž. prenesená",J184,0)</f>
        <v>0</v>
      </c>
      <c r="BI184" s="99">
        <f t="shared" ref="BI184:BI220" si="34">IF(N184="nulová",J184,0)</f>
        <v>0</v>
      </c>
      <c r="BJ184" s="14" t="s">
        <v>94</v>
      </c>
      <c r="BK184" s="99">
        <f t="shared" ref="BK184:BK220" si="35">ROUND(I184*H184,2)</f>
        <v>0</v>
      </c>
      <c r="BL184" s="14" t="s">
        <v>226</v>
      </c>
      <c r="BM184" s="168" t="s">
        <v>887</v>
      </c>
    </row>
    <row r="185" spans="1:65" s="2" customFormat="1" ht="37.9" customHeight="1">
      <c r="A185" s="32"/>
      <c r="B185" s="131"/>
      <c r="C185" s="169" t="s">
        <v>342</v>
      </c>
      <c r="D185" s="169" t="s">
        <v>373</v>
      </c>
      <c r="E185" s="170" t="s">
        <v>888</v>
      </c>
      <c r="F185" s="171" t="s">
        <v>889</v>
      </c>
      <c r="G185" s="172" t="s">
        <v>277</v>
      </c>
      <c r="H185" s="173">
        <v>495.02300000000002</v>
      </c>
      <c r="I185" s="174"/>
      <c r="J185" s="175"/>
      <c r="K185" s="176"/>
      <c r="L185" s="177"/>
      <c r="M185" s="178" t="s">
        <v>1</v>
      </c>
      <c r="N185" s="179" t="s">
        <v>49</v>
      </c>
      <c r="O185" s="58"/>
      <c r="P185" s="166">
        <f t="shared" si="27"/>
        <v>0</v>
      </c>
      <c r="Q185" s="166">
        <v>1E-4</v>
      </c>
      <c r="R185" s="166">
        <f t="shared" si="28"/>
        <v>4.9502300000000006E-2</v>
      </c>
      <c r="S185" s="166">
        <v>0</v>
      </c>
      <c r="T185" s="167">
        <f t="shared" si="29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291</v>
      </c>
      <c r="AT185" s="168" t="s">
        <v>373</v>
      </c>
      <c r="AU185" s="168" t="s">
        <v>94</v>
      </c>
      <c r="AY185" s="14" t="s">
        <v>165</v>
      </c>
      <c r="BE185" s="99">
        <f t="shared" si="30"/>
        <v>0</v>
      </c>
      <c r="BF185" s="99">
        <f t="shared" si="31"/>
        <v>0</v>
      </c>
      <c r="BG185" s="99">
        <f t="shared" si="32"/>
        <v>0</v>
      </c>
      <c r="BH185" s="99">
        <f t="shared" si="33"/>
        <v>0</v>
      </c>
      <c r="BI185" s="99">
        <f t="shared" si="34"/>
        <v>0</v>
      </c>
      <c r="BJ185" s="14" t="s">
        <v>94</v>
      </c>
      <c r="BK185" s="99">
        <f t="shared" si="35"/>
        <v>0</v>
      </c>
      <c r="BL185" s="14" t="s">
        <v>226</v>
      </c>
      <c r="BM185" s="168" t="s">
        <v>890</v>
      </c>
    </row>
    <row r="186" spans="1:65" s="2" customFormat="1" ht="37.9" customHeight="1">
      <c r="A186" s="32"/>
      <c r="B186" s="131"/>
      <c r="C186" s="169" t="s">
        <v>346</v>
      </c>
      <c r="D186" s="169" t="s">
        <v>373</v>
      </c>
      <c r="E186" s="170" t="s">
        <v>891</v>
      </c>
      <c r="F186" s="171" t="s">
        <v>892</v>
      </c>
      <c r="G186" s="172" t="s">
        <v>277</v>
      </c>
      <c r="H186" s="173">
        <v>495.02300000000002</v>
      </c>
      <c r="I186" s="174"/>
      <c r="J186" s="175"/>
      <c r="K186" s="176"/>
      <c r="L186" s="177"/>
      <c r="M186" s="178" t="s">
        <v>1</v>
      </c>
      <c r="N186" s="179" t="s">
        <v>49</v>
      </c>
      <c r="O186" s="58"/>
      <c r="P186" s="166">
        <f t="shared" si="27"/>
        <v>0</v>
      </c>
      <c r="Q186" s="166">
        <v>1E-4</v>
      </c>
      <c r="R186" s="166">
        <f t="shared" si="28"/>
        <v>4.9502300000000006E-2</v>
      </c>
      <c r="S186" s="166">
        <v>0</v>
      </c>
      <c r="T186" s="167">
        <f t="shared" si="29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291</v>
      </c>
      <c r="AT186" s="168" t="s">
        <v>373</v>
      </c>
      <c r="AU186" s="168" t="s">
        <v>94</v>
      </c>
      <c r="AY186" s="14" t="s">
        <v>165</v>
      </c>
      <c r="BE186" s="99">
        <f t="shared" si="30"/>
        <v>0</v>
      </c>
      <c r="BF186" s="99">
        <f t="shared" si="31"/>
        <v>0</v>
      </c>
      <c r="BG186" s="99">
        <f t="shared" si="32"/>
        <v>0</v>
      </c>
      <c r="BH186" s="99">
        <f t="shared" si="33"/>
        <v>0</v>
      </c>
      <c r="BI186" s="99">
        <f t="shared" si="34"/>
        <v>0</v>
      </c>
      <c r="BJ186" s="14" t="s">
        <v>94</v>
      </c>
      <c r="BK186" s="99">
        <f t="shared" si="35"/>
        <v>0</v>
      </c>
      <c r="BL186" s="14" t="s">
        <v>226</v>
      </c>
      <c r="BM186" s="168" t="s">
        <v>893</v>
      </c>
    </row>
    <row r="187" spans="1:65" s="2" customFormat="1" ht="49.15" customHeight="1">
      <c r="A187" s="32"/>
      <c r="B187" s="131"/>
      <c r="C187" s="169" t="s">
        <v>350</v>
      </c>
      <c r="D187" s="169" t="s">
        <v>373</v>
      </c>
      <c r="E187" s="170" t="s">
        <v>894</v>
      </c>
      <c r="F187" s="171" t="s">
        <v>895</v>
      </c>
      <c r="G187" s="172" t="s">
        <v>394</v>
      </c>
      <c r="H187" s="173">
        <v>2</v>
      </c>
      <c r="I187" s="174"/>
      <c r="J187" s="175"/>
      <c r="K187" s="176"/>
      <c r="L187" s="177"/>
      <c r="M187" s="178" t="s">
        <v>1</v>
      </c>
      <c r="N187" s="179" t="s">
        <v>49</v>
      </c>
      <c r="O187" s="58"/>
      <c r="P187" s="166">
        <f t="shared" si="27"/>
        <v>0</v>
      </c>
      <c r="Q187" s="166">
        <v>2.86E-2</v>
      </c>
      <c r="R187" s="166">
        <f t="shared" si="28"/>
        <v>5.7200000000000001E-2</v>
      </c>
      <c r="S187" s="166">
        <v>0</v>
      </c>
      <c r="T187" s="167">
        <f t="shared" si="29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291</v>
      </c>
      <c r="AT187" s="168" t="s">
        <v>373</v>
      </c>
      <c r="AU187" s="168" t="s">
        <v>94</v>
      </c>
      <c r="AY187" s="14" t="s">
        <v>165</v>
      </c>
      <c r="BE187" s="99">
        <f t="shared" si="30"/>
        <v>0</v>
      </c>
      <c r="BF187" s="99">
        <f t="shared" si="31"/>
        <v>0</v>
      </c>
      <c r="BG187" s="99">
        <f t="shared" si="32"/>
        <v>0</v>
      </c>
      <c r="BH187" s="99">
        <f t="shared" si="33"/>
        <v>0</v>
      </c>
      <c r="BI187" s="99">
        <f t="shared" si="34"/>
        <v>0</v>
      </c>
      <c r="BJ187" s="14" t="s">
        <v>94</v>
      </c>
      <c r="BK187" s="99">
        <f t="shared" si="35"/>
        <v>0</v>
      </c>
      <c r="BL187" s="14" t="s">
        <v>226</v>
      </c>
      <c r="BM187" s="168" t="s">
        <v>896</v>
      </c>
    </row>
    <row r="188" spans="1:65" s="2" customFormat="1" ht="24.2" customHeight="1">
      <c r="A188" s="32"/>
      <c r="B188" s="131"/>
      <c r="C188" s="169" t="s">
        <v>354</v>
      </c>
      <c r="D188" s="169" t="s">
        <v>373</v>
      </c>
      <c r="E188" s="170" t="s">
        <v>897</v>
      </c>
      <c r="F188" s="171" t="s">
        <v>898</v>
      </c>
      <c r="G188" s="172" t="s">
        <v>170</v>
      </c>
      <c r="H188" s="173">
        <v>0.99</v>
      </c>
      <c r="I188" s="174"/>
      <c r="J188" s="175"/>
      <c r="K188" s="176"/>
      <c r="L188" s="177"/>
      <c r="M188" s="178" t="s">
        <v>1</v>
      </c>
      <c r="N188" s="179" t="s">
        <v>49</v>
      </c>
      <c r="O188" s="58"/>
      <c r="P188" s="166">
        <f t="shared" si="27"/>
        <v>0</v>
      </c>
      <c r="Q188" s="166">
        <v>0.01</v>
      </c>
      <c r="R188" s="166">
        <f t="shared" si="28"/>
        <v>9.9000000000000008E-3</v>
      </c>
      <c r="S188" s="166">
        <v>0</v>
      </c>
      <c r="T188" s="167">
        <f t="shared" si="29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291</v>
      </c>
      <c r="AT188" s="168" t="s">
        <v>373</v>
      </c>
      <c r="AU188" s="168" t="s">
        <v>94</v>
      </c>
      <c r="AY188" s="14" t="s">
        <v>165</v>
      </c>
      <c r="BE188" s="99">
        <f t="shared" si="30"/>
        <v>0</v>
      </c>
      <c r="BF188" s="99">
        <f t="shared" si="31"/>
        <v>0</v>
      </c>
      <c r="BG188" s="99">
        <f t="shared" si="32"/>
        <v>0</v>
      </c>
      <c r="BH188" s="99">
        <f t="shared" si="33"/>
        <v>0</v>
      </c>
      <c r="BI188" s="99">
        <f t="shared" si="34"/>
        <v>0</v>
      </c>
      <c r="BJ188" s="14" t="s">
        <v>94</v>
      </c>
      <c r="BK188" s="99">
        <f t="shared" si="35"/>
        <v>0</v>
      </c>
      <c r="BL188" s="14" t="s">
        <v>226</v>
      </c>
      <c r="BM188" s="168" t="s">
        <v>899</v>
      </c>
    </row>
    <row r="189" spans="1:65" s="2" customFormat="1" ht="49.15" customHeight="1">
      <c r="A189" s="32"/>
      <c r="B189" s="131"/>
      <c r="C189" s="169" t="s">
        <v>360</v>
      </c>
      <c r="D189" s="169" t="s">
        <v>373</v>
      </c>
      <c r="E189" s="170" t="s">
        <v>900</v>
      </c>
      <c r="F189" s="171" t="s">
        <v>901</v>
      </c>
      <c r="G189" s="172" t="s">
        <v>394</v>
      </c>
      <c r="H189" s="173">
        <v>1</v>
      </c>
      <c r="I189" s="174"/>
      <c r="J189" s="175"/>
      <c r="K189" s="176"/>
      <c r="L189" s="177"/>
      <c r="M189" s="178" t="s">
        <v>1</v>
      </c>
      <c r="N189" s="179" t="s">
        <v>49</v>
      </c>
      <c r="O189" s="58"/>
      <c r="P189" s="166">
        <f t="shared" si="27"/>
        <v>0</v>
      </c>
      <c r="Q189" s="166">
        <v>3.5999999999999997E-2</v>
      </c>
      <c r="R189" s="166">
        <f t="shared" si="28"/>
        <v>3.5999999999999997E-2</v>
      </c>
      <c r="S189" s="166">
        <v>0</v>
      </c>
      <c r="T189" s="167">
        <f t="shared" si="29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291</v>
      </c>
      <c r="AT189" s="168" t="s">
        <v>373</v>
      </c>
      <c r="AU189" s="168" t="s">
        <v>94</v>
      </c>
      <c r="AY189" s="14" t="s">
        <v>165</v>
      </c>
      <c r="BE189" s="99">
        <f t="shared" si="30"/>
        <v>0</v>
      </c>
      <c r="BF189" s="99">
        <f t="shared" si="31"/>
        <v>0</v>
      </c>
      <c r="BG189" s="99">
        <f t="shared" si="32"/>
        <v>0</v>
      </c>
      <c r="BH189" s="99">
        <f t="shared" si="33"/>
        <v>0</v>
      </c>
      <c r="BI189" s="99">
        <f t="shared" si="34"/>
        <v>0</v>
      </c>
      <c r="BJ189" s="14" t="s">
        <v>94</v>
      </c>
      <c r="BK189" s="99">
        <f t="shared" si="35"/>
        <v>0</v>
      </c>
      <c r="BL189" s="14" t="s">
        <v>226</v>
      </c>
      <c r="BM189" s="168" t="s">
        <v>902</v>
      </c>
    </row>
    <row r="190" spans="1:65" s="2" customFormat="1" ht="24.2" customHeight="1">
      <c r="A190" s="32"/>
      <c r="B190" s="131"/>
      <c r="C190" s="169" t="s">
        <v>368</v>
      </c>
      <c r="D190" s="169" t="s">
        <v>373</v>
      </c>
      <c r="E190" s="170" t="s">
        <v>897</v>
      </c>
      <c r="F190" s="171" t="s">
        <v>898</v>
      </c>
      <c r="G190" s="172" t="s">
        <v>170</v>
      </c>
      <c r="H190" s="173">
        <v>0.6</v>
      </c>
      <c r="I190" s="174"/>
      <c r="J190" s="175"/>
      <c r="K190" s="176"/>
      <c r="L190" s="177"/>
      <c r="M190" s="178" t="s">
        <v>1</v>
      </c>
      <c r="N190" s="179" t="s">
        <v>49</v>
      </c>
      <c r="O190" s="58"/>
      <c r="P190" s="166">
        <f t="shared" si="27"/>
        <v>0</v>
      </c>
      <c r="Q190" s="166">
        <v>0.01</v>
      </c>
      <c r="R190" s="166">
        <f t="shared" si="28"/>
        <v>6.0000000000000001E-3</v>
      </c>
      <c r="S190" s="166">
        <v>0</v>
      </c>
      <c r="T190" s="167">
        <f t="shared" si="29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291</v>
      </c>
      <c r="AT190" s="168" t="s">
        <v>373</v>
      </c>
      <c r="AU190" s="168" t="s">
        <v>94</v>
      </c>
      <c r="AY190" s="14" t="s">
        <v>165</v>
      </c>
      <c r="BE190" s="99">
        <f t="shared" si="30"/>
        <v>0</v>
      </c>
      <c r="BF190" s="99">
        <f t="shared" si="31"/>
        <v>0</v>
      </c>
      <c r="BG190" s="99">
        <f t="shared" si="32"/>
        <v>0</v>
      </c>
      <c r="BH190" s="99">
        <f t="shared" si="33"/>
        <v>0</v>
      </c>
      <c r="BI190" s="99">
        <f t="shared" si="34"/>
        <v>0</v>
      </c>
      <c r="BJ190" s="14" t="s">
        <v>94</v>
      </c>
      <c r="BK190" s="99">
        <f t="shared" si="35"/>
        <v>0</v>
      </c>
      <c r="BL190" s="14" t="s">
        <v>226</v>
      </c>
      <c r="BM190" s="168" t="s">
        <v>903</v>
      </c>
    </row>
    <row r="191" spans="1:65" s="2" customFormat="1" ht="49.15" customHeight="1">
      <c r="A191" s="32"/>
      <c r="B191" s="131"/>
      <c r="C191" s="169" t="s">
        <v>372</v>
      </c>
      <c r="D191" s="169" t="s">
        <v>373</v>
      </c>
      <c r="E191" s="170" t="s">
        <v>904</v>
      </c>
      <c r="F191" s="171" t="s">
        <v>905</v>
      </c>
      <c r="G191" s="172" t="s">
        <v>394</v>
      </c>
      <c r="H191" s="173">
        <v>10</v>
      </c>
      <c r="I191" s="174"/>
      <c r="J191" s="175"/>
      <c r="K191" s="176"/>
      <c r="L191" s="177"/>
      <c r="M191" s="178" t="s">
        <v>1</v>
      </c>
      <c r="N191" s="179" t="s">
        <v>49</v>
      </c>
      <c r="O191" s="58"/>
      <c r="P191" s="166">
        <f t="shared" si="27"/>
        <v>0</v>
      </c>
      <c r="Q191" s="166">
        <v>4.2000000000000003E-2</v>
      </c>
      <c r="R191" s="166">
        <f t="shared" si="28"/>
        <v>0.42000000000000004</v>
      </c>
      <c r="S191" s="166">
        <v>0</v>
      </c>
      <c r="T191" s="167">
        <f t="shared" si="29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291</v>
      </c>
      <c r="AT191" s="168" t="s">
        <v>373</v>
      </c>
      <c r="AU191" s="168" t="s">
        <v>94</v>
      </c>
      <c r="AY191" s="14" t="s">
        <v>165</v>
      </c>
      <c r="BE191" s="99">
        <f t="shared" si="30"/>
        <v>0</v>
      </c>
      <c r="BF191" s="99">
        <f t="shared" si="31"/>
        <v>0</v>
      </c>
      <c r="BG191" s="99">
        <f t="shared" si="32"/>
        <v>0</v>
      </c>
      <c r="BH191" s="99">
        <f t="shared" si="33"/>
        <v>0</v>
      </c>
      <c r="BI191" s="99">
        <f t="shared" si="34"/>
        <v>0</v>
      </c>
      <c r="BJ191" s="14" t="s">
        <v>94</v>
      </c>
      <c r="BK191" s="99">
        <f t="shared" si="35"/>
        <v>0</v>
      </c>
      <c r="BL191" s="14" t="s">
        <v>226</v>
      </c>
      <c r="BM191" s="168" t="s">
        <v>906</v>
      </c>
    </row>
    <row r="192" spans="1:65" s="2" customFormat="1" ht="24.2" customHeight="1">
      <c r="A192" s="32"/>
      <c r="B192" s="131"/>
      <c r="C192" s="169" t="s">
        <v>377</v>
      </c>
      <c r="D192" s="169" t="s">
        <v>373</v>
      </c>
      <c r="E192" s="170" t="s">
        <v>897</v>
      </c>
      <c r="F192" s="171" t="s">
        <v>898</v>
      </c>
      <c r="G192" s="172" t="s">
        <v>170</v>
      </c>
      <c r="H192" s="173">
        <v>7.2</v>
      </c>
      <c r="I192" s="174"/>
      <c r="J192" s="175"/>
      <c r="K192" s="176"/>
      <c r="L192" s="177"/>
      <c r="M192" s="178" t="s">
        <v>1</v>
      </c>
      <c r="N192" s="179" t="s">
        <v>49</v>
      </c>
      <c r="O192" s="58"/>
      <c r="P192" s="166">
        <f t="shared" si="27"/>
        <v>0</v>
      </c>
      <c r="Q192" s="166">
        <v>0.01</v>
      </c>
      <c r="R192" s="166">
        <f t="shared" si="28"/>
        <v>7.2000000000000008E-2</v>
      </c>
      <c r="S192" s="166">
        <v>0</v>
      </c>
      <c r="T192" s="167">
        <f t="shared" si="29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291</v>
      </c>
      <c r="AT192" s="168" t="s">
        <v>373</v>
      </c>
      <c r="AU192" s="168" t="s">
        <v>94</v>
      </c>
      <c r="AY192" s="14" t="s">
        <v>165</v>
      </c>
      <c r="BE192" s="99">
        <f t="shared" si="30"/>
        <v>0</v>
      </c>
      <c r="BF192" s="99">
        <f t="shared" si="31"/>
        <v>0</v>
      </c>
      <c r="BG192" s="99">
        <f t="shared" si="32"/>
        <v>0</v>
      </c>
      <c r="BH192" s="99">
        <f t="shared" si="33"/>
        <v>0</v>
      </c>
      <c r="BI192" s="99">
        <f t="shared" si="34"/>
        <v>0</v>
      </c>
      <c r="BJ192" s="14" t="s">
        <v>94</v>
      </c>
      <c r="BK192" s="99">
        <f t="shared" si="35"/>
        <v>0</v>
      </c>
      <c r="BL192" s="14" t="s">
        <v>226</v>
      </c>
      <c r="BM192" s="168" t="s">
        <v>907</v>
      </c>
    </row>
    <row r="193" spans="1:65" s="2" customFormat="1" ht="49.15" customHeight="1">
      <c r="A193" s="32"/>
      <c r="B193" s="131"/>
      <c r="C193" s="169" t="s">
        <v>383</v>
      </c>
      <c r="D193" s="169" t="s">
        <v>373</v>
      </c>
      <c r="E193" s="170" t="s">
        <v>908</v>
      </c>
      <c r="F193" s="171" t="s">
        <v>909</v>
      </c>
      <c r="G193" s="172" t="s">
        <v>394</v>
      </c>
      <c r="H193" s="173">
        <v>1</v>
      </c>
      <c r="I193" s="174"/>
      <c r="J193" s="175"/>
      <c r="K193" s="176"/>
      <c r="L193" s="177"/>
      <c r="M193" s="178" t="s">
        <v>1</v>
      </c>
      <c r="N193" s="179" t="s">
        <v>49</v>
      </c>
      <c r="O193" s="58"/>
      <c r="P193" s="166">
        <f t="shared" si="27"/>
        <v>0</v>
      </c>
      <c r="Q193" s="166">
        <v>3.1199999999999999E-2</v>
      </c>
      <c r="R193" s="166">
        <f t="shared" si="28"/>
        <v>3.1199999999999999E-2</v>
      </c>
      <c r="S193" s="166">
        <v>0</v>
      </c>
      <c r="T193" s="167">
        <f t="shared" si="29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291</v>
      </c>
      <c r="AT193" s="168" t="s">
        <v>373</v>
      </c>
      <c r="AU193" s="168" t="s">
        <v>94</v>
      </c>
      <c r="AY193" s="14" t="s">
        <v>165</v>
      </c>
      <c r="BE193" s="99">
        <f t="shared" si="30"/>
        <v>0</v>
      </c>
      <c r="BF193" s="99">
        <f t="shared" si="31"/>
        <v>0</v>
      </c>
      <c r="BG193" s="99">
        <f t="shared" si="32"/>
        <v>0</v>
      </c>
      <c r="BH193" s="99">
        <f t="shared" si="33"/>
        <v>0</v>
      </c>
      <c r="BI193" s="99">
        <f t="shared" si="34"/>
        <v>0</v>
      </c>
      <c r="BJ193" s="14" t="s">
        <v>94</v>
      </c>
      <c r="BK193" s="99">
        <f t="shared" si="35"/>
        <v>0</v>
      </c>
      <c r="BL193" s="14" t="s">
        <v>226</v>
      </c>
      <c r="BM193" s="168" t="s">
        <v>910</v>
      </c>
    </row>
    <row r="194" spans="1:65" s="2" customFormat="1" ht="24.2" customHeight="1">
      <c r="A194" s="32"/>
      <c r="B194" s="131"/>
      <c r="C194" s="169" t="s">
        <v>387</v>
      </c>
      <c r="D194" s="169" t="s">
        <v>373</v>
      </c>
      <c r="E194" s="170" t="s">
        <v>897</v>
      </c>
      <c r="F194" s="171" t="s">
        <v>898</v>
      </c>
      <c r="G194" s="172" t="s">
        <v>170</v>
      </c>
      <c r="H194" s="173">
        <v>0.54</v>
      </c>
      <c r="I194" s="174"/>
      <c r="J194" s="175"/>
      <c r="K194" s="176"/>
      <c r="L194" s="177"/>
      <c r="M194" s="178" t="s">
        <v>1</v>
      </c>
      <c r="N194" s="179" t="s">
        <v>49</v>
      </c>
      <c r="O194" s="58"/>
      <c r="P194" s="166">
        <f t="shared" si="27"/>
        <v>0</v>
      </c>
      <c r="Q194" s="166">
        <v>0.01</v>
      </c>
      <c r="R194" s="166">
        <f t="shared" si="28"/>
        <v>5.4000000000000003E-3</v>
      </c>
      <c r="S194" s="166">
        <v>0</v>
      </c>
      <c r="T194" s="167">
        <f t="shared" si="29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291</v>
      </c>
      <c r="AT194" s="168" t="s">
        <v>373</v>
      </c>
      <c r="AU194" s="168" t="s">
        <v>94</v>
      </c>
      <c r="AY194" s="14" t="s">
        <v>165</v>
      </c>
      <c r="BE194" s="99">
        <f t="shared" si="30"/>
        <v>0</v>
      </c>
      <c r="BF194" s="99">
        <f t="shared" si="31"/>
        <v>0</v>
      </c>
      <c r="BG194" s="99">
        <f t="shared" si="32"/>
        <v>0</v>
      </c>
      <c r="BH194" s="99">
        <f t="shared" si="33"/>
        <v>0</v>
      </c>
      <c r="BI194" s="99">
        <f t="shared" si="34"/>
        <v>0</v>
      </c>
      <c r="BJ194" s="14" t="s">
        <v>94</v>
      </c>
      <c r="BK194" s="99">
        <f t="shared" si="35"/>
        <v>0</v>
      </c>
      <c r="BL194" s="14" t="s">
        <v>226</v>
      </c>
      <c r="BM194" s="168" t="s">
        <v>911</v>
      </c>
    </row>
    <row r="195" spans="1:65" s="2" customFormat="1" ht="49.15" customHeight="1">
      <c r="A195" s="32"/>
      <c r="B195" s="131"/>
      <c r="C195" s="169" t="s">
        <v>391</v>
      </c>
      <c r="D195" s="169" t="s">
        <v>373</v>
      </c>
      <c r="E195" s="170" t="s">
        <v>912</v>
      </c>
      <c r="F195" s="171" t="s">
        <v>913</v>
      </c>
      <c r="G195" s="172" t="s">
        <v>394</v>
      </c>
      <c r="H195" s="173">
        <v>1</v>
      </c>
      <c r="I195" s="174"/>
      <c r="J195" s="175"/>
      <c r="K195" s="176"/>
      <c r="L195" s="177"/>
      <c r="M195" s="178" t="s">
        <v>1</v>
      </c>
      <c r="N195" s="179" t="s">
        <v>49</v>
      </c>
      <c r="O195" s="58"/>
      <c r="P195" s="166">
        <f t="shared" si="27"/>
        <v>0</v>
      </c>
      <c r="Q195" s="166">
        <v>9.2950000000000005E-2</v>
      </c>
      <c r="R195" s="166">
        <f t="shared" si="28"/>
        <v>9.2950000000000005E-2</v>
      </c>
      <c r="S195" s="166">
        <v>0</v>
      </c>
      <c r="T195" s="167">
        <f t="shared" si="29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291</v>
      </c>
      <c r="AT195" s="168" t="s">
        <v>373</v>
      </c>
      <c r="AU195" s="168" t="s">
        <v>94</v>
      </c>
      <c r="AY195" s="14" t="s">
        <v>165</v>
      </c>
      <c r="BE195" s="99">
        <f t="shared" si="30"/>
        <v>0</v>
      </c>
      <c r="BF195" s="99">
        <f t="shared" si="31"/>
        <v>0</v>
      </c>
      <c r="BG195" s="99">
        <f t="shared" si="32"/>
        <v>0</v>
      </c>
      <c r="BH195" s="99">
        <f t="shared" si="33"/>
        <v>0</v>
      </c>
      <c r="BI195" s="99">
        <f t="shared" si="34"/>
        <v>0</v>
      </c>
      <c r="BJ195" s="14" t="s">
        <v>94</v>
      </c>
      <c r="BK195" s="99">
        <f t="shared" si="35"/>
        <v>0</v>
      </c>
      <c r="BL195" s="14" t="s">
        <v>226</v>
      </c>
      <c r="BM195" s="168" t="s">
        <v>914</v>
      </c>
    </row>
    <row r="196" spans="1:65" s="2" customFormat="1" ht="49.15" customHeight="1">
      <c r="A196" s="32"/>
      <c r="B196" s="131"/>
      <c r="C196" s="169" t="s">
        <v>396</v>
      </c>
      <c r="D196" s="169" t="s">
        <v>373</v>
      </c>
      <c r="E196" s="170" t="s">
        <v>915</v>
      </c>
      <c r="F196" s="171" t="s">
        <v>916</v>
      </c>
      <c r="G196" s="172" t="s">
        <v>394</v>
      </c>
      <c r="H196" s="173">
        <v>1</v>
      </c>
      <c r="I196" s="174"/>
      <c r="J196" s="175"/>
      <c r="K196" s="176"/>
      <c r="L196" s="177"/>
      <c r="M196" s="178" t="s">
        <v>1</v>
      </c>
      <c r="N196" s="179" t="s">
        <v>49</v>
      </c>
      <c r="O196" s="58"/>
      <c r="P196" s="166">
        <f t="shared" si="27"/>
        <v>0</v>
      </c>
      <c r="Q196" s="166">
        <v>6.0999999999999999E-2</v>
      </c>
      <c r="R196" s="166">
        <f t="shared" si="28"/>
        <v>6.0999999999999999E-2</v>
      </c>
      <c r="S196" s="166">
        <v>0</v>
      </c>
      <c r="T196" s="167">
        <f t="shared" si="29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291</v>
      </c>
      <c r="AT196" s="168" t="s">
        <v>373</v>
      </c>
      <c r="AU196" s="168" t="s">
        <v>94</v>
      </c>
      <c r="AY196" s="14" t="s">
        <v>165</v>
      </c>
      <c r="BE196" s="99">
        <f t="shared" si="30"/>
        <v>0</v>
      </c>
      <c r="BF196" s="99">
        <f t="shared" si="31"/>
        <v>0</v>
      </c>
      <c r="BG196" s="99">
        <f t="shared" si="32"/>
        <v>0</v>
      </c>
      <c r="BH196" s="99">
        <f t="shared" si="33"/>
        <v>0</v>
      </c>
      <c r="BI196" s="99">
        <f t="shared" si="34"/>
        <v>0</v>
      </c>
      <c r="BJ196" s="14" t="s">
        <v>94</v>
      </c>
      <c r="BK196" s="99">
        <f t="shared" si="35"/>
        <v>0</v>
      </c>
      <c r="BL196" s="14" t="s">
        <v>226</v>
      </c>
      <c r="BM196" s="168" t="s">
        <v>917</v>
      </c>
    </row>
    <row r="197" spans="1:65" s="2" customFormat="1" ht="62.65" customHeight="1">
      <c r="A197" s="32"/>
      <c r="B197" s="131"/>
      <c r="C197" s="169" t="s">
        <v>400</v>
      </c>
      <c r="D197" s="169" t="s">
        <v>373</v>
      </c>
      <c r="E197" s="170" t="s">
        <v>918</v>
      </c>
      <c r="F197" s="171" t="s">
        <v>919</v>
      </c>
      <c r="G197" s="172" t="s">
        <v>394</v>
      </c>
      <c r="H197" s="173">
        <v>3</v>
      </c>
      <c r="I197" s="174"/>
      <c r="J197" s="175"/>
      <c r="K197" s="176"/>
      <c r="L197" s="177"/>
      <c r="M197" s="178" t="s">
        <v>1</v>
      </c>
      <c r="N197" s="179" t="s">
        <v>49</v>
      </c>
      <c r="O197" s="58"/>
      <c r="P197" s="166">
        <f t="shared" si="27"/>
        <v>0</v>
      </c>
      <c r="Q197" s="166">
        <v>8.0799999999999997E-2</v>
      </c>
      <c r="R197" s="166">
        <f t="shared" si="28"/>
        <v>0.2424</v>
      </c>
      <c r="S197" s="166">
        <v>0</v>
      </c>
      <c r="T197" s="167">
        <f t="shared" si="29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291</v>
      </c>
      <c r="AT197" s="168" t="s">
        <v>373</v>
      </c>
      <c r="AU197" s="168" t="s">
        <v>94</v>
      </c>
      <c r="AY197" s="14" t="s">
        <v>165</v>
      </c>
      <c r="BE197" s="99">
        <f t="shared" si="30"/>
        <v>0</v>
      </c>
      <c r="BF197" s="99">
        <f t="shared" si="31"/>
        <v>0</v>
      </c>
      <c r="BG197" s="99">
        <f t="shared" si="32"/>
        <v>0</v>
      </c>
      <c r="BH197" s="99">
        <f t="shared" si="33"/>
        <v>0</v>
      </c>
      <c r="BI197" s="99">
        <f t="shared" si="34"/>
        <v>0</v>
      </c>
      <c r="BJ197" s="14" t="s">
        <v>94</v>
      </c>
      <c r="BK197" s="99">
        <f t="shared" si="35"/>
        <v>0</v>
      </c>
      <c r="BL197" s="14" t="s">
        <v>226</v>
      </c>
      <c r="BM197" s="168" t="s">
        <v>920</v>
      </c>
    </row>
    <row r="198" spans="1:65" s="2" customFormat="1" ht="49.15" customHeight="1">
      <c r="A198" s="32"/>
      <c r="B198" s="131"/>
      <c r="C198" s="169" t="s">
        <v>404</v>
      </c>
      <c r="D198" s="169" t="s">
        <v>373</v>
      </c>
      <c r="E198" s="170" t="s">
        <v>921</v>
      </c>
      <c r="F198" s="171" t="s">
        <v>922</v>
      </c>
      <c r="G198" s="172" t="s">
        <v>394</v>
      </c>
      <c r="H198" s="173">
        <v>1</v>
      </c>
      <c r="I198" s="174"/>
      <c r="J198" s="175"/>
      <c r="K198" s="176"/>
      <c r="L198" s="177"/>
      <c r="M198" s="178" t="s">
        <v>1</v>
      </c>
      <c r="N198" s="179" t="s">
        <v>49</v>
      </c>
      <c r="O198" s="58"/>
      <c r="P198" s="166">
        <f t="shared" si="27"/>
        <v>0</v>
      </c>
      <c r="Q198" s="166">
        <v>9.1899999999999996E-2</v>
      </c>
      <c r="R198" s="166">
        <f t="shared" si="28"/>
        <v>9.1899999999999996E-2</v>
      </c>
      <c r="S198" s="166">
        <v>0</v>
      </c>
      <c r="T198" s="167">
        <f t="shared" si="29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291</v>
      </c>
      <c r="AT198" s="168" t="s">
        <v>373</v>
      </c>
      <c r="AU198" s="168" t="s">
        <v>94</v>
      </c>
      <c r="AY198" s="14" t="s">
        <v>165</v>
      </c>
      <c r="BE198" s="99">
        <f t="shared" si="30"/>
        <v>0</v>
      </c>
      <c r="BF198" s="99">
        <f t="shared" si="31"/>
        <v>0</v>
      </c>
      <c r="BG198" s="99">
        <f t="shared" si="32"/>
        <v>0</v>
      </c>
      <c r="BH198" s="99">
        <f t="shared" si="33"/>
        <v>0</v>
      </c>
      <c r="BI198" s="99">
        <f t="shared" si="34"/>
        <v>0</v>
      </c>
      <c r="BJ198" s="14" t="s">
        <v>94</v>
      </c>
      <c r="BK198" s="99">
        <f t="shared" si="35"/>
        <v>0</v>
      </c>
      <c r="BL198" s="14" t="s">
        <v>226</v>
      </c>
      <c r="BM198" s="168" t="s">
        <v>923</v>
      </c>
    </row>
    <row r="199" spans="1:65" s="2" customFormat="1" ht="62.65" customHeight="1">
      <c r="A199" s="32"/>
      <c r="B199" s="131"/>
      <c r="C199" s="169" t="s">
        <v>408</v>
      </c>
      <c r="D199" s="169" t="s">
        <v>373</v>
      </c>
      <c r="E199" s="170" t="s">
        <v>924</v>
      </c>
      <c r="F199" s="171" t="s">
        <v>925</v>
      </c>
      <c r="G199" s="172" t="s">
        <v>394</v>
      </c>
      <c r="H199" s="173">
        <v>22</v>
      </c>
      <c r="I199" s="174"/>
      <c r="J199" s="175"/>
      <c r="K199" s="176"/>
      <c r="L199" s="177"/>
      <c r="M199" s="178" t="s">
        <v>1</v>
      </c>
      <c r="N199" s="179" t="s">
        <v>49</v>
      </c>
      <c r="O199" s="58"/>
      <c r="P199" s="166">
        <f t="shared" si="27"/>
        <v>0</v>
      </c>
      <c r="Q199" s="166">
        <v>9.5399999999999999E-2</v>
      </c>
      <c r="R199" s="166">
        <f t="shared" si="28"/>
        <v>2.0987999999999998</v>
      </c>
      <c r="S199" s="166">
        <v>0</v>
      </c>
      <c r="T199" s="167">
        <f t="shared" si="29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291</v>
      </c>
      <c r="AT199" s="168" t="s">
        <v>373</v>
      </c>
      <c r="AU199" s="168" t="s">
        <v>94</v>
      </c>
      <c r="AY199" s="14" t="s">
        <v>165</v>
      </c>
      <c r="BE199" s="99">
        <f t="shared" si="30"/>
        <v>0</v>
      </c>
      <c r="BF199" s="99">
        <f t="shared" si="31"/>
        <v>0</v>
      </c>
      <c r="BG199" s="99">
        <f t="shared" si="32"/>
        <v>0</v>
      </c>
      <c r="BH199" s="99">
        <f t="shared" si="33"/>
        <v>0</v>
      </c>
      <c r="BI199" s="99">
        <f t="shared" si="34"/>
        <v>0</v>
      </c>
      <c r="BJ199" s="14" t="s">
        <v>94</v>
      </c>
      <c r="BK199" s="99">
        <f t="shared" si="35"/>
        <v>0</v>
      </c>
      <c r="BL199" s="14" t="s">
        <v>226</v>
      </c>
      <c r="BM199" s="168" t="s">
        <v>926</v>
      </c>
    </row>
    <row r="200" spans="1:65" s="2" customFormat="1" ht="62.65" customHeight="1">
      <c r="A200" s="32"/>
      <c r="B200" s="131"/>
      <c r="C200" s="169" t="s">
        <v>412</v>
      </c>
      <c r="D200" s="169" t="s">
        <v>373</v>
      </c>
      <c r="E200" s="170" t="s">
        <v>927</v>
      </c>
      <c r="F200" s="171" t="s">
        <v>928</v>
      </c>
      <c r="G200" s="172" t="s">
        <v>394</v>
      </c>
      <c r="H200" s="173">
        <v>34</v>
      </c>
      <c r="I200" s="174"/>
      <c r="J200" s="175"/>
      <c r="K200" s="176"/>
      <c r="L200" s="177"/>
      <c r="M200" s="178" t="s">
        <v>1</v>
      </c>
      <c r="N200" s="179" t="s">
        <v>49</v>
      </c>
      <c r="O200" s="58"/>
      <c r="P200" s="166">
        <f t="shared" si="27"/>
        <v>0</v>
      </c>
      <c r="Q200" s="166">
        <v>0.12947</v>
      </c>
      <c r="R200" s="166">
        <f t="shared" si="28"/>
        <v>4.40198</v>
      </c>
      <c r="S200" s="166">
        <v>0</v>
      </c>
      <c r="T200" s="167">
        <f t="shared" si="29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291</v>
      </c>
      <c r="AT200" s="168" t="s">
        <v>373</v>
      </c>
      <c r="AU200" s="168" t="s">
        <v>94</v>
      </c>
      <c r="AY200" s="14" t="s">
        <v>165</v>
      </c>
      <c r="BE200" s="99">
        <f t="shared" si="30"/>
        <v>0</v>
      </c>
      <c r="BF200" s="99">
        <f t="shared" si="31"/>
        <v>0</v>
      </c>
      <c r="BG200" s="99">
        <f t="shared" si="32"/>
        <v>0</v>
      </c>
      <c r="BH200" s="99">
        <f t="shared" si="33"/>
        <v>0</v>
      </c>
      <c r="BI200" s="99">
        <f t="shared" si="34"/>
        <v>0</v>
      </c>
      <c r="BJ200" s="14" t="s">
        <v>94</v>
      </c>
      <c r="BK200" s="99">
        <f t="shared" si="35"/>
        <v>0</v>
      </c>
      <c r="BL200" s="14" t="s">
        <v>226</v>
      </c>
      <c r="BM200" s="168" t="s">
        <v>929</v>
      </c>
    </row>
    <row r="201" spans="1:65" s="2" customFormat="1" ht="24.2" customHeight="1">
      <c r="A201" s="32"/>
      <c r="B201" s="131"/>
      <c r="C201" s="169" t="s">
        <v>556</v>
      </c>
      <c r="D201" s="169" t="s">
        <v>373</v>
      </c>
      <c r="E201" s="170" t="s">
        <v>897</v>
      </c>
      <c r="F201" s="171" t="s">
        <v>898</v>
      </c>
      <c r="G201" s="172" t="s">
        <v>170</v>
      </c>
      <c r="H201" s="173">
        <v>3.0449999999999999</v>
      </c>
      <c r="I201" s="174"/>
      <c r="J201" s="175"/>
      <c r="K201" s="176"/>
      <c r="L201" s="177"/>
      <c r="M201" s="178" t="s">
        <v>1</v>
      </c>
      <c r="N201" s="179" t="s">
        <v>49</v>
      </c>
      <c r="O201" s="58"/>
      <c r="P201" s="166">
        <f t="shared" si="27"/>
        <v>0</v>
      </c>
      <c r="Q201" s="166">
        <v>0.01</v>
      </c>
      <c r="R201" s="166">
        <f t="shared" si="28"/>
        <v>3.0450000000000001E-2</v>
      </c>
      <c r="S201" s="166">
        <v>0</v>
      </c>
      <c r="T201" s="167">
        <f t="shared" si="29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291</v>
      </c>
      <c r="AT201" s="168" t="s">
        <v>373</v>
      </c>
      <c r="AU201" s="168" t="s">
        <v>94</v>
      </c>
      <c r="AY201" s="14" t="s">
        <v>165</v>
      </c>
      <c r="BE201" s="99">
        <f t="shared" si="30"/>
        <v>0</v>
      </c>
      <c r="BF201" s="99">
        <f t="shared" si="31"/>
        <v>0</v>
      </c>
      <c r="BG201" s="99">
        <f t="shared" si="32"/>
        <v>0</v>
      </c>
      <c r="BH201" s="99">
        <f t="shared" si="33"/>
        <v>0</v>
      </c>
      <c r="BI201" s="99">
        <f t="shared" si="34"/>
        <v>0</v>
      </c>
      <c r="BJ201" s="14" t="s">
        <v>94</v>
      </c>
      <c r="BK201" s="99">
        <f t="shared" si="35"/>
        <v>0</v>
      </c>
      <c r="BL201" s="14" t="s">
        <v>226</v>
      </c>
      <c r="BM201" s="168" t="s">
        <v>930</v>
      </c>
    </row>
    <row r="202" spans="1:65" s="2" customFormat="1" ht="49.15" customHeight="1">
      <c r="A202" s="32"/>
      <c r="B202" s="131"/>
      <c r="C202" s="169" t="s">
        <v>560</v>
      </c>
      <c r="D202" s="169" t="s">
        <v>373</v>
      </c>
      <c r="E202" s="170" t="s">
        <v>931</v>
      </c>
      <c r="F202" s="171" t="s">
        <v>932</v>
      </c>
      <c r="G202" s="172" t="s">
        <v>394</v>
      </c>
      <c r="H202" s="173">
        <v>1</v>
      </c>
      <c r="I202" s="174"/>
      <c r="J202" s="175"/>
      <c r="K202" s="176"/>
      <c r="L202" s="177"/>
      <c r="M202" s="178" t="s">
        <v>1</v>
      </c>
      <c r="N202" s="179" t="s">
        <v>49</v>
      </c>
      <c r="O202" s="58"/>
      <c r="P202" s="166">
        <f t="shared" si="27"/>
        <v>0</v>
      </c>
      <c r="Q202" s="166">
        <v>0.76600000000000001</v>
      </c>
      <c r="R202" s="166">
        <f t="shared" si="28"/>
        <v>0.76600000000000001</v>
      </c>
      <c r="S202" s="166">
        <v>0</v>
      </c>
      <c r="T202" s="167">
        <f t="shared" si="29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291</v>
      </c>
      <c r="AT202" s="168" t="s">
        <v>373</v>
      </c>
      <c r="AU202" s="168" t="s">
        <v>94</v>
      </c>
      <c r="AY202" s="14" t="s">
        <v>165</v>
      </c>
      <c r="BE202" s="99">
        <f t="shared" si="30"/>
        <v>0</v>
      </c>
      <c r="BF202" s="99">
        <f t="shared" si="31"/>
        <v>0</v>
      </c>
      <c r="BG202" s="99">
        <f t="shared" si="32"/>
        <v>0</v>
      </c>
      <c r="BH202" s="99">
        <f t="shared" si="33"/>
        <v>0</v>
      </c>
      <c r="BI202" s="99">
        <f t="shared" si="34"/>
        <v>0</v>
      </c>
      <c r="BJ202" s="14" t="s">
        <v>94</v>
      </c>
      <c r="BK202" s="99">
        <f t="shared" si="35"/>
        <v>0</v>
      </c>
      <c r="BL202" s="14" t="s">
        <v>226</v>
      </c>
      <c r="BM202" s="168" t="s">
        <v>933</v>
      </c>
    </row>
    <row r="203" spans="1:65" s="2" customFormat="1" ht="24.2" customHeight="1">
      <c r="A203" s="32"/>
      <c r="B203" s="131"/>
      <c r="C203" s="156" t="s">
        <v>564</v>
      </c>
      <c r="D203" s="156" t="s">
        <v>167</v>
      </c>
      <c r="E203" s="157" t="s">
        <v>934</v>
      </c>
      <c r="F203" s="158" t="s">
        <v>935</v>
      </c>
      <c r="G203" s="159" t="s">
        <v>277</v>
      </c>
      <c r="H203" s="160">
        <v>187.2</v>
      </c>
      <c r="I203" s="161"/>
      <c r="J203" s="162"/>
      <c r="K203" s="163"/>
      <c r="L203" s="33"/>
      <c r="M203" s="164" t="s">
        <v>1</v>
      </c>
      <c r="N203" s="165" t="s">
        <v>49</v>
      </c>
      <c r="O203" s="58"/>
      <c r="P203" s="166">
        <f t="shared" si="27"/>
        <v>0</v>
      </c>
      <c r="Q203" s="166">
        <v>2.1000000000000001E-4</v>
      </c>
      <c r="R203" s="166">
        <f t="shared" si="28"/>
        <v>3.9312E-2</v>
      </c>
      <c r="S203" s="166">
        <v>0</v>
      </c>
      <c r="T203" s="167">
        <f t="shared" si="29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226</v>
      </c>
      <c r="AT203" s="168" t="s">
        <v>167</v>
      </c>
      <c r="AU203" s="168" t="s">
        <v>94</v>
      </c>
      <c r="AY203" s="14" t="s">
        <v>165</v>
      </c>
      <c r="BE203" s="99">
        <f t="shared" si="30"/>
        <v>0</v>
      </c>
      <c r="BF203" s="99">
        <f t="shared" si="31"/>
        <v>0</v>
      </c>
      <c r="BG203" s="99">
        <f t="shared" si="32"/>
        <v>0</v>
      </c>
      <c r="BH203" s="99">
        <f t="shared" si="33"/>
        <v>0</v>
      </c>
      <c r="BI203" s="99">
        <f t="shared" si="34"/>
        <v>0</v>
      </c>
      <c r="BJ203" s="14" t="s">
        <v>94</v>
      </c>
      <c r="BK203" s="99">
        <f t="shared" si="35"/>
        <v>0</v>
      </c>
      <c r="BL203" s="14" t="s">
        <v>226</v>
      </c>
      <c r="BM203" s="168" t="s">
        <v>936</v>
      </c>
    </row>
    <row r="204" spans="1:65" s="2" customFormat="1" ht="37.9" customHeight="1">
      <c r="A204" s="32"/>
      <c r="B204" s="131"/>
      <c r="C204" s="169" t="s">
        <v>566</v>
      </c>
      <c r="D204" s="169" t="s">
        <v>373</v>
      </c>
      <c r="E204" s="170" t="s">
        <v>888</v>
      </c>
      <c r="F204" s="171" t="s">
        <v>889</v>
      </c>
      <c r="G204" s="172" t="s">
        <v>277</v>
      </c>
      <c r="H204" s="173">
        <v>196.56</v>
      </c>
      <c r="I204" s="174"/>
      <c r="J204" s="175"/>
      <c r="K204" s="176"/>
      <c r="L204" s="177"/>
      <c r="M204" s="178" t="s">
        <v>1</v>
      </c>
      <c r="N204" s="179" t="s">
        <v>49</v>
      </c>
      <c r="O204" s="58"/>
      <c r="P204" s="166">
        <f t="shared" si="27"/>
        <v>0</v>
      </c>
      <c r="Q204" s="166">
        <v>1E-4</v>
      </c>
      <c r="R204" s="166">
        <f t="shared" si="28"/>
        <v>1.9656E-2</v>
      </c>
      <c r="S204" s="166">
        <v>0</v>
      </c>
      <c r="T204" s="167">
        <f t="shared" si="29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291</v>
      </c>
      <c r="AT204" s="168" t="s">
        <v>373</v>
      </c>
      <c r="AU204" s="168" t="s">
        <v>94</v>
      </c>
      <c r="AY204" s="14" t="s">
        <v>165</v>
      </c>
      <c r="BE204" s="99">
        <f t="shared" si="30"/>
        <v>0</v>
      </c>
      <c r="BF204" s="99">
        <f t="shared" si="31"/>
        <v>0</v>
      </c>
      <c r="BG204" s="99">
        <f t="shared" si="32"/>
        <v>0</v>
      </c>
      <c r="BH204" s="99">
        <f t="shared" si="33"/>
        <v>0</v>
      </c>
      <c r="BI204" s="99">
        <f t="shared" si="34"/>
        <v>0</v>
      </c>
      <c r="BJ204" s="14" t="s">
        <v>94</v>
      </c>
      <c r="BK204" s="99">
        <f t="shared" si="35"/>
        <v>0</v>
      </c>
      <c r="BL204" s="14" t="s">
        <v>226</v>
      </c>
      <c r="BM204" s="168" t="s">
        <v>937</v>
      </c>
    </row>
    <row r="205" spans="1:65" s="2" customFormat="1" ht="37.9" customHeight="1">
      <c r="A205" s="32"/>
      <c r="B205" s="131"/>
      <c r="C205" s="169" t="s">
        <v>570</v>
      </c>
      <c r="D205" s="169" t="s">
        <v>373</v>
      </c>
      <c r="E205" s="170" t="s">
        <v>891</v>
      </c>
      <c r="F205" s="171" t="s">
        <v>892</v>
      </c>
      <c r="G205" s="172" t="s">
        <v>277</v>
      </c>
      <c r="H205" s="173">
        <v>196.56</v>
      </c>
      <c r="I205" s="174"/>
      <c r="J205" s="175"/>
      <c r="K205" s="176"/>
      <c r="L205" s="177"/>
      <c r="M205" s="178" t="s">
        <v>1</v>
      </c>
      <c r="N205" s="179" t="s">
        <v>49</v>
      </c>
      <c r="O205" s="58"/>
      <c r="P205" s="166">
        <f t="shared" si="27"/>
        <v>0</v>
      </c>
      <c r="Q205" s="166">
        <v>1E-4</v>
      </c>
      <c r="R205" s="166">
        <f t="shared" si="28"/>
        <v>1.9656E-2</v>
      </c>
      <c r="S205" s="166">
        <v>0</v>
      </c>
      <c r="T205" s="167">
        <f t="shared" si="29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291</v>
      </c>
      <c r="AT205" s="168" t="s">
        <v>373</v>
      </c>
      <c r="AU205" s="168" t="s">
        <v>94</v>
      </c>
      <c r="AY205" s="14" t="s">
        <v>165</v>
      </c>
      <c r="BE205" s="99">
        <f t="shared" si="30"/>
        <v>0</v>
      </c>
      <c r="BF205" s="99">
        <f t="shared" si="31"/>
        <v>0</v>
      </c>
      <c r="BG205" s="99">
        <f t="shared" si="32"/>
        <v>0</v>
      </c>
      <c r="BH205" s="99">
        <f t="shared" si="33"/>
        <v>0</v>
      </c>
      <c r="BI205" s="99">
        <f t="shared" si="34"/>
        <v>0</v>
      </c>
      <c r="BJ205" s="14" t="s">
        <v>94</v>
      </c>
      <c r="BK205" s="99">
        <f t="shared" si="35"/>
        <v>0</v>
      </c>
      <c r="BL205" s="14" t="s">
        <v>226</v>
      </c>
      <c r="BM205" s="168" t="s">
        <v>938</v>
      </c>
    </row>
    <row r="206" spans="1:65" s="2" customFormat="1" ht="62.65" customHeight="1">
      <c r="A206" s="32"/>
      <c r="B206" s="131"/>
      <c r="C206" s="169" t="s">
        <v>572</v>
      </c>
      <c r="D206" s="169" t="s">
        <v>373</v>
      </c>
      <c r="E206" s="170" t="s">
        <v>939</v>
      </c>
      <c r="F206" s="171" t="s">
        <v>940</v>
      </c>
      <c r="G206" s="172" t="s">
        <v>394</v>
      </c>
      <c r="H206" s="173">
        <v>4</v>
      </c>
      <c r="I206" s="174"/>
      <c r="J206" s="175"/>
      <c r="K206" s="176"/>
      <c r="L206" s="177"/>
      <c r="M206" s="178" t="s">
        <v>1</v>
      </c>
      <c r="N206" s="179" t="s">
        <v>49</v>
      </c>
      <c r="O206" s="58"/>
      <c r="P206" s="166">
        <f t="shared" si="27"/>
        <v>0</v>
      </c>
      <c r="Q206" s="166">
        <v>0.10548</v>
      </c>
      <c r="R206" s="166">
        <f t="shared" si="28"/>
        <v>0.42192000000000002</v>
      </c>
      <c r="S206" s="166">
        <v>0</v>
      </c>
      <c r="T206" s="167">
        <f t="shared" si="29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291</v>
      </c>
      <c r="AT206" s="168" t="s">
        <v>373</v>
      </c>
      <c r="AU206" s="168" t="s">
        <v>94</v>
      </c>
      <c r="AY206" s="14" t="s">
        <v>165</v>
      </c>
      <c r="BE206" s="99">
        <f t="shared" si="30"/>
        <v>0</v>
      </c>
      <c r="BF206" s="99">
        <f t="shared" si="31"/>
        <v>0</v>
      </c>
      <c r="BG206" s="99">
        <f t="shared" si="32"/>
        <v>0</v>
      </c>
      <c r="BH206" s="99">
        <f t="shared" si="33"/>
        <v>0</v>
      </c>
      <c r="BI206" s="99">
        <f t="shared" si="34"/>
        <v>0</v>
      </c>
      <c r="BJ206" s="14" t="s">
        <v>94</v>
      </c>
      <c r="BK206" s="99">
        <f t="shared" si="35"/>
        <v>0</v>
      </c>
      <c r="BL206" s="14" t="s">
        <v>226</v>
      </c>
      <c r="BM206" s="168" t="s">
        <v>941</v>
      </c>
    </row>
    <row r="207" spans="1:65" s="2" customFormat="1" ht="62.65" customHeight="1">
      <c r="A207" s="32"/>
      <c r="B207" s="131"/>
      <c r="C207" s="169" t="s">
        <v>576</v>
      </c>
      <c r="D207" s="169" t="s">
        <v>373</v>
      </c>
      <c r="E207" s="170" t="s">
        <v>942</v>
      </c>
      <c r="F207" s="171" t="s">
        <v>943</v>
      </c>
      <c r="G207" s="172" t="s">
        <v>394</v>
      </c>
      <c r="H207" s="173">
        <v>12</v>
      </c>
      <c r="I207" s="174"/>
      <c r="J207" s="175"/>
      <c r="K207" s="176"/>
      <c r="L207" s="177"/>
      <c r="M207" s="178" t="s">
        <v>1</v>
      </c>
      <c r="N207" s="179" t="s">
        <v>49</v>
      </c>
      <c r="O207" s="58"/>
      <c r="P207" s="166">
        <f t="shared" si="27"/>
        <v>0</v>
      </c>
      <c r="Q207" s="166">
        <v>0.11774999999999999</v>
      </c>
      <c r="R207" s="166">
        <f t="shared" si="28"/>
        <v>1.4129999999999998</v>
      </c>
      <c r="S207" s="166">
        <v>0</v>
      </c>
      <c r="T207" s="167">
        <f t="shared" si="29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291</v>
      </c>
      <c r="AT207" s="168" t="s">
        <v>373</v>
      </c>
      <c r="AU207" s="168" t="s">
        <v>94</v>
      </c>
      <c r="AY207" s="14" t="s">
        <v>165</v>
      </c>
      <c r="BE207" s="99">
        <f t="shared" si="30"/>
        <v>0</v>
      </c>
      <c r="BF207" s="99">
        <f t="shared" si="31"/>
        <v>0</v>
      </c>
      <c r="BG207" s="99">
        <f t="shared" si="32"/>
        <v>0</v>
      </c>
      <c r="BH207" s="99">
        <f t="shared" si="33"/>
        <v>0</v>
      </c>
      <c r="BI207" s="99">
        <f t="shared" si="34"/>
        <v>0</v>
      </c>
      <c r="BJ207" s="14" t="s">
        <v>94</v>
      </c>
      <c r="BK207" s="99">
        <f t="shared" si="35"/>
        <v>0</v>
      </c>
      <c r="BL207" s="14" t="s">
        <v>226</v>
      </c>
      <c r="BM207" s="168" t="s">
        <v>944</v>
      </c>
    </row>
    <row r="208" spans="1:65" s="2" customFormat="1" ht="62.65" customHeight="1">
      <c r="A208" s="32"/>
      <c r="B208" s="131"/>
      <c r="C208" s="169" t="s">
        <v>580</v>
      </c>
      <c r="D208" s="169" t="s">
        <v>373</v>
      </c>
      <c r="E208" s="170" t="s">
        <v>945</v>
      </c>
      <c r="F208" s="171" t="s">
        <v>946</v>
      </c>
      <c r="G208" s="172" t="s">
        <v>394</v>
      </c>
      <c r="H208" s="173">
        <v>8</v>
      </c>
      <c r="I208" s="174"/>
      <c r="J208" s="175"/>
      <c r="K208" s="176"/>
      <c r="L208" s="177"/>
      <c r="M208" s="178" t="s">
        <v>1</v>
      </c>
      <c r="N208" s="179" t="s">
        <v>49</v>
      </c>
      <c r="O208" s="58"/>
      <c r="P208" s="166">
        <f t="shared" si="27"/>
        <v>0</v>
      </c>
      <c r="Q208" s="166">
        <v>0.1177</v>
      </c>
      <c r="R208" s="166">
        <f t="shared" si="28"/>
        <v>0.94159999999999999</v>
      </c>
      <c r="S208" s="166">
        <v>0</v>
      </c>
      <c r="T208" s="167">
        <f t="shared" si="29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291</v>
      </c>
      <c r="AT208" s="168" t="s">
        <v>373</v>
      </c>
      <c r="AU208" s="168" t="s">
        <v>94</v>
      </c>
      <c r="AY208" s="14" t="s">
        <v>165</v>
      </c>
      <c r="BE208" s="99">
        <f t="shared" si="30"/>
        <v>0</v>
      </c>
      <c r="BF208" s="99">
        <f t="shared" si="31"/>
        <v>0</v>
      </c>
      <c r="BG208" s="99">
        <f t="shared" si="32"/>
        <v>0</v>
      </c>
      <c r="BH208" s="99">
        <f t="shared" si="33"/>
        <v>0</v>
      </c>
      <c r="BI208" s="99">
        <f t="shared" si="34"/>
        <v>0</v>
      </c>
      <c r="BJ208" s="14" t="s">
        <v>94</v>
      </c>
      <c r="BK208" s="99">
        <f t="shared" si="35"/>
        <v>0</v>
      </c>
      <c r="BL208" s="14" t="s">
        <v>226</v>
      </c>
      <c r="BM208" s="168" t="s">
        <v>947</v>
      </c>
    </row>
    <row r="209" spans="1:65" s="2" customFormat="1" ht="24.2" customHeight="1">
      <c r="A209" s="32"/>
      <c r="B209" s="131"/>
      <c r="C209" s="156" t="s">
        <v>584</v>
      </c>
      <c r="D209" s="156" t="s">
        <v>167</v>
      </c>
      <c r="E209" s="157" t="s">
        <v>948</v>
      </c>
      <c r="F209" s="158" t="s">
        <v>949</v>
      </c>
      <c r="G209" s="159" t="s">
        <v>394</v>
      </c>
      <c r="H209" s="160">
        <v>3</v>
      </c>
      <c r="I209" s="161"/>
      <c r="J209" s="162"/>
      <c r="K209" s="163"/>
      <c r="L209" s="33"/>
      <c r="M209" s="164" t="s">
        <v>1</v>
      </c>
      <c r="N209" s="165" t="s">
        <v>49</v>
      </c>
      <c r="O209" s="58"/>
      <c r="P209" s="166">
        <f t="shared" si="27"/>
        <v>0</v>
      </c>
      <c r="Q209" s="166">
        <v>0</v>
      </c>
      <c r="R209" s="166">
        <f t="shared" si="28"/>
        <v>0</v>
      </c>
      <c r="S209" s="166">
        <v>0</v>
      </c>
      <c r="T209" s="167">
        <f t="shared" si="29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226</v>
      </c>
      <c r="AT209" s="168" t="s">
        <v>167</v>
      </c>
      <c r="AU209" s="168" t="s">
        <v>94</v>
      </c>
      <c r="AY209" s="14" t="s">
        <v>165</v>
      </c>
      <c r="BE209" s="99">
        <f t="shared" si="30"/>
        <v>0</v>
      </c>
      <c r="BF209" s="99">
        <f t="shared" si="31"/>
        <v>0</v>
      </c>
      <c r="BG209" s="99">
        <f t="shared" si="32"/>
        <v>0</v>
      </c>
      <c r="BH209" s="99">
        <f t="shared" si="33"/>
        <v>0</v>
      </c>
      <c r="BI209" s="99">
        <f t="shared" si="34"/>
        <v>0</v>
      </c>
      <c r="BJ209" s="14" t="s">
        <v>94</v>
      </c>
      <c r="BK209" s="99">
        <f t="shared" si="35"/>
        <v>0</v>
      </c>
      <c r="BL209" s="14" t="s">
        <v>226</v>
      </c>
      <c r="BM209" s="168" t="s">
        <v>950</v>
      </c>
    </row>
    <row r="210" spans="1:65" s="2" customFormat="1" ht="37.9" customHeight="1">
      <c r="A210" s="32"/>
      <c r="B210" s="131"/>
      <c r="C210" s="169" t="s">
        <v>586</v>
      </c>
      <c r="D210" s="169" t="s">
        <v>373</v>
      </c>
      <c r="E210" s="170" t="s">
        <v>951</v>
      </c>
      <c r="F210" s="171" t="s">
        <v>952</v>
      </c>
      <c r="G210" s="172" t="s">
        <v>394</v>
      </c>
      <c r="H210" s="173">
        <v>3</v>
      </c>
      <c r="I210" s="174"/>
      <c r="J210" s="175"/>
      <c r="K210" s="176"/>
      <c r="L210" s="177"/>
      <c r="M210" s="178" t="s">
        <v>1</v>
      </c>
      <c r="N210" s="179" t="s">
        <v>49</v>
      </c>
      <c r="O210" s="58"/>
      <c r="P210" s="166">
        <f t="shared" si="27"/>
        <v>0</v>
      </c>
      <c r="Q210" s="166">
        <v>1E-3</v>
      </c>
      <c r="R210" s="166">
        <f t="shared" si="28"/>
        <v>3.0000000000000001E-3</v>
      </c>
      <c r="S210" s="166">
        <v>0</v>
      </c>
      <c r="T210" s="167">
        <f t="shared" si="29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291</v>
      </c>
      <c r="AT210" s="168" t="s">
        <v>373</v>
      </c>
      <c r="AU210" s="168" t="s">
        <v>94</v>
      </c>
      <c r="AY210" s="14" t="s">
        <v>165</v>
      </c>
      <c r="BE210" s="99">
        <f t="shared" si="30"/>
        <v>0</v>
      </c>
      <c r="BF210" s="99">
        <f t="shared" si="31"/>
        <v>0</v>
      </c>
      <c r="BG210" s="99">
        <f t="shared" si="32"/>
        <v>0</v>
      </c>
      <c r="BH210" s="99">
        <f t="shared" si="33"/>
        <v>0</v>
      </c>
      <c r="BI210" s="99">
        <f t="shared" si="34"/>
        <v>0</v>
      </c>
      <c r="BJ210" s="14" t="s">
        <v>94</v>
      </c>
      <c r="BK210" s="99">
        <f t="shared" si="35"/>
        <v>0</v>
      </c>
      <c r="BL210" s="14" t="s">
        <v>226</v>
      </c>
      <c r="BM210" s="168" t="s">
        <v>953</v>
      </c>
    </row>
    <row r="211" spans="1:65" s="2" customFormat="1" ht="24.2" customHeight="1">
      <c r="A211" s="32"/>
      <c r="B211" s="131"/>
      <c r="C211" s="156" t="s">
        <v>590</v>
      </c>
      <c r="D211" s="156" t="s">
        <v>167</v>
      </c>
      <c r="E211" s="157" t="s">
        <v>954</v>
      </c>
      <c r="F211" s="158" t="s">
        <v>955</v>
      </c>
      <c r="G211" s="159" t="s">
        <v>394</v>
      </c>
      <c r="H211" s="160">
        <v>5</v>
      </c>
      <c r="I211" s="161"/>
      <c r="J211" s="162"/>
      <c r="K211" s="163"/>
      <c r="L211" s="33"/>
      <c r="M211" s="164" t="s">
        <v>1</v>
      </c>
      <c r="N211" s="165" t="s">
        <v>49</v>
      </c>
      <c r="O211" s="58"/>
      <c r="P211" s="166">
        <f t="shared" si="27"/>
        <v>0</v>
      </c>
      <c r="Q211" s="166">
        <v>2.9999999999999997E-4</v>
      </c>
      <c r="R211" s="166">
        <f t="shared" si="28"/>
        <v>1.4999999999999998E-3</v>
      </c>
      <c r="S211" s="166">
        <v>0</v>
      </c>
      <c r="T211" s="167">
        <f t="shared" si="29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226</v>
      </c>
      <c r="AT211" s="168" t="s">
        <v>167</v>
      </c>
      <c r="AU211" s="168" t="s">
        <v>94</v>
      </c>
      <c r="AY211" s="14" t="s">
        <v>165</v>
      </c>
      <c r="BE211" s="99">
        <f t="shared" si="30"/>
        <v>0</v>
      </c>
      <c r="BF211" s="99">
        <f t="shared" si="31"/>
        <v>0</v>
      </c>
      <c r="BG211" s="99">
        <f t="shared" si="32"/>
        <v>0</v>
      </c>
      <c r="BH211" s="99">
        <f t="shared" si="33"/>
        <v>0</v>
      </c>
      <c r="BI211" s="99">
        <f t="shared" si="34"/>
        <v>0</v>
      </c>
      <c r="BJ211" s="14" t="s">
        <v>94</v>
      </c>
      <c r="BK211" s="99">
        <f t="shared" si="35"/>
        <v>0</v>
      </c>
      <c r="BL211" s="14" t="s">
        <v>226</v>
      </c>
      <c r="BM211" s="168" t="s">
        <v>956</v>
      </c>
    </row>
    <row r="212" spans="1:65" s="2" customFormat="1" ht="37.9" customHeight="1">
      <c r="A212" s="32"/>
      <c r="B212" s="131"/>
      <c r="C212" s="169" t="s">
        <v>594</v>
      </c>
      <c r="D212" s="169" t="s">
        <v>373</v>
      </c>
      <c r="E212" s="170" t="s">
        <v>957</v>
      </c>
      <c r="F212" s="171" t="s">
        <v>958</v>
      </c>
      <c r="G212" s="172" t="s">
        <v>277</v>
      </c>
      <c r="H212" s="173">
        <v>4.6500000000000004</v>
      </c>
      <c r="I212" s="174"/>
      <c r="J212" s="175"/>
      <c r="K212" s="176"/>
      <c r="L212" s="177"/>
      <c r="M212" s="178" t="s">
        <v>1</v>
      </c>
      <c r="N212" s="179" t="s">
        <v>49</v>
      </c>
      <c r="O212" s="58"/>
      <c r="P212" s="166">
        <f t="shared" si="27"/>
        <v>0</v>
      </c>
      <c r="Q212" s="166">
        <v>1.3500000000000001E-3</v>
      </c>
      <c r="R212" s="166">
        <f t="shared" si="28"/>
        <v>6.277500000000001E-3</v>
      </c>
      <c r="S212" s="166">
        <v>0</v>
      </c>
      <c r="T212" s="167">
        <f t="shared" si="29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291</v>
      </c>
      <c r="AT212" s="168" t="s">
        <v>373</v>
      </c>
      <c r="AU212" s="168" t="s">
        <v>94</v>
      </c>
      <c r="AY212" s="14" t="s">
        <v>165</v>
      </c>
      <c r="BE212" s="99">
        <f t="shared" si="30"/>
        <v>0</v>
      </c>
      <c r="BF212" s="99">
        <f t="shared" si="31"/>
        <v>0</v>
      </c>
      <c r="BG212" s="99">
        <f t="shared" si="32"/>
        <v>0</v>
      </c>
      <c r="BH212" s="99">
        <f t="shared" si="33"/>
        <v>0</v>
      </c>
      <c r="BI212" s="99">
        <f t="shared" si="34"/>
        <v>0</v>
      </c>
      <c r="BJ212" s="14" t="s">
        <v>94</v>
      </c>
      <c r="BK212" s="99">
        <f t="shared" si="35"/>
        <v>0</v>
      </c>
      <c r="BL212" s="14" t="s">
        <v>226</v>
      </c>
      <c r="BM212" s="168" t="s">
        <v>959</v>
      </c>
    </row>
    <row r="213" spans="1:65" s="2" customFormat="1" ht="37.9" customHeight="1">
      <c r="A213" s="32"/>
      <c r="B213" s="131"/>
      <c r="C213" s="169" t="s">
        <v>598</v>
      </c>
      <c r="D213" s="169" t="s">
        <v>373</v>
      </c>
      <c r="E213" s="170" t="s">
        <v>960</v>
      </c>
      <c r="F213" s="171" t="s">
        <v>961</v>
      </c>
      <c r="G213" s="172" t="s">
        <v>394</v>
      </c>
      <c r="H213" s="173">
        <v>5</v>
      </c>
      <c r="I213" s="174"/>
      <c r="J213" s="175"/>
      <c r="K213" s="176"/>
      <c r="L213" s="177"/>
      <c r="M213" s="178" t="s">
        <v>1</v>
      </c>
      <c r="N213" s="179" t="s">
        <v>49</v>
      </c>
      <c r="O213" s="58"/>
      <c r="P213" s="166">
        <f t="shared" si="27"/>
        <v>0</v>
      </c>
      <c r="Q213" s="166">
        <v>1E-4</v>
      </c>
      <c r="R213" s="166">
        <f t="shared" si="28"/>
        <v>5.0000000000000001E-4</v>
      </c>
      <c r="S213" s="166">
        <v>0</v>
      </c>
      <c r="T213" s="167">
        <f t="shared" si="29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291</v>
      </c>
      <c r="AT213" s="168" t="s">
        <v>373</v>
      </c>
      <c r="AU213" s="168" t="s">
        <v>94</v>
      </c>
      <c r="AY213" s="14" t="s">
        <v>165</v>
      </c>
      <c r="BE213" s="99">
        <f t="shared" si="30"/>
        <v>0</v>
      </c>
      <c r="BF213" s="99">
        <f t="shared" si="31"/>
        <v>0</v>
      </c>
      <c r="BG213" s="99">
        <f t="shared" si="32"/>
        <v>0</v>
      </c>
      <c r="BH213" s="99">
        <f t="shared" si="33"/>
        <v>0</v>
      </c>
      <c r="BI213" s="99">
        <f t="shared" si="34"/>
        <v>0</v>
      </c>
      <c r="BJ213" s="14" t="s">
        <v>94</v>
      </c>
      <c r="BK213" s="99">
        <f t="shared" si="35"/>
        <v>0</v>
      </c>
      <c r="BL213" s="14" t="s">
        <v>226</v>
      </c>
      <c r="BM213" s="168" t="s">
        <v>962</v>
      </c>
    </row>
    <row r="214" spans="1:65" s="2" customFormat="1" ht="24.2" customHeight="1">
      <c r="A214" s="32"/>
      <c r="B214" s="131"/>
      <c r="C214" s="156" t="s">
        <v>602</v>
      </c>
      <c r="D214" s="156" t="s">
        <v>167</v>
      </c>
      <c r="E214" s="157" t="s">
        <v>963</v>
      </c>
      <c r="F214" s="158" t="s">
        <v>964</v>
      </c>
      <c r="G214" s="159" t="s">
        <v>394</v>
      </c>
      <c r="H214" s="160">
        <v>52</v>
      </c>
      <c r="I214" s="161"/>
      <c r="J214" s="162"/>
      <c r="K214" s="163"/>
      <c r="L214" s="33"/>
      <c r="M214" s="164" t="s">
        <v>1</v>
      </c>
      <c r="N214" s="165" t="s">
        <v>49</v>
      </c>
      <c r="O214" s="58"/>
      <c r="P214" s="166">
        <f t="shared" si="27"/>
        <v>0</v>
      </c>
      <c r="Q214" s="166">
        <v>3.6000000000000002E-4</v>
      </c>
      <c r="R214" s="166">
        <f t="shared" si="28"/>
        <v>1.8720000000000001E-2</v>
      </c>
      <c r="S214" s="166">
        <v>0</v>
      </c>
      <c r="T214" s="167">
        <f t="shared" si="29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226</v>
      </c>
      <c r="AT214" s="168" t="s">
        <v>167</v>
      </c>
      <c r="AU214" s="168" t="s">
        <v>94</v>
      </c>
      <c r="AY214" s="14" t="s">
        <v>165</v>
      </c>
      <c r="BE214" s="99">
        <f t="shared" si="30"/>
        <v>0</v>
      </c>
      <c r="BF214" s="99">
        <f t="shared" si="31"/>
        <v>0</v>
      </c>
      <c r="BG214" s="99">
        <f t="shared" si="32"/>
        <v>0</v>
      </c>
      <c r="BH214" s="99">
        <f t="shared" si="33"/>
        <v>0</v>
      </c>
      <c r="BI214" s="99">
        <f t="shared" si="34"/>
        <v>0</v>
      </c>
      <c r="BJ214" s="14" t="s">
        <v>94</v>
      </c>
      <c r="BK214" s="99">
        <f t="shared" si="35"/>
        <v>0</v>
      </c>
      <c r="BL214" s="14" t="s">
        <v>226</v>
      </c>
      <c r="BM214" s="168" t="s">
        <v>965</v>
      </c>
    </row>
    <row r="215" spans="1:65" s="2" customFormat="1" ht="37.9" customHeight="1">
      <c r="A215" s="32"/>
      <c r="B215" s="131"/>
      <c r="C215" s="169" t="s">
        <v>606</v>
      </c>
      <c r="D215" s="169" t="s">
        <v>373</v>
      </c>
      <c r="E215" s="170" t="s">
        <v>957</v>
      </c>
      <c r="F215" s="171" t="s">
        <v>958</v>
      </c>
      <c r="G215" s="172" t="s">
        <v>277</v>
      </c>
      <c r="H215" s="173">
        <v>75.555000000000007</v>
      </c>
      <c r="I215" s="174"/>
      <c r="J215" s="175"/>
      <c r="K215" s="176"/>
      <c r="L215" s="177"/>
      <c r="M215" s="178" t="s">
        <v>1</v>
      </c>
      <c r="N215" s="179" t="s">
        <v>49</v>
      </c>
      <c r="O215" s="58"/>
      <c r="P215" s="166">
        <f t="shared" si="27"/>
        <v>0</v>
      </c>
      <c r="Q215" s="166">
        <v>1.3500000000000001E-3</v>
      </c>
      <c r="R215" s="166">
        <f t="shared" si="28"/>
        <v>0.10199925000000001</v>
      </c>
      <c r="S215" s="166">
        <v>0</v>
      </c>
      <c r="T215" s="167">
        <f t="shared" si="29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291</v>
      </c>
      <c r="AT215" s="168" t="s">
        <v>373</v>
      </c>
      <c r="AU215" s="168" t="s">
        <v>94</v>
      </c>
      <c r="AY215" s="14" t="s">
        <v>165</v>
      </c>
      <c r="BE215" s="99">
        <f t="shared" si="30"/>
        <v>0</v>
      </c>
      <c r="BF215" s="99">
        <f t="shared" si="31"/>
        <v>0</v>
      </c>
      <c r="BG215" s="99">
        <f t="shared" si="32"/>
        <v>0</v>
      </c>
      <c r="BH215" s="99">
        <f t="shared" si="33"/>
        <v>0</v>
      </c>
      <c r="BI215" s="99">
        <f t="shared" si="34"/>
        <v>0</v>
      </c>
      <c r="BJ215" s="14" t="s">
        <v>94</v>
      </c>
      <c r="BK215" s="99">
        <f t="shared" si="35"/>
        <v>0</v>
      </c>
      <c r="BL215" s="14" t="s">
        <v>226</v>
      </c>
      <c r="BM215" s="168" t="s">
        <v>966</v>
      </c>
    </row>
    <row r="216" spans="1:65" s="2" customFormat="1" ht="37.9" customHeight="1">
      <c r="A216" s="32"/>
      <c r="B216" s="131"/>
      <c r="C216" s="169" t="s">
        <v>610</v>
      </c>
      <c r="D216" s="169" t="s">
        <v>373</v>
      </c>
      <c r="E216" s="170" t="s">
        <v>960</v>
      </c>
      <c r="F216" s="171" t="s">
        <v>961</v>
      </c>
      <c r="G216" s="172" t="s">
        <v>394</v>
      </c>
      <c r="H216" s="173">
        <v>52</v>
      </c>
      <c r="I216" s="174"/>
      <c r="J216" s="175"/>
      <c r="K216" s="176"/>
      <c r="L216" s="177"/>
      <c r="M216" s="178" t="s">
        <v>1</v>
      </c>
      <c r="N216" s="179" t="s">
        <v>49</v>
      </c>
      <c r="O216" s="58"/>
      <c r="P216" s="166">
        <f t="shared" si="27"/>
        <v>0</v>
      </c>
      <c r="Q216" s="166">
        <v>1E-4</v>
      </c>
      <c r="R216" s="166">
        <f t="shared" si="28"/>
        <v>5.2000000000000006E-3</v>
      </c>
      <c r="S216" s="166">
        <v>0</v>
      </c>
      <c r="T216" s="167">
        <f t="shared" si="29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291</v>
      </c>
      <c r="AT216" s="168" t="s">
        <v>373</v>
      </c>
      <c r="AU216" s="168" t="s">
        <v>94</v>
      </c>
      <c r="AY216" s="14" t="s">
        <v>165</v>
      </c>
      <c r="BE216" s="99">
        <f t="shared" si="30"/>
        <v>0</v>
      </c>
      <c r="BF216" s="99">
        <f t="shared" si="31"/>
        <v>0</v>
      </c>
      <c r="BG216" s="99">
        <f t="shared" si="32"/>
        <v>0</v>
      </c>
      <c r="BH216" s="99">
        <f t="shared" si="33"/>
        <v>0</v>
      </c>
      <c r="BI216" s="99">
        <f t="shared" si="34"/>
        <v>0</v>
      </c>
      <c r="BJ216" s="14" t="s">
        <v>94</v>
      </c>
      <c r="BK216" s="99">
        <f t="shared" si="35"/>
        <v>0</v>
      </c>
      <c r="BL216" s="14" t="s">
        <v>226</v>
      </c>
      <c r="BM216" s="168" t="s">
        <v>967</v>
      </c>
    </row>
    <row r="217" spans="1:65" s="2" customFormat="1" ht="24.2" customHeight="1">
      <c r="A217" s="32"/>
      <c r="B217" s="131"/>
      <c r="C217" s="156" t="s">
        <v>612</v>
      </c>
      <c r="D217" s="156" t="s">
        <v>167</v>
      </c>
      <c r="E217" s="157" t="s">
        <v>968</v>
      </c>
      <c r="F217" s="158" t="s">
        <v>969</v>
      </c>
      <c r="G217" s="159" t="s">
        <v>394</v>
      </c>
      <c r="H217" s="160">
        <v>36</v>
      </c>
      <c r="I217" s="161"/>
      <c r="J217" s="162"/>
      <c r="K217" s="163"/>
      <c r="L217" s="33"/>
      <c r="M217" s="164" t="s">
        <v>1</v>
      </c>
      <c r="N217" s="165" t="s">
        <v>49</v>
      </c>
      <c r="O217" s="58"/>
      <c r="P217" s="166">
        <f t="shared" si="27"/>
        <v>0</v>
      </c>
      <c r="Q217" s="166">
        <v>4.6000000000000001E-4</v>
      </c>
      <c r="R217" s="166">
        <f t="shared" si="28"/>
        <v>1.6560000000000002E-2</v>
      </c>
      <c r="S217" s="166">
        <v>0</v>
      </c>
      <c r="T217" s="167">
        <f t="shared" si="29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8" t="s">
        <v>226</v>
      </c>
      <c r="AT217" s="168" t="s">
        <v>167</v>
      </c>
      <c r="AU217" s="168" t="s">
        <v>94</v>
      </c>
      <c r="AY217" s="14" t="s">
        <v>165</v>
      </c>
      <c r="BE217" s="99">
        <f t="shared" si="30"/>
        <v>0</v>
      </c>
      <c r="BF217" s="99">
        <f t="shared" si="31"/>
        <v>0</v>
      </c>
      <c r="BG217" s="99">
        <f t="shared" si="32"/>
        <v>0</v>
      </c>
      <c r="BH217" s="99">
        <f t="shared" si="33"/>
        <v>0</v>
      </c>
      <c r="BI217" s="99">
        <f t="shared" si="34"/>
        <v>0</v>
      </c>
      <c r="BJ217" s="14" t="s">
        <v>94</v>
      </c>
      <c r="BK217" s="99">
        <f t="shared" si="35"/>
        <v>0</v>
      </c>
      <c r="BL217" s="14" t="s">
        <v>226</v>
      </c>
      <c r="BM217" s="168" t="s">
        <v>970</v>
      </c>
    </row>
    <row r="218" spans="1:65" s="2" customFormat="1" ht="37.9" customHeight="1">
      <c r="A218" s="32"/>
      <c r="B218" s="131"/>
      <c r="C218" s="169" t="s">
        <v>616</v>
      </c>
      <c r="D218" s="169" t="s">
        <v>373</v>
      </c>
      <c r="E218" s="170" t="s">
        <v>957</v>
      </c>
      <c r="F218" s="171" t="s">
        <v>958</v>
      </c>
      <c r="G218" s="172" t="s">
        <v>277</v>
      </c>
      <c r="H218" s="173">
        <v>76.760000000000005</v>
      </c>
      <c r="I218" s="174"/>
      <c r="J218" s="175"/>
      <c r="K218" s="176"/>
      <c r="L218" s="177"/>
      <c r="M218" s="178" t="s">
        <v>1</v>
      </c>
      <c r="N218" s="179" t="s">
        <v>49</v>
      </c>
      <c r="O218" s="58"/>
      <c r="P218" s="166">
        <f t="shared" si="27"/>
        <v>0</v>
      </c>
      <c r="Q218" s="166">
        <v>1.3500000000000001E-3</v>
      </c>
      <c r="R218" s="166">
        <f t="shared" si="28"/>
        <v>0.10362600000000001</v>
      </c>
      <c r="S218" s="166">
        <v>0</v>
      </c>
      <c r="T218" s="167">
        <f t="shared" si="29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291</v>
      </c>
      <c r="AT218" s="168" t="s">
        <v>373</v>
      </c>
      <c r="AU218" s="168" t="s">
        <v>94</v>
      </c>
      <c r="AY218" s="14" t="s">
        <v>165</v>
      </c>
      <c r="BE218" s="99">
        <f t="shared" si="30"/>
        <v>0</v>
      </c>
      <c r="BF218" s="99">
        <f t="shared" si="31"/>
        <v>0</v>
      </c>
      <c r="BG218" s="99">
        <f t="shared" si="32"/>
        <v>0</v>
      </c>
      <c r="BH218" s="99">
        <f t="shared" si="33"/>
        <v>0</v>
      </c>
      <c r="BI218" s="99">
        <f t="shared" si="34"/>
        <v>0</v>
      </c>
      <c r="BJ218" s="14" t="s">
        <v>94</v>
      </c>
      <c r="BK218" s="99">
        <f t="shared" si="35"/>
        <v>0</v>
      </c>
      <c r="BL218" s="14" t="s">
        <v>226</v>
      </c>
      <c r="BM218" s="168" t="s">
        <v>971</v>
      </c>
    </row>
    <row r="219" spans="1:65" s="2" customFormat="1" ht="37.9" customHeight="1">
      <c r="A219" s="32"/>
      <c r="B219" s="131"/>
      <c r="C219" s="169" t="s">
        <v>620</v>
      </c>
      <c r="D219" s="169" t="s">
        <v>373</v>
      </c>
      <c r="E219" s="170" t="s">
        <v>960</v>
      </c>
      <c r="F219" s="171" t="s">
        <v>961</v>
      </c>
      <c r="G219" s="172" t="s">
        <v>394</v>
      </c>
      <c r="H219" s="173">
        <v>36</v>
      </c>
      <c r="I219" s="174"/>
      <c r="J219" s="175"/>
      <c r="K219" s="176"/>
      <c r="L219" s="177"/>
      <c r="M219" s="178" t="s">
        <v>1</v>
      </c>
      <c r="N219" s="179" t="s">
        <v>49</v>
      </c>
      <c r="O219" s="58"/>
      <c r="P219" s="166">
        <f t="shared" si="27"/>
        <v>0</v>
      </c>
      <c r="Q219" s="166">
        <v>1E-4</v>
      </c>
      <c r="R219" s="166">
        <f t="shared" si="28"/>
        <v>3.6000000000000003E-3</v>
      </c>
      <c r="S219" s="166">
        <v>0</v>
      </c>
      <c r="T219" s="167">
        <f t="shared" si="29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291</v>
      </c>
      <c r="AT219" s="168" t="s">
        <v>373</v>
      </c>
      <c r="AU219" s="168" t="s">
        <v>94</v>
      </c>
      <c r="AY219" s="14" t="s">
        <v>165</v>
      </c>
      <c r="BE219" s="99">
        <f t="shared" si="30"/>
        <v>0</v>
      </c>
      <c r="BF219" s="99">
        <f t="shared" si="31"/>
        <v>0</v>
      </c>
      <c r="BG219" s="99">
        <f t="shared" si="32"/>
        <v>0</v>
      </c>
      <c r="BH219" s="99">
        <f t="shared" si="33"/>
        <v>0</v>
      </c>
      <c r="BI219" s="99">
        <f t="shared" si="34"/>
        <v>0</v>
      </c>
      <c r="BJ219" s="14" t="s">
        <v>94</v>
      </c>
      <c r="BK219" s="99">
        <f t="shared" si="35"/>
        <v>0</v>
      </c>
      <c r="BL219" s="14" t="s">
        <v>226</v>
      </c>
      <c r="BM219" s="168" t="s">
        <v>972</v>
      </c>
    </row>
    <row r="220" spans="1:65" s="2" customFormat="1" ht="24.2" customHeight="1">
      <c r="A220" s="32"/>
      <c r="B220" s="131"/>
      <c r="C220" s="156" t="s">
        <v>622</v>
      </c>
      <c r="D220" s="156" t="s">
        <v>167</v>
      </c>
      <c r="E220" s="157" t="s">
        <v>973</v>
      </c>
      <c r="F220" s="158" t="s">
        <v>974</v>
      </c>
      <c r="G220" s="159" t="s">
        <v>332</v>
      </c>
      <c r="H220" s="160">
        <v>11.737</v>
      </c>
      <c r="I220" s="161"/>
      <c r="J220" s="162"/>
      <c r="K220" s="163"/>
      <c r="L220" s="33"/>
      <c r="M220" s="164" t="s">
        <v>1</v>
      </c>
      <c r="N220" s="165" t="s">
        <v>49</v>
      </c>
      <c r="O220" s="58"/>
      <c r="P220" s="166">
        <f t="shared" si="27"/>
        <v>0</v>
      </c>
      <c r="Q220" s="166">
        <v>0</v>
      </c>
      <c r="R220" s="166">
        <f t="shared" si="28"/>
        <v>0</v>
      </c>
      <c r="S220" s="166">
        <v>0</v>
      </c>
      <c r="T220" s="167">
        <f t="shared" si="29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226</v>
      </c>
      <c r="AT220" s="168" t="s">
        <v>167</v>
      </c>
      <c r="AU220" s="168" t="s">
        <v>94</v>
      </c>
      <c r="AY220" s="14" t="s">
        <v>165</v>
      </c>
      <c r="BE220" s="99">
        <f t="shared" si="30"/>
        <v>0</v>
      </c>
      <c r="BF220" s="99">
        <f t="shared" si="31"/>
        <v>0</v>
      </c>
      <c r="BG220" s="99">
        <f t="shared" si="32"/>
        <v>0</v>
      </c>
      <c r="BH220" s="99">
        <f t="shared" si="33"/>
        <v>0</v>
      </c>
      <c r="BI220" s="99">
        <f t="shared" si="34"/>
        <v>0</v>
      </c>
      <c r="BJ220" s="14" t="s">
        <v>94</v>
      </c>
      <c r="BK220" s="99">
        <f t="shared" si="35"/>
        <v>0</v>
      </c>
      <c r="BL220" s="14" t="s">
        <v>226</v>
      </c>
      <c r="BM220" s="168" t="s">
        <v>975</v>
      </c>
    </row>
    <row r="221" spans="1:65" s="12" customFormat="1" ht="22.9" customHeight="1">
      <c r="B221" s="143"/>
      <c r="D221" s="144" t="s">
        <v>82</v>
      </c>
      <c r="E221" s="154" t="s">
        <v>721</v>
      </c>
      <c r="F221" s="154" t="s">
        <v>722</v>
      </c>
      <c r="I221" s="146"/>
      <c r="J221" s="155"/>
      <c r="L221" s="143"/>
      <c r="M221" s="148"/>
      <c r="N221" s="149"/>
      <c r="O221" s="149"/>
      <c r="P221" s="150">
        <f>SUM(P222:P242)</f>
        <v>0</v>
      </c>
      <c r="Q221" s="149"/>
      <c r="R221" s="150">
        <f>SUM(R222:R242)</f>
        <v>2.9815638</v>
      </c>
      <c r="S221" s="149"/>
      <c r="T221" s="151">
        <f>SUM(T222:T242)</f>
        <v>0</v>
      </c>
      <c r="AR221" s="144" t="s">
        <v>94</v>
      </c>
      <c r="AT221" s="152" t="s">
        <v>82</v>
      </c>
      <c r="AU221" s="152" t="s">
        <v>89</v>
      </c>
      <c r="AY221" s="144" t="s">
        <v>165</v>
      </c>
      <c r="BK221" s="153">
        <f>SUM(BK222:BK242)</f>
        <v>0</v>
      </c>
    </row>
    <row r="222" spans="1:65" s="2" customFormat="1" ht="24.2" customHeight="1">
      <c r="A222" s="32"/>
      <c r="B222" s="131"/>
      <c r="C222" s="156" t="s">
        <v>626</v>
      </c>
      <c r="D222" s="156" t="s">
        <v>167</v>
      </c>
      <c r="E222" s="157" t="s">
        <v>976</v>
      </c>
      <c r="F222" s="158" t="s">
        <v>977</v>
      </c>
      <c r="G222" s="159" t="s">
        <v>170</v>
      </c>
      <c r="H222" s="160">
        <v>1.2</v>
      </c>
      <c r="I222" s="161"/>
      <c r="J222" s="162"/>
      <c r="K222" s="163"/>
      <c r="L222" s="33"/>
      <c r="M222" s="164" t="s">
        <v>1</v>
      </c>
      <c r="N222" s="165" t="s">
        <v>49</v>
      </c>
      <c r="O222" s="58"/>
      <c r="P222" s="166">
        <f t="shared" ref="P222:P242" si="36">O222*H222</f>
        <v>0</v>
      </c>
      <c r="Q222" s="166">
        <v>0</v>
      </c>
      <c r="R222" s="166">
        <f t="shared" ref="R222:R242" si="37">Q222*H222</f>
        <v>0</v>
      </c>
      <c r="S222" s="166">
        <v>0</v>
      </c>
      <c r="T222" s="167">
        <f t="shared" ref="T222:T242" si="38">S222*H222</f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106</v>
      </c>
      <c r="AT222" s="168" t="s">
        <v>167</v>
      </c>
      <c r="AU222" s="168" t="s">
        <v>94</v>
      </c>
      <c r="AY222" s="14" t="s">
        <v>165</v>
      </c>
      <c r="BE222" s="99">
        <f t="shared" ref="BE222:BE242" si="39">IF(N222="základná",J222,0)</f>
        <v>0</v>
      </c>
      <c r="BF222" s="99">
        <f t="shared" ref="BF222:BF242" si="40">IF(N222="znížená",J222,0)</f>
        <v>0</v>
      </c>
      <c r="BG222" s="99">
        <f t="shared" ref="BG222:BG242" si="41">IF(N222="zákl. prenesená",J222,0)</f>
        <v>0</v>
      </c>
      <c r="BH222" s="99">
        <f t="shared" ref="BH222:BH242" si="42">IF(N222="zníž. prenesená",J222,0)</f>
        <v>0</v>
      </c>
      <c r="BI222" s="99">
        <f t="shared" ref="BI222:BI242" si="43">IF(N222="nulová",J222,0)</f>
        <v>0</v>
      </c>
      <c r="BJ222" s="14" t="s">
        <v>94</v>
      </c>
      <c r="BK222" s="99">
        <f t="shared" ref="BK222:BK242" si="44">ROUND(I222*H222,2)</f>
        <v>0</v>
      </c>
      <c r="BL222" s="14" t="s">
        <v>106</v>
      </c>
      <c r="BM222" s="168" t="s">
        <v>978</v>
      </c>
    </row>
    <row r="223" spans="1:65" s="2" customFormat="1" ht="37.9" customHeight="1">
      <c r="A223" s="32"/>
      <c r="B223" s="131"/>
      <c r="C223" s="169" t="s">
        <v>630</v>
      </c>
      <c r="D223" s="169" t="s">
        <v>373</v>
      </c>
      <c r="E223" s="170" t="s">
        <v>979</v>
      </c>
      <c r="F223" s="171" t="s">
        <v>980</v>
      </c>
      <c r="G223" s="172" t="s">
        <v>170</v>
      </c>
      <c r="H223" s="173">
        <v>1.38</v>
      </c>
      <c r="I223" s="174"/>
      <c r="J223" s="175"/>
      <c r="K223" s="176"/>
      <c r="L223" s="177"/>
      <c r="M223" s="178" t="s">
        <v>1</v>
      </c>
      <c r="N223" s="179" t="s">
        <v>49</v>
      </c>
      <c r="O223" s="58"/>
      <c r="P223" s="166">
        <f t="shared" si="36"/>
        <v>0</v>
      </c>
      <c r="Q223" s="166">
        <v>0</v>
      </c>
      <c r="R223" s="166">
        <f t="shared" si="37"/>
        <v>0</v>
      </c>
      <c r="S223" s="166">
        <v>0</v>
      </c>
      <c r="T223" s="167">
        <f t="shared" si="38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291</v>
      </c>
      <c r="AT223" s="168" t="s">
        <v>373</v>
      </c>
      <c r="AU223" s="168" t="s">
        <v>94</v>
      </c>
      <c r="AY223" s="14" t="s">
        <v>165</v>
      </c>
      <c r="BE223" s="99">
        <f t="shared" si="39"/>
        <v>0</v>
      </c>
      <c r="BF223" s="99">
        <f t="shared" si="40"/>
        <v>0</v>
      </c>
      <c r="BG223" s="99">
        <f t="shared" si="41"/>
        <v>0</v>
      </c>
      <c r="BH223" s="99">
        <f t="shared" si="42"/>
        <v>0</v>
      </c>
      <c r="BI223" s="99">
        <f t="shared" si="43"/>
        <v>0</v>
      </c>
      <c r="BJ223" s="14" t="s">
        <v>94</v>
      </c>
      <c r="BK223" s="99">
        <f t="shared" si="44"/>
        <v>0</v>
      </c>
      <c r="BL223" s="14" t="s">
        <v>226</v>
      </c>
      <c r="BM223" s="168" t="s">
        <v>981</v>
      </c>
    </row>
    <row r="224" spans="1:65" s="2" customFormat="1" ht="24.2" customHeight="1">
      <c r="A224" s="32"/>
      <c r="B224" s="131"/>
      <c r="C224" s="156" t="s">
        <v>634</v>
      </c>
      <c r="D224" s="156" t="s">
        <v>167</v>
      </c>
      <c r="E224" s="157" t="s">
        <v>982</v>
      </c>
      <c r="F224" s="158" t="s">
        <v>983</v>
      </c>
      <c r="G224" s="159" t="s">
        <v>277</v>
      </c>
      <c r="H224" s="160">
        <v>37.18</v>
      </c>
      <c r="I224" s="161"/>
      <c r="J224" s="162"/>
      <c r="K224" s="163"/>
      <c r="L224" s="33"/>
      <c r="M224" s="164" t="s">
        <v>1</v>
      </c>
      <c r="N224" s="165" t="s">
        <v>49</v>
      </c>
      <c r="O224" s="58"/>
      <c r="P224" s="166">
        <f t="shared" si="36"/>
        <v>0</v>
      </c>
      <c r="Q224" s="166">
        <v>2.1000000000000001E-4</v>
      </c>
      <c r="R224" s="166">
        <f t="shared" si="37"/>
        <v>7.8078000000000002E-3</v>
      </c>
      <c r="S224" s="166">
        <v>0</v>
      </c>
      <c r="T224" s="167">
        <f t="shared" si="38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226</v>
      </c>
      <c r="AT224" s="168" t="s">
        <v>167</v>
      </c>
      <c r="AU224" s="168" t="s">
        <v>94</v>
      </c>
      <c r="AY224" s="14" t="s">
        <v>165</v>
      </c>
      <c r="BE224" s="99">
        <f t="shared" si="39"/>
        <v>0</v>
      </c>
      <c r="BF224" s="99">
        <f t="shared" si="40"/>
        <v>0</v>
      </c>
      <c r="BG224" s="99">
        <f t="shared" si="41"/>
        <v>0</v>
      </c>
      <c r="BH224" s="99">
        <f t="shared" si="42"/>
        <v>0</v>
      </c>
      <c r="BI224" s="99">
        <f t="shared" si="43"/>
        <v>0</v>
      </c>
      <c r="BJ224" s="14" t="s">
        <v>94</v>
      </c>
      <c r="BK224" s="99">
        <f t="shared" si="44"/>
        <v>0</v>
      </c>
      <c r="BL224" s="14" t="s">
        <v>226</v>
      </c>
      <c r="BM224" s="168" t="s">
        <v>984</v>
      </c>
    </row>
    <row r="225" spans="1:65" s="2" customFormat="1" ht="37.9" customHeight="1">
      <c r="A225" s="32"/>
      <c r="B225" s="131"/>
      <c r="C225" s="169" t="s">
        <v>638</v>
      </c>
      <c r="D225" s="169" t="s">
        <v>373</v>
      </c>
      <c r="E225" s="170" t="s">
        <v>888</v>
      </c>
      <c r="F225" s="171" t="s">
        <v>889</v>
      </c>
      <c r="G225" s="172" t="s">
        <v>277</v>
      </c>
      <c r="H225" s="173">
        <v>39.039000000000001</v>
      </c>
      <c r="I225" s="174"/>
      <c r="J225" s="175"/>
      <c r="K225" s="176"/>
      <c r="L225" s="177"/>
      <c r="M225" s="178" t="s">
        <v>1</v>
      </c>
      <c r="N225" s="179" t="s">
        <v>49</v>
      </c>
      <c r="O225" s="58"/>
      <c r="P225" s="166">
        <f t="shared" si="36"/>
        <v>0</v>
      </c>
      <c r="Q225" s="166">
        <v>1E-4</v>
      </c>
      <c r="R225" s="166">
        <f t="shared" si="37"/>
        <v>3.9039000000000005E-3</v>
      </c>
      <c r="S225" s="166">
        <v>0</v>
      </c>
      <c r="T225" s="167">
        <f t="shared" si="38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291</v>
      </c>
      <c r="AT225" s="168" t="s">
        <v>373</v>
      </c>
      <c r="AU225" s="168" t="s">
        <v>94</v>
      </c>
      <c r="AY225" s="14" t="s">
        <v>165</v>
      </c>
      <c r="BE225" s="99">
        <f t="shared" si="39"/>
        <v>0</v>
      </c>
      <c r="BF225" s="99">
        <f t="shared" si="40"/>
        <v>0</v>
      </c>
      <c r="BG225" s="99">
        <f t="shared" si="41"/>
        <v>0</v>
      </c>
      <c r="BH225" s="99">
        <f t="shared" si="42"/>
        <v>0</v>
      </c>
      <c r="BI225" s="99">
        <f t="shared" si="43"/>
        <v>0</v>
      </c>
      <c r="BJ225" s="14" t="s">
        <v>94</v>
      </c>
      <c r="BK225" s="99">
        <f t="shared" si="44"/>
        <v>0</v>
      </c>
      <c r="BL225" s="14" t="s">
        <v>226</v>
      </c>
      <c r="BM225" s="168" t="s">
        <v>985</v>
      </c>
    </row>
    <row r="226" spans="1:65" s="2" customFormat="1" ht="37.9" customHeight="1">
      <c r="A226" s="32"/>
      <c r="B226" s="131"/>
      <c r="C226" s="169" t="s">
        <v>640</v>
      </c>
      <c r="D226" s="169" t="s">
        <v>373</v>
      </c>
      <c r="E226" s="170" t="s">
        <v>891</v>
      </c>
      <c r="F226" s="171" t="s">
        <v>892</v>
      </c>
      <c r="G226" s="172" t="s">
        <v>277</v>
      </c>
      <c r="H226" s="173">
        <v>39.039000000000001</v>
      </c>
      <c r="I226" s="174"/>
      <c r="J226" s="175"/>
      <c r="K226" s="176"/>
      <c r="L226" s="177"/>
      <c r="M226" s="178" t="s">
        <v>1</v>
      </c>
      <c r="N226" s="179" t="s">
        <v>49</v>
      </c>
      <c r="O226" s="58"/>
      <c r="P226" s="166">
        <f t="shared" si="36"/>
        <v>0</v>
      </c>
      <c r="Q226" s="166">
        <v>1E-4</v>
      </c>
      <c r="R226" s="166">
        <f t="shared" si="37"/>
        <v>3.9039000000000005E-3</v>
      </c>
      <c r="S226" s="166">
        <v>0</v>
      </c>
      <c r="T226" s="167">
        <f t="shared" si="38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291</v>
      </c>
      <c r="AT226" s="168" t="s">
        <v>373</v>
      </c>
      <c r="AU226" s="168" t="s">
        <v>94</v>
      </c>
      <c r="AY226" s="14" t="s">
        <v>165</v>
      </c>
      <c r="BE226" s="99">
        <f t="shared" si="39"/>
        <v>0</v>
      </c>
      <c r="BF226" s="99">
        <f t="shared" si="40"/>
        <v>0</v>
      </c>
      <c r="BG226" s="99">
        <f t="shared" si="41"/>
        <v>0</v>
      </c>
      <c r="BH226" s="99">
        <f t="shared" si="42"/>
        <v>0</v>
      </c>
      <c r="BI226" s="99">
        <f t="shared" si="43"/>
        <v>0</v>
      </c>
      <c r="BJ226" s="14" t="s">
        <v>94</v>
      </c>
      <c r="BK226" s="99">
        <f t="shared" si="44"/>
        <v>0</v>
      </c>
      <c r="BL226" s="14" t="s">
        <v>226</v>
      </c>
      <c r="BM226" s="168" t="s">
        <v>986</v>
      </c>
    </row>
    <row r="227" spans="1:65" s="2" customFormat="1" ht="37.9" customHeight="1">
      <c r="A227" s="32"/>
      <c r="B227" s="131"/>
      <c r="C227" s="169" t="s">
        <v>644</v>
      </c>
      <c r="D227" s="169" t="s">
        <v>373</v>
      </c>
      <c r="E227" s="170" t="s">
        <v>987</v>
      </c>
      <c r="F227" s="171" t="s">
        <v>988</v>
      </c>
      <c r="G227" s="172" t="s">
        <v>170</v>
      </c>
      <c r="H227" s="173">
        <v>1.44</v>
      </c>
      <c r="I227" s="174"/>
      <c r="J227" s="175"/>
      <c r="K227" s="176"/>
      <c r="L227" s="177"/>
      <c r="M227" s="178" t="s">
        <v>1</v>
      </c>
      <c r="N227" s="179" t="s">
        <v>49</v>
      </c>
      <c r="O227" s="58"/>
      <c r="P227" s="166">
        <f t="shared" si="36"/>
        <v>0</v>
      </c>
      <c r="Q227" s="166">
        <v>3.0800000000000001E-2</v>
      </c>
      <c r="R227" s="166">
        <f t="shared" si="37"/>
        <v>4.4352000000000003E-2</v>
      </c>
      <c r="S227" s="166">
        <v>0</v>
      </c>
      <c r="T227" s="167">
        <f t="shared" si="38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291</v>
      </c>
      <c r="AT227" s="168" t="s">
        <v>373</v>
      </c>
      <c r="AU227" s="168" t="s">
        <v>94</v>
      </c>
      <c r="AY227" s="14" t="s">
        <v>165</v>
      </c>
      <c r="BE227" s="99">
        <f t="shared" si="39"/>
        <v>0</v>
      </c>
      <c r="BF227" s="99">
        <f t="shared" si="40"/>
        <v>0</v>
      </c>
      <c r="BG227" s="99">
        <f t="shared" si="41"/>
        <v>0</v>
      </c>
      <c r="BH227" s="99">
        <f t="shared" si="42"/>
        <v>0</v>
      </c>
      <c r="BI227" s="99">
        <f t="shared" si="43"/>
        <v>0</v>
      </c>
      <c r="BJ227" s="14" t="s">
        <v>94</v>
      </c>
      <c r="BK227" s="99">
        <f t="shared" si="44"/>
        <v>0</v>
      </c>
      <c r="BL227" s="14" t="s">
        <v>226</v>
      </c>
      <c r="BM227" s="168" t="s">
        <v>989</v>
      </c>
    </row>
    <row r="228" spans="1:65" s="2" customFormat="1" ht="37.9" customHeight="1">
      <c r="A228" s="32"/>
      <c r="B228" s="131"/>
      <c r="C228" s="169" t="s">
        <v>648</v>
      </c>
      <c r="D228" s="169" t="s">
        <v>373</v>
      </c>
      <c r="E228" s="170" t="s">
        <v>990</v>
      </c>
      <c r="F228" s="171" t="s">
        <v>991</v>
      </c>
      <c r="G228" s="172" t="s">
        <v>170</v>
      </c>
      <c r="H228" s="173">
        <v>2.1</v>
      </c>
      <c r="I228" s="174"/>
      <c r="J228" s="175"/>
      <c r="K228" s="176"/>
      <c r="L228" s="177"/>
      <c r="M228" s="178" t="s">
        <v>1</v>
      </c>
      <c r="N228" s="179" t="s">
        <v>49</v>
      </c>
      <c r="O228" s="58"/>
      <c r="P228" s="166">
        <f t="shared" si="36"/>
        <v>0</v>
      </c>
      <c r="Q228" s="166">
        <v>3.0499999999999999E-2</v>
      </c>
      <c r="R228" s="166">
        <f t="shared" si="37"/>
        <v>6.4049999999999996E-2</v>
      </c>
      <c r="S228" s="166">
        <v>0</v>
      </c>
      <c r="T228" s="167">
        <f t="shared" si="38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291</v>
      </c>
      <c r="AT228" s="168" t="s">
        <v>373</v>
      </c>
      <c r="AU228" s="168" t="s">
        <v>94</v>
      </c>
      <c r="AY228" s="14" t="s">
        <v>165</v>
      </c>
      <c r="BE228" s="99">
        <f t="shared" si="39"/>
        <v>0</v>
      </c>
      <c r="BF228" s="99">
        <f t="shared" si="40"/>
        <v>0</v>
      </c>
      <c r="BG228" s="99">
        <f t="shared" si="41"/>
        <v>0</v>
      </c>
      <c r="BH228" s="99">
        <f t="shared" si="42"/>
        <v>0</v>
      </c>
      <c r="BI228" s="99">
        <f t="shared" si="43"/>
        <v>0</v>
      </c>
      <c r="BJ228" s="14" t="s">
        <v>94</v>
      </c>
      <c r="BK228" s="99">
        <f t="shared" si="44"/>
        <v>0</v>
      </c>
      <c r="BL228" s="14" t="s">
        <v>226</v>
      </c>
      <c r="BM228" s="168" t="s">
        <v>992</v>
      </c>
    </row>
    <row r="229" spans="1:65" s="2" customFormat="1" ht="49.15" customHeight="1">
      <c r="A229" s="32"/>
      <c r="B229" s="131"/>
      <c r="C229" s="169" t="s">
        <v>652</v>
      </c>
      <c r="D229" s="169" t="s">
        <v>373</v>
      </c>
      <c r="E229" s="170" t="s">
        <v>993</v>
      </c>
      <c r="F229" s="171" t="s">
        <v>994</v>
      </c>
      <c r="G229" s="172" t="s">
        <v>170</v>
      </c>
      <c r="H229" s="173">
        <v>3.78</v>
      </c>
      <c r="I229" s="174"/>
      <c r="J229" s="175"/>
      <c r="K229" s="176"/>
      <c r="L229" s="177"/>
      <c r="M229" s="178" t="s">
        <v>1</v>
      </c>
      <c r="N229" s="179" t="s">
        <v>49</v>
      </c>
      <c r="O229" s="58"/>
      <c r="P229" s="166">
        <f t="shared" si="36"/>
        <v>0</v>
      </c>
      <c r="Q229" s="166">
        <v>3.2000000000000001E-2</v>
      </c>
      <c r="R229" s="166">
        <f t="shared" si="37"/>
        <v>0.12096</v>
      </c>
      <c r="S229" s="166">
        <v>0</v>
      </c>
      <c r="T229" s="167">
        <f t="shared" si="38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291</v>
      </c>
      <c r="AT229" s="168" t="s">
        <v>373</v>
      </c>
      <c r="AU229" s="168" t="s">
        <v>94</v>
      </c>
      <c r="AY229" s="14" t="s">
        <v>165</v>
      </c>
      <c r="BE229" s="99">
        <f t="shared" si="39"/>
        <v>0</v>
      </c>
      <c r="BF229" s="99">
        <f t="shared" si="40"/>
        <v>0</v>
      </c>
      <c r="BG229" s="99">
        <f t="shared" si="41"/>
        <v>0</v>
      </c>
      <c r="BH229" s="99">
        <f t="shared" si="42"/>
        <v>0</v>
      </c>
      <c r="BI229" s="99">
        <f t="shared" si="43"/>
        <v>0</v>
      </c>
      <c r="BJ229" s="14" t="s">
        <v>94</v>
      </c>
      <c r="BK229" s="99">
        <f t="shared" si="44"/>
        <v>0</v>
      </c>
      <c r="BL229" s="14" t="s">
        <v>226</v>
      </c>
      <c r="BM229" s="168" t="s">
        <v>995</v>
      </c>
    </row>
    <row r="230" spans="1:65" s="2" customFormat="1" ht="49.15" customHeight="1">
      <c r="A230" s="32"/>
      <c r="B230" s="131"/>
      <c r="C230" s="169" t="s">
        <v>656</v>
      </c>
      <c r="D230" s="169" t="s">
        <v>373</v>
      </c>
      <c r="E230" s="170" t="s">
        <v>996</v>
      </c>
      <c r="F230" s="171" t="s">
        <v>997</v>
      </c>
      <c r="G230" s="172" t="s">
        <v>170</v>
      </c>
      <c r="H230" s="173">
        <v>4.83</v>
      </c>
      <c r="I230" s="174"/>
      <c r="J230" s="175"/>
      <c r="K230" s="176"/>
      <c r="L230" s="177"/>
      <c r="M230" s="178" t="s">
        <v>1</v>
      </c>
      <c r="N230" s="179" t="s">
        <v>49</v>
      </c>
      <c r="O230" s="58"/>
      <c r="P230" s="166">
        <f t="shared" si="36"/>
        <v>0</v>
      </c>
      <c r="Q230" s="166">
        <v>3.1899999999999998E-2</v>
      </c>
      <c r="R230" s="166">
        <f t="shared" si="37"/>
        <v>0.15407699999999999</v>
      </c>
      <c r="S230" s="166">
        <v>0</v>
      </c>
      <c r="T230" s="167">
        <f t="shared" si="38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8" t="s">
        <v>291</v>
      </c>
      <c r="AT230" s="168" t="s">
        <v>373</v>
      </c>
      <c r="AU230" s="168" t="s">
        <v>94</v>
      </c>
      <c r="AY230" s="14" t="s">
        <v>165</v>
      </c>
      <c r="BE230" s="99">
        <f t="shared" si="39"/>
        <v>0</v>
      </c>
      <c r="BF230" s="99">
        <f t="shared" si="40"/>
        <v>0</v>
      </c>
      <c r="BG230" s="99">
        <f t="shared" si="41"/>
        <v>0</v>
      </c>
      <c r="BH230" s="99">
        <f t="shared" si="42"/>
        <v>0</v>
      </c>
      <c r="BI230" s="99">
        <f t="shared" si="43"/>
        <v>0</v>
      </c>
      <c r="BJ230" s="14" t="s">
        <v>94</v>
      </c>
      <c r="BK230" s="99">
        <f t="shared" si="44"/>
        <v>0</v>
      </c>
      <c r="BL230" s="14" t="s">
        <v>226</v>
      </c>
      <c r="BM230" s="168" t="s">
        <v>998</v>
      </c>
    </row>
    <row r="231" spans="1:65" s="2" customFormat="1" ht="62.65" customHeight="1">
      <c r="A231" s="32"/>
      <c r="B231" s="131"/>
      <c r="C231" s="169" t="s">
        <v>658</v>
      </c>
      <c r="D231" s="169" t="s">
        <v>373</v>
      </c>
      <c r="E231" s="170" t="s">
        <v>999</v>
      </c>
      <c r="F231" s="171" t="s">
        <v>1000</v>
      </c>
      <c r="G231" s="172" t="s">
        <v>170</v>
      </c>
      <c r="H231" s="173">
        <v>8.125</v>
      </c>
      <c r="I231" s="174"/>
      <c r="J231" s="175"/>
      <c r="K231" s="176"/>
      <c r="L231" s="177"/>
      <c r="M231" s="178" t="s">
        <v>1</v>
      </c>
      <c r="N231" s="179" t="s">
        <v>49</v>
      </c>
      <c r="O231" s="58"/>
      <c r="P231" s="166">
        <f t="shared" si="36"/>
        <v>0</v>
      </c>
      <c r="Q231" s="166">
        <v>3.15E-2</v>
      </c>
      <c r="R231" s="166">
        <f t="shared" si="37"/>
        <v>0.25593749999999998</v>
      </c>
      <c r="S231" s="166">
        <v>0</v>
      </c>
      <c r="T231" s="167">
        <f t="shared" si="38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291</v>
      </c>
      <c r="AT231" s="168" t="s">
        <v>373</v>
      </c>
      <c r="AU231" s="168" t="s">
        <v>94</v>
      </c>
      <c r="AY231" s="14" t="s">
        <v>165</v>
      </c>
      <c r="BE231" s="99">
        <f t="shared" si="39"/>
        <v>0</v>
      </c>
      <c r="BF231" s="99">
        <f t="shared" si="40"/>
        <v>0</v>
      </c>
      <c r="BG231" s="99">
        <f t="shared" si="41"/>
        <v>0</v>
      </c>
      <c r="BH231" s="99">
        <f t="shared" si="42"/>
        <v>0</v>
      </c>
      <c r="BI231" s="99">
        <f t="shared" si="43"/>
        <v>0</v>
      </c>
      <c r="BJ231" s="14" t="s">
        <v>94</v>
      </c>
      <c r="BK231" s="99">
        <f t="shared" si="44"/>
        <v>0</v>
      </c>
      <c r="BL231" s="14" t="s">
        <v>226</v>
      </c>
      <c r="BM231" s="168" t="s">
        <v>1001</v>
      </c>
    </row>
    <row r="232" spans="1:65" s="2" customFormat="1" ht="24.2" customHeight="1">
      <c r="A232" s="32"/>
      <c r="B232" s="131"/>
      <c r="C232" s="156" t="s">
        <v>662</v>
      </c>
      <c r="D232" s="156" t="s">
        <v>167</v>
      </c>
      <c r="E232" s="157" t="s">
        <v>1002</v>
      </c>
      <c r="F232" s="158" t="s">
        <v>1003</v>
      </c>
      <c r="G232" s="159" t="s">
        <v>170</v>
      </c>
      <c r="H232" s="160">
        <v>258.32600000000002</v>
      </c>
      <c r="I232" s="161"/>
      <c r="J232" s="162"/>
      <c r="K232" s="163"/>
      <c r="L232" s="33"/>
      <c r="M232" s="164" t="s">
        <v>1</v>
      </c>
      <c r="N232" s="165" t="s">
        <v>49</v>
      </c>
      <c r="O232" s="58"/>
      <c r="P232" s="166">
        <f t="shared" si="36"/>
        <v>0</v>
      </c>
      <c r="Q232" s="166">
        <v>1E-4</v>
      </c>
      <c r="R232" s="166">
        <f t="shared" si="37"/>
        <v>2.5832600000000004E-2</v>
      </c>
      <c r="S232" s="166">
        <v>0</v>
      </c>
      <c r="T232" s="167">
        <f t="shared" si="38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226</v>
      </c>
      <c r="AT232" s="168" t="s">
        <v>167</v>
      </c>
      <c r="AU232" s="168" t="s">
        <v>94</v>
      </c>
      <c r="AY232" s="14" t="s">
        <v>165</v>
      </c>
      <c r="BE232" s="99">
        <f t="shared" si="39"/>
        <v>0</v>
      </c>
      <c r="BF232" s="99">
        <f t="shared" si="40"/>
        <v>0</v>
      </c>
      <c r="BG232" s="99">
        <f t="shared" si="41"/>
        <v>0</v>
      </c>
      <c r="BH232" s="99">
        <f t="shared" si="42"/>
        <v>0</v>
      </c>
      <c r="BI232" s="99">
        <f t="shared" si="43"/>
        <v>0</v>
      </c>
      <c r="BJ232" s="14" t="s">
        <v>94</v>
      </c>
      <c r="BK232" s="99">
        <f t="shared" si="44"/>
        <v>0</v>
      </c>
      <c r="BL232" s="14" t="s">
        <v>226</v>
      </c>
      <c r="BM232" s="168" t="s">
        <v>1004</v>
      </c>
    </row>
    <row r="233" spans="1:65" s="2" customFormat="1" ht="37.9" customHeight="1">
      <c r="A233" s="32"/>
      <c r="B233" s="131"/>
      <c r="C233" s="169" t="s">
        <v>666</v>
      </c>
      <c r="D233" s="169" t="s">
        <v>373</v>
      </c>
      <c r="E233" s="170" t="s">
        <v>1005</v>
      </c>
      <c r="F233" s="171" t="s">
        <v>1006</v>
      </c>
      <c r="G233" s="172" t="s">
        <v>170</v>
      </c>
      <c r="H233" s="173">
        <v>258.32600000000002</v>
      </c>
      <c r="I233" s="174"/>
      <c r="J233" s="175"/>
      <c r="K233" s="176"/>
      <c r="L233" s="177"/>
      <c r="M233" s="178" t="s">
        <v>1</v>
      </c>
      <c r="N233" s="179" t="s">
        <v>49</v>
      </c>
      <c r="O233" s="58"/>
      <c r="P233" s="166">
        <f t="shared" si="36"/>
        <v>0</v>
      </c>
      <c r="Q233" s="166">
        <v>2E-3</v>
      </c>
      <c r="R233" s="166">
        <f t="shared" si="37"/>
        <v>0.516652</v>
      </c>
      <c r="S233" s="166">
        <v>0</v>
      </c>
      <c r="T233" s="167">
        <f t="shared" si="38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291</v>
      </c>
      <c r="AT233" s="168" t="s">
        <v>373</v>
      </c>
      <c r="AU233" s="168" t="s">
        <v>94</v>
      </c>
      <c r="AY233" s="14" t="s">
        <v>165</v>
      </c>
      <c r="BE233" s="99">
        <f t="shared" si="39"/>
        <v>0</v>
      </c>
      <c r="BF233" s="99">
        <f t="shared" si="40"/>
        <v>0</v>
      </c>
      <c r="BG233" s="99">
        <f t="shared" si="41"/>
        <v>0</v>
      </c>
      <c r="BH233" s="99">
        <f t="shared" si="42"/>
        <v>0</v>
      </c>
      <c r="BI233" s="99">
        <f t="shared" si="43"/>
        <v>0</v>
      </c>
      <c r="BJ233" s="14" t="s">
        <v>94</v>
      </c>
      <c r="BK233" s="99">
        <f t="shared" si="44"/>
        <v>0</v>
      </c>
      <c r="BL233" s="14" t="s">
        <v>226</v>
      </c>
      <c r="BM233" s="168" t="s">
        <v>1007</v>
      </c>
    </row>
    <row r="234" spans="1:65" s="2" customFormat="1" ht="37.9" customHeight="1">
      <c r="A234" s="32"/>
      <c r="B234" s="131"/>
      <c r="C234" s="169" t="s">
        <v>670</v>
      </c>
      <c r="D234" s="169" t="s">
        <v>373</v>
      </c>
      <c r="E234" s="170" t="s">
        <v>1008</v>
      </c>
      <c r="F234" s="171" t="s">
        <v>1009</v>
      </c>
      <c r="G234" s="172" t="s">
        <v>394</v>
      </c>
      <c r="H234" s="173">
        <v>85</v>
      </c>
      <c r="I234" s="174"/>
      <c r="J234" s="175"/>
      <c r="K234" s="176"/>
      <c r="L234" s="177"/>
      <c r="M234" s="178" t="s">
        <v>1</v>
      </c>
      <c r="N234" s="179" t="s">
        <v>49</v>
      </c>
      <c r="O234" s="58"/>
      <c r="P234" s="166">
        <f t="shared" si="36"/>
        <v>0</v>
      </c>
      <c r="Q234" s="166">
        <v>1E-4</v>
      </c>
      <c r="R234" s="166">
        <f t="shared" si="37"/>
        <v>8.5000000000000006E-3</v>
      </c>
      <c r="S234" s="166">
        <v>0</v>
      </c>
      <c r="T234" s="167">
        <f t="shared" si="38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291</v>
      </c>
      <c r="AT234" s="168" t="s">
        <v>373</v>
      </c>
      <c r="AU234" s="168" t="s">
        <v>94</v>
      </c>
      <c r="AY234" s="14" t="s">
        <v>165</v>
      </c>
      <c r="BE234" s="99">
        <f t="shared" si="39"/>
        <v>0</v>
      </c>
      <c r="BF234" s="99">
        <f t="shared" si="40"/>
        <v>0</v>
      </c>
      <c r="BG234" s="99">
        <f t="shared" si="41"/>
        <v>0</v>
      </c>
      <c r="BH234" s="99">
        <f t="shared" si="42"/>
        <v>0</v>
      </c>
      <c r="BI234" s="99">
        <f t="shared" si="43"/>
        <v>0</v>
      </c>
      <c r="BJ234" s="14" t="s">
        <v>94</v>
      </c>
      <c r="BK234" s="99">
        <f t="shared" si="44"/>
        <v>0</v>
      </c>
      <c r="BL234" s="14" t="s">
        <v>226</v>
      </c>
      <c r="BM234" s="168" t="s">
        <v>1010</v>
      </c>
    </row>
    <row r="235" spans="1:65" s="2" customFormat="1" ht="24.2" customHeight="1">
      <c r="A235" s="32"/>
      <c r="B235" s="131"/>
      <c r="C235" s="156" t="s">
        <v>672</v>
      </c>
      <c r="D235" s="156" t="s">
        <v>167</v>
      </c>
      <c r="E235" s="157" t="s">
        <v>1011</v>
      </c>
      <c r="F235" s="158" t="s">
        <v>1012</v>
      </c>
      <c r="G235" s="159" t="s">
        <v>170</v>
      </c>
      <c r="H235" s="160">
        <v>25.62</v>
      </c>
      <c r="I235" s="161"/>
      <c r="J235" s="162"/>
      <c r="K235" s="163"/>
      <c r="L235" s="33"/>
      <c r="M235" s="164" t="s">
        <v>1</v>
      </c>
      <c r="N235" s="165" t="s">
        <v>49</v>
      </c>
      <c r="O235" s="58"/>
      <c r="P235" s="166">
        <f t="shared" si="36"/>
        <v>0</v>
      </c>
      <c r="Q235" s="166">
        <v>1E-4</v>
      </c>
      <c r="R235" s="166">
        <f t="shared" si="37"/>
        <v>2.562E-3</v>
      </c>
      <c r="S235" s="166">
        <v>0</v>
      </c>
      <c r="T235" s="167">
        <f t="shared" si="38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8" t="s">
        <v>226</v>
      </c>
      <c r="AT235" s="168" t="s">
        <v>167</v>
      </c>
      <c r="AU235" s="168" t="s">
        <v>94</v>
      </c>
      <c r="AY235" s="14" t="s">
        <v>165</v>
      </c>
      <c r="BE235" s="99">
        <f t="shared" si="39"/>
        <v>0</v>
      </c>
      <c r="BF235" s="99">
        <f t="shared" si="40"/>
        <v>0</v>
      </c>
      <c r="BG235" s="99">
        <f t="shared" si="41"/>
        <v>0</v>
      </c>
      <c r="BH235" s="99">
        <f t="shared" si="42"/>
        <v>0</v>
      </c>
      <c r="BI235" s="99">
        <f t="shared" si="43"/>
        <v>0</v>
      </c>
      <c r="BJ235" s="14" t="s">
        <v>94</v>
      </c>
      <c r="BK235" s="99">
        <f t="shared" si="44"/>
        <v>0</v>
      </c>
      <c r="BL235" s="14" t="s">
        <v>226</v>
      </c>
      <c r="BM235" s="168" t="s">
        <v>1013</v>
      </c>
    </row>
    <row r="236" spans="1:65" s="2" customFormat="1" ht="24.2" customHeight="1">
      <c r="A236" s="32"/>
      <c r="B236" s="131"/>
      <c r="C236" s="169" t="s">
        <v>676</v>
      </c>
      <c r="D236" s="169" t="s">
        <v>373</v>
      </c>
      <c r="E236" s="170" t="s">
        <v>1014</v>
      </c>
      <c r="F236" s="171" t="s">
        <v>1015</v>
      </c>
      <c r="G236" s="172" t="s">
        <v>170</v>
      </c>
      <c r="H236" s="173">
        <v>25.62</v>
      </c>
      <c r="I236" s="174"/>
      <c r="J236" s="175"/>
      <c r="K236" s="176"/>
      <c r="L236" s="177"/>
      <c r="M236" s="178" t="s">
        <v>1</v>
      </c>
      <c r="N236" s="179" t="s">
        <v>49</v>
      </c>
      <c r="O236" s="58"/>
      <c r="P236" s="166">
        <f t="shared" si="36"/>
        <v>0</v>
      </c>
      <c r="Q236" s="166">
        <v>1E-3</v>
      </c>
      <c r="R236" s="166">
        <f t="shared" si="37"/>
        <v>2.562E-2</v>
      </c>
      <c r="S236" s="166">
        <v>0</v>
      </c>
      <c r="T236" s="167">
        <f t="shared" si="38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291</v>
      </c>
      <c r="AT236" s="168" t="s">
        <v>373</v>
      </c>
      <c r="AU236" s="168" t="s">
        <v>94</v>
      </c>
      <c r="AY236" s="14" t="s">
        <v>165</v>
      </c>
      <c r="BE236" s="99">
        <f t="shared" si="39"/>
        <v>0</v>
      </c>
      <c r="BF236" s="99">
        <f t="shared" si="40"/>
        <v>0</v>
      </c>
      <c r="BG236" s="99">
        <f t="shared" si="41"/>
        <v>0</v>
      </c>
      <c r="BH236" s="99">
        <f t="shared" si="42"/>
        <v>0</v>
      </c>
      <c r="BI236" s="99">
        <f t="shared" si="43"/>
        <v>0</v>
      </c>
      <c r="BJ236" s="14" t="s">
        <v>94</v>
      </c>
      <c r="BK236" s="99">
        <f t="shared" si="44"/>
        <v>0</v>
      </c>
      <c r="BL236" s="14" t="s">
        <v>226</v>
      </c>
      <c r="BM236" s="168" t="s">
        <v>1016</v>
      </c>
    </row>
    <row r="237" spans="1:65" s="2" customFormat="1" ht="14.45" customHeight="1">
      <c r="A237" s="32"/>
      <c r="B237" s="131"/>
      <c r="C237" s="156" t="s">
        <v>680</v>
      </c>
      <c r="D237" s="156" t="s">
        <v>167</v>
      </c>
      <c r="E237" s="157" t="s">
        <v>1017</v>
      </c>
      <c r="F237" s="158" t="s">
        <v>1018</v>
      </c>
      <c r="G237" s="159" t="s">
        <v>170</v>
      </c>
      <c r="H237" s="160">
        <v>76.81</v>
      </c>
      <c r="I237" s="161"/>
      <c r="J237" s="162"/>
      <c r="K237" s="163"/>
      <c r="L237" s="33"/>
      <c r="M237" s="164" t="s">
        <v>1</v>
      </c>
      <c r="N237" s="165" t="s">
        <v>49</v>
      </c>
      <c r="O237" s="58"/>
      <c r="P237" s="166">
        <f t="shared" si="36"/>
        <v>0</v>
      </c>
      <c r="Q237" s="166">
        <v>1.0000000000000001E-5</v>
      </c>
      <c r="R237" s="166">
        <f t="shared" si="37"/>
        <v>7.6810000000000008E-4</v>
      </c>
      <c r="S237" s="166">
        <v>0</v>
      </c>
      <c r="T237" s="167">
        <f t="shared" si="38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226</v>
      </c>
      <c r="AT237" s="168" t="s">
        <v>167</v>
      </c>
      <c r="AU237" s="168" t="s">
        <v>94</v>
      </c>
      <c r="AY237" s="14" t="s">
        <v>165</v>
      </c>
      <c r="BE237" s="99">
        <f t="shared" si="39"/>
        <v>0</v>
      </c>
      <c r="BF237" s="99">
        <f t="shared" si="40"/>
        <v>0</v>
      </c>
      <c r="BG237" s="99">
        <f t="shared" si="41"/>
        <v>0</v>
      </c>
      <c r="BH237" s="99">
        <f t="shared" si="42"/>
        <v>0</v>
      </c>
      <c r="BI237" s="99">
        <f t="shared" si="43"/>
        <v>0</v>
      </c>
      <c r="BJ237" s="14" t="s">
        <v>94</v>
      </c>
      <c r="BK237" s="99">
        <f t="shared" si="44"/>
        <v>0</v>
      </c>
      <c r="BL237" s="14" t="s">
        <v>226</v>
      </c>
      <c r="BM237" s="168" t="s">
        <v>1019</v>
      </c>
    </row>
    <row r="238" spans="1:65" s="2" customFormat="1" ht="14.45" customHeight="1">
      <c r="A238" s="32"/>
      <c r="B238" s="131"/>
      <c r="C238" s="156" t="s">
        <v>684</v>
      </c>
      <c r="D238" s="156" t="s">
        <v>167</v>
      </c>
      <c r="E238" s="157" t="s">
        <v>1020</v>
      </c>
      <c r="F238" s="158" t="s">
        <v>1021</v>
      </c>
      <c r="G238" s="159" t="s">
        <v>434</v>
      </c>
      <c r="H238" s="160">
        <v>1874.548</v>
      </c>
      <c r="I238" s="161"/>
      <c r="J238" s="162"/>
      <c r="K238" s="163"/>
      <c r="L238" s="33"/>
      <c r="M238" s="164" t="s">
        <v>1</v>
      </c>
      <c r="N238" s="165" t="s">
        <v>49</v>
      </c>
      <c r="O238" s="58"/>
      <c r="P238" s="166">
        <f t="shared" si="36"/>
        <v>0</v>
      </c>
      <c r="Q238" s="166">
        <v>0</v>
      </c>
      <c r="R238" s="166">
        <f t="shared" si="37"/>
        <v>0</v>
      </c>
      <c r="S238" s="166">
        <v>0</v>
      </c>
      <c r="T238" s="167">
        <f t="shared" si="38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226</v>
      </c>
      <c r="AT238" s="168" t="s">
        <v>167</v>
      </c>
      <c r="AU238" s="168" t="s">
        <v>94</v>
      </c>
      <c r="AY238" s="14" t="s">
        <v>165</v>
      </c>
      <c r="BE238" s="99">
        <f t="shared" si="39"/>
        <v>0</v>
      </c>
      <c r="BF238" s="99">
        <f t="shared" si="40"/>
        <v>0</v>
      </c>
      <c r="BG238" s="99">
        <f t="shared" si="41"/>
        <v>0</v>
      </c>
      <c r="BH238" s="99">
        <f t="shared" si="42"/>
        <v>0</v>
      </c>
      <c r="BI238" s="99">
        <f t="shared" si="43"/>
        <v>0</v>
      </c>
      <c r="BJ238" s="14" t="s">
        <v>94</v>
      </c>
      <c r="BK238" s="99">
        <f t="shared" si="44"/>
        <v>0</v>
      </c>
      <c r="BL238" s="14" t="s">
        <v>226</v>
      </c>
      <c r="BM238" s="168" t="s">
        <v>1022</v>
      </c>
    </row>
    <row r="239" spans="1:65" s="2" customFormat="1" ht="24.2" customHeight="1">
      <c r="A239" s="32"/>
      <c r="B239" s="131"/>
      <c r="C239" s="169" t="s">
        <v>688</v>
      </c>
      <c r="D239" s="169" t="s">
        <v>373</v>
      </c>
      <c r="E239" s="170" t="s">
        <v>1023</v>
      </c>
      <c r="F239" s="171" t="s">
        <v>1024</v>
      </c>
      <c r="G239" s="172" t="s">
        <v>332</v>
      </c>
      <c r="H239" s="173">
        <v>0.63200000000000001</v>
      </c>
      <c r="I239" s="174"/>
      <c r="J239" s="175"/>
      <c r="K239" s="176"/>
      <c r="L239" s="177"/>
      <c r="M239" s="178" t="s">
        <v>1</v>
      </c>
      <c r="N239" s="179" t="s">
        <v>49</v>
      </c>
      <c r="O239" s="58"/>
      <c r="P239" s="166">
        <f t="shared" si="36"/>
        <v>0</v>
      </c>
      <c r="Q239" s="166">
        <v>1</v>
      </c>
      <c r="R239" s="166">
        <f t="shared" si="37"/>
        <v>0.63200000000000001</v>
      </c>
      <c r="S239" s="166">
        <v>0</v>
      </c>
      <c r="T239" s="167">
        <f t="shared" si="38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8" t="s">
        <v>291</v>
      </c>
      <c r="AT239" s="168" t="s">
        <v>373</v>
      </c>
      <c r="AU239" s="168" t="s">
        <v>94</v>
      </c>
      <c r="AY239" s="14" t="s">
        <v>165</v>
      </c>
      <c r="BE239" s="99">
        <f t="shared" si="39"/>
        <v>0</v>
      </c>
      <c r="BF239" s="99">
        <f t="shared" si="40"/>
        <v>0</v>
      </c>
      <c r="BG239" s="99">
        <f t="shared" si="41"/>
        <v>0</v>
      </c>
      <c r="BH239" s="99">
        <f t="shared" si="42"/>
        <v>0</v>
      </c>
      <c r="BI239" s="99">
        <f t="shared" si="43"/>
        <v>0</v>
      </c>
      <c r="BJ239" s="14" t="s">
        <v>94</v>
      </c>
      <c r="BK239" s="99">
        <f t="shared" si="44"/>
        <v>0</v>
      </c>
      <c r="BL239" s="14" t="s">
        <v>226</v>
      </c>
      <c r="BM239" s="168" t="s">
        <v>1025</v>
      </c>
    </row>
    <row r="240" spans="1:65" s="2" customFormat="1" ht="24.2" customHeight="1">
      <c r="A240" s="32"/>
      <c r="B240" s="131"/>
      <c r="C240" s="169" t="s">
        <v>358</v>
      </c>
      <c r="D240" s="169" t="s">
        <v>373</v>
      </c>
      <c r="E240" s="170" t="s">
        <v>1026</v>
      </c>
      <c r="F240" s="171" t="s">
        <v>1027</v>
      </c>
      <c r="G240" s="172" t="s">
        <v>332</v>
      </c>
      <c r="H240" s="173">
        <v>1.0720000000000001</v>
      </c>
      <c r="I240" s="174"/>
      <c r="J240" s="175"/>
      <c r="K240" s="176"/>
      <c r="L240" s="177"/>
      <c r="M240" s="178" t="s">
        <v>1</v>
      </c>
      <c r="N240" s="179" t="s">
        <v>49</v>
      </c>
      <c r="O240" s="58"/>
      <c r="P240" s="166">
        <f t="shared" si="36"/>
        <v>0</v>
      </c>
      <c r="Q240" s="166">
        <v>1</v>
      </c>
      <c r="R240" s="166">
        <f t="shared" si="37"/>
        <v>1.0720000000000001</v>
      </c>
      <c r="S240" s="166">
        <v>0</v>
      </c>
      <c r="T240" s="167">
        <f t="shared" si="38"/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8" t="s">
        <v>291</v>
      </c>
      <c r="AT240" s="168" t="s">
        <v>373</v>
      </c>
      <c r="AU240" s="168" t="s">
        <v>94</v>
      </c>
      <c r="AY240" s="14" t="s">
        <v>165</v>
      </c>
      <c r="BE240" s="99">
        <f t="shared" si="39"/>
        <v>0</v>
      </c>
      <c r="BF240" s="99">
        <f t="shared" si="40"/>
        <v>0</v>
      </c>
      <c r="BG240" s="99">
        <f t="shared" si="41"/>
        <v>0</v>
      </c>
      <c r="BH240" s="99">
        <f t="shared" si="42"/>
        <v>0</v>
      </c>
      <c r="BI240" s="99">
        <f t="shared" si="43"/>
        <v>0</v>
      </c>
      <c r="BJ240" s="14" t="s">
        <v>94</v>
      </c>
      <c r="BK240" s="99">
        <f t="shared" si="44"/>
        <v>0</v>
      </c>
      <c r="BL240" s="14" t="s">
        <v>226</v>
      </c>
      <c r="BM240" s="168" t="s">
        <v>1028</v>
      </c>
    </row>
    <row r="241" spans="1:65" s="2" customFormat="1" ht="14.45" customHeight="1">
      <c r="A241" s="32"/>
      <c r="B241" s="131"/>
      <c r="C241" s="169" t="s">
        <v>695</v>
      </c>
      <c r="D241" s="169" t="s">
        <v>373</v>
      </c>
      <c r="E241" s="170" t="s">
        <v>1029</v>
      </c>
      <c r="F241" s="171" t="s">
        <v>1030</v>
      </c>
      <c r="G241" s="172" t="s">
        <v>434</v>
      </c>
      <c r="H241" s="173">
        <v>170.548</v>
      </c>
      <c r="I241" s="174"/>
      <c r="J241" s="175"/>
      <c r="K241" s="176"/>
      <c r="L241" s="177"/>
      <c r="M241" s="178" t="s">
        <v>1</v>
      </c>
      <c r="N241" s="179" t="s">
        <v>49</v>
      </c>
      <c r="O241" s="58"/>
      <c r="P241" s="166">
        <f t="shared" si="36"/>
        <v>0</v>
      </c>
      <c r="Q241" s="166">
        <v>2.5000000000000001E-4</v>
      </c>
      <c r="R241" s="166">
        <f t="shared" si="37"/>
        <v>4.2637000000000001E-2</v>
      </c>
      <c r="S241" s="166">
        <v>0</v>
      </c>
      <c r="T241" s="167">
        <f t="shared" si="38"/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8" t="s">
        <v>291</v>
      </c>
      <c r="AT241" s="168" t="s">
        <v>373</v>
      </c>
      <c r="AU241" s="168" t="s">
        <v>94</v>
      </c>
      <c r="AY241" s="14" t="s">
        <v>165</v>
      </c>
      <c r="BE241" s="99">
        <f t="shared" si="39"/>
        <v>0</v>
      </c>
      <c r="BF241" s="99">
        <f t="shared" si="40"/>
        <v>0</v>
      </c>
      <c r="BG241" s="99">
        <f t="shared" si="41"/>
        <v>0</v>
      </c>
      <c r="BH241" s="99">
        <f t="shared" si="42"/>
        <v>0</v>
      </c>
      <c r="BI241" s="99">
        <f t="shared" si="43"/>
        <v>0</v>
      </c>
      <c r="BJ241" s="14" t="s">
        <v>94</v>
      </c>
      <c r="BK241" s="99">
        <f t="shared" si="44"/>
        <v>0</v>
      </c>
      <c r="BL241" s="14" t="s">
        <v>226</v>
      </c>
      <c r="BM241" s="168" t="s">
        <v>1031</v>
      </c>
    </row>
    <row r="242" spans="1:65" s="2" customFormat="1" ht="24.2" customHeight="1">
      <c r="A242" s="32"/>
      <c r="B242" s="131"/>
      <c r="C242" s="156" t="s">
        <v>699</v>
      </c>
      <c r="D242" s="156" t="s">
        <v>167</v>
      </c>
      <c r="E242" s="157" t="s">
        <v>1032</v>
      </c>
      <c r="F242" s="158" t="s">
        <v>1033</v>
      </c>
      <c r="G242" s="159" t="s">
        <v>332</v>
      </c>
      <c r="H242" s="160">
        <v>2.9820000000000002</v>
      </c>
      <c r="I242" s="161"/>
      <c r="J242" s="162"/>
      <c r="K242" s="163"/>
      <c r="L242" s="33"/>
      <c r="M242" s="164" t="s">
        <v>1</v>
      </c>
      <c r="N242" s="165" t="s">
        <v>49</v>
      </c>
      <c r="O242" s="58"/>
      <c r="P242" s="166">
        <f t="shared" si="36"/>
        <v>0</v>
      </c>
      <c r="Q242" s="166">
        <v>0</v>
      </c>
      <c r="R242" s="166">
        <f t="shared" si="37"/>
        <v>0</v>
      </c>
      <c r="S242" s="166">
        <v>0</v>
      </c>
      <c r="T242" s="167">
        <f t="shared" si="38"/>
        <v>0</v>
      </c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R242" s="168" t="s">
        <v>226</v>
      </c>
      <c r="AT242" s="168" t="s">
        <v>167</v>
      </c>
      <c r="AU242" s="168" t="s">
        <v>94</v>
      </c>
      <c r="AY242" s="14" t="s">
        <v>165</v>
      </c>
      <c r="BE242" s="99">
        <f t="shared" si="39"/>
        <v>0</v>
      </c>
      <c r="BF242" s="99">
        <f t="shared" si="40"/>
        <v>0</v>
      </c>
      <c r="BG242" s="99">
        <f t="shared" si="41"/>
        <v>0</v>
      </c>
      <c r="BH242" s="99">
        <f t="shared" si="42"/>
        <v>0</v>
      </c>
      <c r="BI242" s="99">
        <f t="shared" si="43"/>
        <v>0</v>
      </c>
      <c r="BJ242" s="14" t="s">
        <v>94</v>
      </c>
      <c r="BK242" s="99">
        <f t="shared" si="44"/>
        <v>0</v>
      </c>
      <c r="BL242" s="14" t="s">
        <v>226</v>
      </c>
      <c r="BM242" s="168" t="s">
        <v>1034</v>
      </c>
    </row>
    <row r="243" spans="1:65" s="12" customFormat="1" ht="22.9" customHeight="1">
      <c r="B243" s="143"/>
      <c r="D243" s="144" t="s">
        <v>82</v>
      </c>
      <c r="E243" s="154" t="s">
        <v>1035</v>
      </c>
      <c r="F243" s="154" t="s">
        <v>1036</v>
      </c>
      <c r="I243" s="146"/>
      <c r="J243" s="155"/>
      <c r="L243" s="143"/>
      <c r="M243" s="148"/>
      <c r="N243" s="149"/>
      <c r="O243" s="149"/>
      <c r="P243" s="150">
        <f>SUM(P244:P245)</f>
        <v>0</v>
      </c>
      <c r="Q243" s="149"/>
      <c r="R243" s="150">
        <f>SUM(R244:R245)</f>
        <v>4.9158400000000005E-2</v>
      </c>
      <c r="S243" s="149"/>
      <c r="T243" s="151">
        <f>SUM(T244:T245)</f>
        <v>0</v>
      </c>
      <c r="AR243" s="144" t="s">
        <v>94</v>
      </c>
      <c r="AT243" s="152" t="s">
        <v>82</v>
      </c>
      <c r="AU243" s="152" t="s">
        <v>89</v>
      </c>
      <c r="AY243" s="144" t="s">
        <v>165</v>
      </c>
      <c r="BK243" s="153">
        <f>SUM(BK244:BK245)</f>
        <v>0</v>
      </c>
    </row>
    <row r="244" spans="1:65" s="2" customFormat="1" ht="24.2" customHeight="1">
      <c r="A244" s="32"/>
      <c r="B244" s="131"/>
      <c r="C244" s="156" t="s">
        <v>703</v>
      </c>
      <c r="D244" s="156" t="s">
        <v>167</v>
      </c>
      <c r="E244" s="157" t="s">
        <v>1037</v>
      </c>
      <c r="F244" s="158" t="s">
        <v>1038</v>
      </c>
      <c r="G244" s="159" t="s">
        <v>170</v>
      </c>
      <c r="H244" s="160">
        <v>153.62</v>
      </c>
      <c r="I244" s="161"/>
      <c r="J244" s="162"/>
      <c r="K244" s="163"/>
      <c r="L244" s="33"/>
      <c r="M244" s="164" t="s">
        <v>1</v>
      </c>
      <c r="N244" s="165" t="s">
        <v>49</v>
      </c>
      <c r="O244" s="58"/>
      <c r="P244" s="166">
        <f>O244*H244</f>
        <v>0</v>
      </c>
      <c r="Q244" s="166">
        <v>2.4000000000000001E-4</v>
      </c>
      <c r="R244" s="166">
        <f>Q244*H244</f>
        <v>3.68688E-2</v>
      </c>
      <c r="S244" s="166">
        <v>0</v>
      </c>
      <c r="T244" s="167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8" t="s">
        <v>226</v>
      </c>
      <c r="AT244" s="168" t="s">
        <v>167</v>
      </c>
      <c r="AU244" s="168" t="s">
        <v>94</v>
      </c>
      <c r="AY244" s="14" t="s">
        <v>165</v>
      </c>
      <c r="BE244" s="99">
        <f>IF(N244="základná",J244,0)</f>
        <v>0</v>
      </c>
      <c r="BF244" s="99">
        <f>IF(N244="znížená",J244,0)</f>
        <v>0</v>
      </c>
      <c r="BG244" s="99">
        <f>IF(N244="zákl. prenesená",J244,0)</f>
        <v>0</v>
      </c>
      <c r="BH244" s="99">
        <f>IF(N244="zníž. prenesená",J244,0)</f>
        <v>0</v>
      </c>
      <c r="BI244" s="99">
        <f>IF(N244="nulová",J244,0)</f>
        <v>0</v>
      </c>
      <c r="BJ244" s="14" t="s">
        <v>94</v>
      </c>
      <c r="BK244" s="99">
        <f>ROUND(I244*H244,2)</f>
        <v>0</v>
      </c>
      <c r="BL244" s="14" t="s">
        <v>226</v>
      </c>
      <c r="BM244" s="168" t="s">
        <v>1039</v>
      </c>
    </row>
    <row r="245" spans="1:65" s="2" customFormat="1" ht="24.2" customHeight="1">
      <c r="A245" s="32"/>
      <c r="B245" s="131"/>
      <c r="C245" s="156" t="s">
        <v>707</v>
      </c>
      <c r="D245" s="156" t="s">
        <v>167</v>
      </c>
      <c r="E245" s="157" t="s">
        <v>1040</v>
      </c>
      <c r="F245" s="158" t="s">
        <v>1041</v>
      </c>
      <c r="G245" s="159" t="s">
        <v>170</v>
      </c>
      <c r="H245" s="160">
        <v>153.62</v>
      </c>
      <c r="I245" s="161"/>
      <c r="J245" s="162"/>
      <c r="K245" s="163"/>
      <c r="L245" s="33"/>
      <c r="M245" s="164" t="s">
        <v>1</v>
      </c>
      <c r="N245" s="165" t="s">
        <v>49</v>
      </c>
      <c r="O245" s="58"/>
      <c r="P245" s="166">
        <f>O245*H245</f>
        <v>0</v>
      </c>
      <c r="Q245" s="166">
        <v>8.0000000000000007E-5</v>
      </c>
      <c r="R245" s="166">
        <f>Q245*H245</f>
        <v>1.2289600000000001E-2</v>
      </c>
      <c r="S245" s="166">
        <v>0</v>
      </c>
      <c r="T245" s="167">
        <f>S245*H245</f>
        <v>0</v>
      </c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R245" s="168" t="s">
        <v>226</v>
      </c>
      <c r="AT245" s="168" t="s">
        <v>167</v>
      </c>
      <c r="AU245" s="168" t="s">
        <v>94</v>
      </c>
      <c r="AY245" s="14" t="s">
        <v>165</v>
      </c>
      <c r="BE245" s="99">
        <f>IF(N245="základná",J245,0)</f>
        <v>0</v>
      </c>
      <c r="BF245" s="99">
        <f>IF(N245="znížená",J245,0)</f>
        <v>0</v>
      </c>
      <c r="BG245" s="99">
        <f>IF(N245="zákl. prenesená",J245,0)</f>
        <v>0</v>
      </c>
      <c r="BH245" s="99">
        <f>IF(N245="zníž. prenesená",J245,0)</f>
        <v>0</v>
      </c>
      <c r="BI245" s="99">
        <f>IF(N245="nulová",J245,0)</f>
        <v>0</v>
      </c>
      <c r="BJ245" s="14" t="s">
        <v>94</v>
      </c>
      <c r="BK245" s="99">
        <f>ROUND(I245*H245,2)</f>
        <v>0</v>
      </c>
      <c r="BL245" s="14" t="s">
        <v>226</v>
      </c>
      <c r="BM245" s="168" t="s">
        <v>1042</v>
      </c>
    </row>
    <row r="246" spans="1:65" s="12" customFormat="1" ht="22.9" customHeight="1">
      <c r="B246" s="143"/>
      <c r="D246" s="144" t="s">
        <v>82</v>
      </c>
      <c r="E246" s="154" t="s">
        <v>1043</v>
      </c>
      <c r="F246" s="154" t="s">
        <v>1044</v>
      </c>
      <c r="I246" s="146"/>
      <c r="J246" s="155"/>
      <c r="L246" s="143"/>
      <c r="M246" s="148"/>
      <c r="N246" s="149"/>
      <c r="O246" s="149"/>
      <c r="P246" s="150">
        <f>SUM(P247:P249)</f>
        <v>0</v>
      </c>
      <c r="Q246" s="149"/>
      <c r="R246" s="150">
        <f>SUM(R247:R249)</f>
        <v>7.9409550000000009E-2</v>
      </c>
      <c r="S246" s="149"/>
      <c r="T246" s="151">
        <f>SUM(T247:T249)</f>
        <v>0</v>
      </c>
      <c r="AR246" s="144" t="s">
        <v>94</v>
      </c>
      <c r="AT246" s="152" t="s">
        <v>82</v>
      </c>
      <c r="AU246" s="152" t="s">
        <v>89</v>
      </c>
      <c r="AY246" s="144" t="s">
        <v>165</v>
      </c>
      <c r="BK246" s="153">
        <f>SUM(BK247:BK249)</f>
        <v>0</v>
      </c>
    </row>
    <row r="247" spans="1:65" s="2" customFormat="1" ht="24.2" customHeight="1">
      <c r="A247" s="32"/>
      <c r="B247" s="131"/>
      <c r="C247" s="156" t="s">
        <v>711</v>
      </c>
      <c r="D247" s="156" t="s">
        <v>167</v>
      </c>
      <c r="E247" s="157" t="s">
        <v>1045</v>
      </c>
      <c r="F247" s="158" t="s">
        <v>1046</v>
      </c>
      <c r="G247" s="159" t="s">
        <v>277</v>
      </c>
      <c r="H247" s="160">
        <v>684.78</v>
      </c>
      <c r="I247" s="161"/>
      <c r="J247" s="162"/>
      <c r="K247" s="163"/>
      <c r="L247" s="33"/>
      <c r="M247" s="164" t="s">
        <v>1</v>
      </c>
      <c r="N247" s="165" t="s">
        <v>49</v>
      </c>
      <c r="O247" s="58"/>
      <c r="P247" s="166">
        <f>O247*H247</f>
        <v>0</v>
      </c>
      <c r="Q247" s="166">
        <v>0</v>
      </c>
      <c r="R247" s="166">
        <f>Q247*H247</f>
        <v>0</v>
      </c>
      <c r="S247" s="166">
        <v>0</v>
      </c>
      <c r="T247" s="167">
        <f>S247*H247</f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226</v>
      </c>
      <c r="AT247" s="168" t="s">
        <v>167</v>
      </c>
      <c r="AU247" s="168" t="s">
        <v>94</v>
      </c>
      <c r="AY247" s="14" t="s">
        <v>165</v>
      </c>
      <c r="BE247" s="99">
        <f>IF(N247="základná",J247,0)</f>
        <v>0</v>
      </c>
      <c r="BF247" s="99">
        <f>IF(N247="znížená",J247,0)</f>
        <v>0</v>
      </c>
      <c r="BG247" s="99">
        <f>IF(N247="zákl. prenesená",J247,0)</f>
        <v>0</v>
      </c>
      <c r="BH247" s="99">
        <f>IF(N247="zníž. prenesená",J247,0)</f>
        <v>0</v>
      </c>
      <c r="BI247" s="99">
        <f>IF(N247="nulová",J247,0)</f>
        <v>0</v>
      </c>
      <c r="BJ247" s="14" t="s">
        <v>94</v>
      </c>
      <c r="BK247" s="99">
        <f>ROUND(I247*H247,2)</f>
        <v>0</v>
      </c>
      <c r="BL247" s="14" t="s">
        <v>226</v>
      </c>
      <c r="BM247" s="168" t="s">
        <v>1047</v>
      </c>
    </row>
    <row r="248" spans="1:65" s="2" customFormat="1" ht="24.2" customHeight="1">
      <c r="A248" s="32"/>
      <c r="B248" s="131"/>
      <c r="C248" s="156" t="s">
        <v>715</v>
      </c>
      <c r="D248" s="156" t="s">
        <v>167</v>
      </c>
      <c r="E248" s="157" t="s">
        <v>1048</v>
      </c>
      <c r="F248" s="158" t="s">
        <v>1049</v>
      </c>
      <c r="G248" s="159" t="s">
        <v>170</v>
      </c>
      <c r="H248" s="160">
        <v>155.70500000000001</v>
      </c>
      <c r="I248" s="161"/>
      <c r="J248" s="162"/>
      <c r="K248" s="163"/>
      <c r="L248" s="33"/>
      <c r="M248" s="164" t="s">
        <v>1</v>
      </c>
      <c r="N248" s="165" t="s">
        <v>49</v>
      </c>
      <c r="O248" s="58"/>
      <c r="P248" s="166">
        <f>O248*H248</f>
        <v>0</v>
      </c>
      <c r="Q248" s="166">
        <v>1.8000000000000001E-4</v>
      </c>
      <c r="R248" s="166">
        <f>Q248*H248</f>
        <v>2.8026900000000004E-2</v>
      </c>
      <c r="S248" s="166">
        <v>0</v>
      </c>
      <c r="T248" s="167">
        <f>S248*H248</f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8" t="s">
        <v>226</v>
      </c>
      <c r="AT248" s="168" t="s">
        <v>167</v>
      </c>
      <c r="AU248" s="168" t="s">
        <v>94</v>
      </c>
      <c r="AY248" s="14" t="s">
        <v>165</v>
      </c>
      <c r="BE248" s="99">
        <f>IF(N248="základná",J248,0)</f>
        <v>0</v>
      </c>
      <c r="BF248" s="99">
        <f>IF(N248="znížená",J248,0)</f>
        <v>0</v>
      </c>
      <c r="BG248" s="99">
        <f>IF(N248="zákl. prenesená",J248,0)</f>
        <v>0</v>
      </c>
      <c r="BH248" s="99">
        <f>IF(N248="zníž. prenesená",J248,0)</f>
        <v>0</v>
      </c>
      <c r="BI248" s="99">
        <f>IF(N248="nulová",J248,0)</f>
        <v>0</v>
      </c>
      <c r="BJ248" s="14" t="s">
        <v>94</v>
      </c>
      <c r="BK248" s="99">
        <f>ROUND(I248*H248,2)</f>
        <v>0</v>
      </c>
      <c r="BL248" s="14" t="s">
        <v>226</v>
      </c>
      <c r="BM248" s="168" t="s">
        <v>1050</v>
      </c>
    </row>
    <row r="249" spans="1:65" s="2" customFormat="1" ht="37.9" customHeight="1">
      <c r="A249" s="32"/>
      <c r="B249" s="131"/>
      <c r="C249" s="156" t="s">
        <v>719</v>
      </c>
      <c r="D249" s="156" t="s">
        <v>167</v>
      </c>
      <c r="E249" s="157" t="s">
        <v>1051</v>
      </c>
      <c r="F249" s="158" t="s">
        <v>1052</v>
      </c>
      <c r="G249" s="159" t="s">
        <v>170</v>
      </c>
      <c r="H249" s="160">
        <v>155.70500000000001</v>
      </c>
      <c r="I249" s="161"/>
      <c r="J249" s="162"/>
      <c r="K249" s="163"/>
      <c r="L249" s="33"/>
      <c r="M249" s="180" t="s">
        <v>1</v>
      </c>
      <c r="N249" s="181" t="s">
        <v>49</v>
      </c>
      <c r="O249" s="182"/>
      <c r="P249" s="183">
        <f>O249*H249</f>
        <v>0</v>
      </c>
      <c r="Q249" s="183">
        <v>3.3E-4</v>
      </c>
      <c r="R249" s="183">
        <f>Q249*H249</f>
        <v>5.1382650000000002E-2</v>
      </c>
      <c r="S249" s="183">
        <v>0</v>
      </c>
      <c r="T249" s="184">
        <f>S249*H249</f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226</v>
      </c>
      <c r="AT249" s="168" t="s">
        <v>167</v>
      </c>
      <c r="AU249" s="168" t="s">
        <v>94</v>
      </c>
      <c r="AY249" s="14" t="s">
        <v>165</v>
      </c>
      <c r="BE249" s="99">
        <f>IF(N249="základná",J249,0)</f>
        <v>0</v>
      </c>
      <c r="BF249" s="99">
        <f>IF(N249="znížená",J249,0)</f>
        <v>0</v>
      </c>
      <c r="BG249" s="99">
        <f>IF(N249="zákl. prenesená",J249,0)</f>
        <v>0</v>
      </c>
      <c r="BH249" s="99">
        <f>IF(N249="zníž. prenesená",J249,0)</f>
        <v>0</v>
      </c>
      <c r="BI249" s="99">
        <f>IF(N249="nulová",J249,0)</f>
        <v>0</v>
      </c>
      <c r="BJ249" s="14" t="s">
        <v>94</v>
      </c>
      <c r="BK249" s="99">
        <f>ROUND(I249*H249,2)</f>
        <v>0</v>
      </c>
      <c r="BL249" s="14" t="s">
        <v>226</v>
      </c>
      <c r="BM249" s="168" t="s">
        <v>1053</v>
      </c>
    </row>
    <row r="250" spans="1:65" s="2" customFormat="1" ht="6.95" customHeight="1">
      <c r="A250" s="32"/>
      <c r="B250" s="47"/>
      <c r="C250" s="48"/>
      <c r="D250" s="48"/>
      <c r="E250" s="48"/>
      <c r="F250" s="48"/>
      <c r="G250" s="48"/>
      <c r="H250" s="48"/>
      <c r="I250" s="48"/>
      <c r="J250" s="48"/>
      <c r="K250" s="48"/>
      <c r="L250" s="33"/>
      <c r="M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</row>
  </sheetData>
  <autoFilter ref="C132:K249"/>
  <mergeCells count="12">
    <mergeCell ref="L2:V2"/>
    <mergeCell ref="E121:H121"/>
    <mergeCell ref="E84:H84"/>
    <mergeCell ref="E86:H86"/>
    <mergeCell ref="E88:H88"/>
    <mergeCell ref="E7:H7"/>
    <mergeCell ref="E9:H9"/>
    <mergeCell ref="E11:H11"/>
    <mergeCell ref="E20:H20"/>
    <mergeCell ref="E29:H29"/>
    <mergeCell ref="E125:H125"/>
    <mergeCell ref="E123:H12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0"/>
  <sheetViews>
    <sheetView showGridLines="0" topLeftCell="A227" workbookViewId="0">
      <selection activeCell="A118" sqref="A118:XFD12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107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ht="12.75">
      <c r="B8" s="17"/>
      <c r="D8" s="24" t="s">
        <v>132</v>
      </c>
      <c r="L8" s="17"/>
    </row>
    <row r="9" spans="1:46" s="1" customFormat="1" ht="16.5" customHeight="1">
      <c r="B9" s="17"/>
      <c r="E9" s="235" t="s">
        <v>87</v>
      </c>
      <c r="F9" s="222"/>
      <c r="G9" s="222"/>
      <c r="H9" s="222"/>
      <c r="L9" s="17"/>
    </row>
    <row r="10" spans="1:46" s="1" customFormat="1" ht="12" customHeight="1">
      <c r="B10" s="17"/>
      <c r="D10" s="24" t="s">
        <v>134</v>
      </c>
      <c r="L10" s="17"/>
    </row>
    <row r="11" spans="1:46" s="2" customFormat="1" ht="16.5" customHeight="1">
      <c r="A11" s="32"/>
      <c r="B11" s="33"/>
      <c r="C11" s="32"/>
      <c r="D11" s="32"/>
      <c r="E11" s="239" t="s">
        <v>3319</v>
      </c>
      <c r="F11" s="239"/>
      <c r="G11" s="239"/>
      <c r="H11" s="239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4" t="s">
        <v>1054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194" t="s">
        <v>3320</v>
      </c>
      <c r="F13" s="236"/>
      <c r="G13" s="236"/>
      <c r="H13" s="23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4" t="s">
        <v>15</v>
      </c>
      <c r="E15" s="32"/>
      <c r="F15" s="22" t="s">
        <v>16</v>
      </c>
      <c r="G15" s="32"/>
      <c r="H15" s="32"/>
      <c r="I15" s="24" t="s">
        <v>17</v>
      </c>
      <c r="J15" s="22" t="s">
        <v>18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19</v>
      </c>
      <c r="E16" s="32"/>
      <c r="F16" s="22" t="s">
        <v>20</v>
      </c>
      <c r="G16" s="32"/>
      <c r="H16" s="32"/>
      <c r="I16" s="24" t="s">
        <v>21</v>
      </c>
      <c r="J16" s="5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21.75" customHeight="1">
      <c r="A17" s="32"/>
      <c r="B17" s="33"/>
      <c r="C17" s="32"/>
      <c r="D17" s="21" t="s">
        <v>22</v>
      </c>
      <c r="E17" s="32"/>
      <c r="F17" s="26"/>
      <c r="G17" s="32"/>
      <c r="H17" s="32"/>
      <c r="I17" s="21" t="s">
        <v>23</v>
      </c>
      <c r="J17" s="26" t="s">
        <v>24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4" t="s">
        <v>25</v>
      </c>
      <c r="E18" s="32"/>
      <c r="F18" s="32"/>
      <c r="G18" s="32"/>
      <c r="H18" s="32"/>
      <c r="I18" s="24" t="s">
        <v>26</v>
      </c>
      <c r="J18" s="22" t="s">
        <v>27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2" t="s">
        <v>28</v>
      </c>
      <c r="F19" s="32"/>
      <c r="G19" s="32"/>
      <c r="H19" s="32"/>
      <c r="I19" s="24" t="s">
        <v>29</v>
      </c>
      <c r="J19" s="2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4" t="s">
        <v>30</v>
      </c>
      <c r="E21" s="32"/>
      <c r="F21" s="32"/>
      <c r="G21" s="32"/>
      <c r="H21" s="32"/>
      <c r="I21" s="24" t="s">
        <v>26</v>
      </c>
      <c r="J21" s="25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37"/>
      <c r="F22" s="226"/>
      <c r="G22" s="226"/>
      <c r="H22" s="226"/>
      <c r="I22" s="24" t="s">
        <v>29</v>
      </c>
      <c r="J22" s="25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4" t="s">
        <v>32</v>
      </c>
      <c r="E24" s="32"/>
      <c r="F24" s="32"/>
      <c r="G24" s="32"/>
      <c r="H24" s="32"/>
      <c r="I24" s="24" t="s">
        <v>26</v>
      </c>
      <c r="J24" s="22" t="s">
        <v>33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2" t="s">
        <v>34</v>
      </c>
      <c r="F25" s="32"/>
      <c r="G25" s="32"/>
      <c r="H25" s="32"/>
      <c r="I25" s="24" t="s">
        <v>29</v>
      </c>
      <c r="J25" s="22" t="s">
        <v>35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4" t="s">
        <v>37</v>
      </c>
      <c r="E27" s="32"/>
      <c r="F27" s="32"/>
      <c r="G27" s="32"/>
      <c r="H27" s="32"/>
      <c r="I27" s="24" t="s">
        <v>26</v>
      </c>
      <c r="J27" s="22" t="s">
        <v>38</v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2" t="s">
        <v>39</v>
      </c>
      <c r="F28" s="32"/>
      <c r="G28" s="32"/>
      <c r="H28" s="32"/>
      <c r="I28" s="24" t="s">
        <v>29</v>
      </c>
      <c r="J28" s="22" t="s">
        <v>38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4" t="s">
        <v>40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4"/>
      <c r="B31" s="105"/>
      <c r="C31" s="104"/>
      <c r="D31" s="104"/>
      <c r="E31" s="230" t="s">
        <v>1</v>
      </c>
      <c r="F31" s="230"/>
      <c r="G31" s="230"/>
      <c r="H31" s="230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22" t="s">
        <v>135</v>
      </c>
      <c r="E34" s="32"/>
      <c r="F34" s="32"/>
      <c r="G34" s="32"/>
      <c r="H34" s="32"/>
      <c r="I34" s="32"/>
      <c r="J34" s="3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30" t="s">
        <v>129</v>
      </c>
      <c r="E35" s="32"/>
      <c r="F35" s="32"/>
      <c r="G35" s="32"/>
      <c r="H35" s="32"/>
      <c r="I35" s="32"/>
      <c r="J35" s="31"/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25.35" customHeight="1">
      <c r="A36" s="32"/>
      <c r="B36" s="33"/>
      <c r="C36" s="32"/>
      <c r="D36" s="107" t="s">
        <v>43</v>
      </c>
      <c r="E36" s="32"/>
      <c r="F36" s="32"/>
      <c r="G36" s="32"/>
      <c r="H36" s="32"/>
      <c r="I36" s="32"/>
      <c r="J36" s="71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6.95" customHeight="1">
      <c r="A37" s="32"/>
      <c r="B37" s="33"/>
      <c r="C37" s="32"/>
      <c r="D37" s="66"/>
      <c r="E37" s="66"/>
      <c r="F37" s="66"/>
      <c r="G37" s="66"/>
      <c r="H37" s="66"/>
      <c r="I37" s="66"/>
      <c r="J37" s="66"/>
      <c r="K37" s="66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6" t="s">
        <v>45</v>
      </c>
      <c r="G38" s="32"/>
      <c r="H38" s="32"/>
      <c r="I38" s="36" t="s">
        <v>44</v>
      </c>
      <c r="J38" s="36" t="s">
        <v>46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customHeight="1">
      <c r="A39" s="32"/>
      <c r="B39" s="33"/>
      <c r="C39" s="32"/>
      <c r="D39" s="108" t="s">
        <v>47</v>
      </c>
      <c r="E39" s="24" t="s">
        <v>48</v>
      </c>
      <c r="F39" s="109"/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24" t="s">
        <v>49</v>
      </c>
      <c r="F40" s="109"/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50</v>
      </c>
      <c r="F41" s="109">
        <f>ROUND((SUM(BG117:BG118) + SUM(BG142:BG239)),  2)</f>
        <v>0</v>
      </c>
      <c r="G41" s="32"/>
      <c r="H41" s="32"/>
      <c r="I41" s="110">
        <v>0.2</v>
      </c>
      <c r="J41" s="109"/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24" t="s">
        <v>51</v>
      </c>
      <c r="F42" s="109">
        <f>ROUND((SUM(BH117:BH118) + SUM(BH142:BH239)),  2)</f>
        <v>0</v>
      </c>
      <c r="G42" s="32"/>
      <c r="H42" s="32"/>
      <c r="I42" s="110">
        <v>0.2</v>
      </c>
      <c r="J42" s="109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14.45" hidden="1" customHeight="1">
      <c r="A43" s="32"/>
      <c r="B43" s="33"/>
      <c r="C43" s="32"/>
      <c r="D43" s="32"/>
      <c r="E43" s="24" t="s">
        <v>52</v>
      </c>
      <c r="F43" s="109">
        <f>ROUND((SUM(BI117:BI118) + SUM(BI142:BI239)),  2)</f>
        <v>0</v>
      </c>
      <c r="G43" s="32"/>
      <c r="H43" s="32"/>
      <c r="I43" s="110">
        <v>0</v>
      </c>
      <c r="J43" s="109"/>
      <c r="K43" s="3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6.9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5.35" customHeight="1">
      <c r="A45" s="32"/>
      <c r="B45" s="33"/>
      <c r="C45" s="101"/>
      <c r="D45" s="111" t="s">
        <v>53</v>
      </c>
      <c r="E45" s="60"/>
      <c r="F45" s="60"/>
      <c r="G45" s="112" t="s">
        <v>54</v>
      </c>
      <c r="H45" s="113" t="s">
        <v>55</v>
      </c>
      <c r="I45" s="60"/>
      <c r="J45" s="114"/>
      <c r="K45" s="115"/>
      <c r="L45" s="4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14.4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4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1" customFormat="1" ht="16.5" customHeight="1">
      <c r="B86" s="17"/>
      <c r="E86" s="235" t="s">
        <v>87</v>
      </c>
      <c r="F86" s="222"/>
      <c r="G86" s="222"/>
      <c r="H86" s="222"/>
      <c r="L86" s="17"/>
    </row>
    <row r="87" spans="1:31" s="1" customFormat="1" ht="12" customHeight="1">
      <c r="B87" s="17"/>
      <c r="C87" s="24" t="s">
        <v>134</v>
      </c>
      <c r="L87" s="17"/>
    </row>
    <row r="88" spans="1:31" s="2" customFormat="1" ht="16.5" customHeight="1">
      <c r="A88" s="32"/>
      <c r="B88" s="33"/>
      <c r="C88" s="32"/>
      <c r="D88" s="32"/>
      <c r="E88" s="239" t="s">
        <v>3319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2" customHeight="1">
      <c r="A89" s="32"/>
      <c r="B89" s="33"/>
      <c r="C89" s="24" t="s">
        <v>1054</v>
      </c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6.5" customHeight="1">
      <c r="A90" s="32"/>
      <c r="B90" s="33"/>
      <c r="C90" s="32"/>
      <c r="D90" s="32"/>
      <c r="E90" s="194" t="str">
        <f>E13</f>
        <v>1d.1a - Obvodový plášť</v>
      </c>
      <c r="F90" s="236"/>
      <c r="G90" s="236"/>
      <c r="H90" s="236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2" customHeight="1">
      <c r="A92" s="32"/>
      <c r="B92" s="33"/>
      <c r="C92" s="24" t="s">
        <v>19</v>
      </c>
      <c r="D92" s="32"/>
      <c r="E92" s="32"/>
      <c r="F92" s="22" t="str">
        <f>F16</f>
        <v>Revúca</v>
      </c>
      <c r="G92" s="32"/>
      <c r="H92" s="32"/>
      <c r="I92" s="24" t="s">
        <v>21</v>
      </c>
      <c r="J92" s="55" t="str">
        <f>IF(J16="","",J16)</f>
        <v/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6.9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4" t="s">
        <v>25</v>
      </c>
      <c r="D94" s="32"/>
      <c r="E94" s="32"/>
      <c r="F94" s="22" t="str">
        <f>E19</f>
        <v>Ministerstvo vnútra Slovenskej republiky</v>
      </c>
      <c r="G94" s="32"/>
      <c r="H94" s="32"/>
      <c r="I94" s="24" t="s">
        <v>32</v>
      </c>
      <c r="J94" s="28" t="str">
        <f>E25</f>
        <v>PROMOST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5.7" customHeight="1">
      <c r="A95" s="32"/>
      <c r="B95" s="33"/>
      <c r="C95" s="24" t="s">
        <v>30</v>
      </c>
      <c r="D95" s="32"/>
      <c r="E95" s="32"/>
      <c r="F95" s="22" t="str">
        <f>IF(E22="","",E22)</f>
        <v/>
      </c>
      <c r="G95" s="32"/>
      <c r="H95" s="32"/>
      <c r="I95" s="24" t="s">
        <v>37</v>
      </c>
      <c r="J95" s="28" t="str">
        <f>E28</f>
        <v>Ing. Michal Slobodník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9.25" customHeight="1">
      <c r="A97" s="32"/>
      <c r="B97" s="33"/>
      <c r="C97" s="118" t="s">
        <v>137</v>
      </c>
      <c r="D97" s="101"/>
      <c r="E97" s="101"/>
      <c r="F97" s="101"/>
      <c r="G97" s="101"/>
      <c r="H97" s="101"/>
      <c r="I97" s="101"/>
      <c r="J97" s="119" t="s">
        <v>138</v>
      </c>
      <c r="K97" s="101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10.35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22.9" customHeight="1">
      <c r="A99" s="32"/>
      <c r="B99" s="33"/>
      <c r="C99" s="120" t="s">
        <v>139</v>
      </c>
      <c r="D99" s="32"/>
      <c r="E99" s="32"/>
      <c r="F99" s="32"/>
      <c r="G99" s="32"/>
      <c r="H99" s="32"/>
      <c r="I99" s="32"/>
      <c r="J99" s="71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U99" s="14" t="s">
        <v>140</v>
      </c>
    </row>
    <row r="100" spans="1:47" s="9" customFormat="1" ht="24.95" customHeight="1">
      <c r="B100" s="121"/>
      <c r="D100" s="122" t="s">
        <v>141</v>
      </c>
      <c r="E100" s="123"/>
      <c r="F100" s="123"/>
      <c r="G100" s="123"/>
      <c r="H100" s="123"/>
      <c r="I100" s="123"/>
      <c r="J100" s="124"/>
      <c r="L100" s="121"/>
    </row>
    <row r="101" spans="1:47" s="10" customFormat="1" ht="19.899999999999999" customHeight="1">
      <c r="B101" s="125"/>
      <c r="D101" s="126" t="s">
        <v>1055</v>
      </c>
      <c r="E101" s="127"/>
      <c r="F101" s="127"/>
      <c r="G101" s="127"/>
      <c r="H101" s="127"/>
      <c r="I101" s="127"/>
      <c r="J101" s="128"/>
      <c r="L101" s="125"/>
    </row>
    <row r="102" spans="1:47" s="10" customFormat="1" ht="19.899999999999999" customHeight="1">
      <c r="B102" s="125"/>
      <c r="D102" s="126" t="s">
        <v>143</v>
      </c>
      <c r="E102" s="127"/>
      <c r="F102" s="127"/>
      <c r="G102" s="127"/>
      <c r="H102" s="127"/>
      <c r="I102" s="127"/>
      <c r="J102" s="128"/>
      <c r="L102" s="125"/>
    </row>
    <row r="103" spans="1:47" s="10" customFormat="1" ht="19.899999999999999" customHeight="1">
      <c r="B103" s="125"/>
      <c r="D103" s="126" t="s">
        <v>144</v>
      </c>
      <c r="E103" s="127"/>
      <c r="F103" s="127"/>
      <c r="G103" s="127"/>
      <c r="H103" s="127"/>
      <c r="I103" s="127"/>
      <c r="J103" s="128"/>
      <c r="L103" s="125"/>
    </row>
    <row r="104" spans="1:47" s="10" customFormat="1" ht="19.899999999999999" customHeight="1">
      <c r="B104" s="125"/>
      <c r="D104" s="126" t="s">
        <v>145</v>
      </c>
      <c r="E104" s="127"/>
      <c r="F104" s="127"/>
      <c r="G104" s="127"/>
      <c r="H104" s="127"/>
      <c r="I104" s="127"/>
      <c r="J104" s="128"/>
      <c r="L104" s="125"/>
    </row>
    <row r="105" spans="1:47" s="9" customFormat="1" ht="24.95" customHeight="1">
      <c r="B105" s="121"/>
      <c r="D105" s="122" t="s">
        <v>146</v>
      </c>
      <c r="E105" s="123"/>
      <c r="F105" s="123"/>
      <c r="G105" s="123"/>
      <c r="H105" s="123"/>
      <c r="I105" s="123"/>
      <c r="J105" s="124"/>
      <c r="L105" s="121"/>
    </row>
    <row r="106" spans="1:47" s="10" customFormat="1" ht="19.899999999999999" customHeight="1">
      <c r="B106" s="125"/>
      <c r="D106" s="126" t="s">
        <v>147</v>
      </c>
      <c r="E106" s="127"/>
      <c r="F106" s="127"/>
      <c r="G106" s="127"/>
      <c r="H106" s="127"/>
      <c r="I106" s="127"/>
      <c r="J106" s="128"/>
      <c r="L106" s="125"/>
    </row>
    <row r="107" spans="1:47" s="10" customFormat="1" ht="19.899999999999999" customHeight="1">
      <c r="B107" s="125"/>
      <c r="D107" s="126" t="s">
        <v>1056</v>
      </c>
      <c r="E107" s="127"/>
      <c r="F107" s="127"/>
      <c r="G107" s="127"/>
      <c r="H107" s="127"/>
      <c r="I107" s="127"/>
      <c r="J107" s="128"/>
      <c r="L107" s="125"/>
    </row>
    <row r="108" spans="1:47" s="10" customFormat="1" ht="19.899999999999999" customHeight="1">
      <c r="B108" s="125"/>
      <c r="D108" s="126" t="s">
        <v>148</v>
      </c>
      <c r="E108" s="127"/>
      <c r="F108" s="127"/>
      <c r="G108" s="127"/>
      <c r="H108" s="127"/>
      <c r="I108" s="127"/>
      <c r="J108" s="128"/>
      <c r="L108" s="125"/>
    </row>
    <row r="109" spans="1:47" s="10" customFormat="1" ht="19.899999999999999" customHeight="1">
      <c r="B109" s="125"/>
      <c r="D109" s="126" t="s">
        <v>419</v>
      </c>
      <c r="E109" s="127"/>
      <c r="F109" s="127"/>
      <c r="G109" s="127"/>
      <c r="H109" s="127"/>
      <c r="I109" s="127"/>
      <c r="J109" s="128"/>
      <c r="L109" s="125"/>
    </row>
    <row r="110" spans="1:47" s="10" customFormat="1" ht="19.899999999999999" customHeight="1">
      <c r="B110" s="125"/>
      <c r="D110" s="126" t="s">
        <v>1057</v>
      </c>
      <c r="E110" s="127"/>
      <c r="F110" s="127"/>
      <c r="G110" s="127"/>
      <c r="H110" s="127"/>
      <c r="I110" s="127"/>
      <c r="J110" s="128"/>
      <c r="L110" s="125"/>
    </row>
    <row r="111" spans="1:47" s="10" customFormat="1" ht="19.899999999999999" customHeight="1">
      <c r="B111" s="125"/>
      <c r="D111" s="126" t="s">
        <v>768</v>
      </c>
      <c r="E111" s="127"/>
      <c r="F111" s="127"/>
      <c r="G111" s="127"/>
      <c r="H111" s="127"/>
      <c r="I111" s="127"/>
      <c r="J111" s="128"/>
      <c r="L111" s="125"/>
    </row>
    <row r="112" spans="1:47" s="10" customFormat="1" ht="19.899999999999999" customHeight="1">
      <c r="B112" s="125"/>
      <c r="D112" s="126" t="s">
        <v>769</v>
      </c>
      <c r="E112" s="127"/>
      <c r="F112" s="127"/>
      <c r="G112" s="127"/>
      <c r="H112" s="127"/>
      <c r="I112" s="127"/>
      <c r="J112" s="128"/>
      <c r="L112" s="125"/>
    </row>
    <row r="113" spans="1:31" s="9" customFormat="1" ht="24.95" customHeight="1">
      <c r="B113" s="121"/>
      <c r="D113" s="122" t="s">
        <v>1058</v>
      </c>
      <c r="E113" s="123"/>
      <c r="F113" s="123"/>
      <c r="G113" s="123"/>
      <c r="H113" s="123"/>
      <c r="I113" s="123"/>
      <c r="J113" s="124"/>
      <c r="L113" s="121"/>
    </row>
    <row r="114" spans="1:31" s="10" customFormat="1" ht="19.899999999999999" customHeight="1">
      <c r="B114" s="125"/>
      <c r="D114" s="126" t="s">
        <v>1059</v>
      </c>
      <c r="E114" s="127"/>
      <c r="F114" s="127"/>
      <c r="G114" s="127"/>
      <c r="H114" s="127"/>
      <c r="I114" s="127"/>
      <c r="J114" s="128"/>
      <c r="L114" s="125"/>
    </row>
    <row r="115" spans="1:31" s="2" customFormat="1" ht="21.7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29.25" customHeight="1">
      <c r="A117" s="32"/>
      <c r="B117" s="33"/>
      <c r="C117" s="120" t="s">
        <v>149</v>
      </c>
      <c r="D117" s="32"/>
      <c r="E117" s="32"/>
      <c r="F117" s="32"/>
      <c r="G117" s="32"/>
      <c r="H117" s="32"/>
      <c r="I117" s="32"/>
      <c r="J117" s="129"/>
      <c r="K117" s="32"/>
      <c r="L117" s="42"/>
      <c r="N117" s="130" t="s">
        <v>47</v>
      </c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>
      <c r="A118" s="32"/>
      <c r="B118" s="33"/>
      <c r="C118" s="32"/>
      <c r="D118" s="32"/>
      <c r="E118" s="32"/>
      <c r="F118" s="32"/>
      <c r="G118" s="32"/>
      <c r="H118" s="32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29.25" customHeight="1">
      <c r="A119" s="32"/>
      <c r="B119" s="33"/>
      <c r="C119" s="100" t="s">
        <v>130</v>
      </c>
      <c r="D119" s="101"/>
      <c r="E119" s="101"/>
      <c r="F119" s="101"/>
      <c r="G119" s="101"/>
      <c r="H119" s="101"/>
      <c r="I119" s="101"/>
      <c r="J119" s="102"/>
      <c r="K119" s="101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6.95" customHeight="1">
      <c r="A120" s="32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4" spans="1:31" s="2" customFormat="1" ht="6.95" customHeight="1">
      <c r="A124" s="32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24.95" customHeight="1">
      <c r="A125" s="32"/>
      <c r="B125" s="33"/>
      <c r="C125" s="18" t="s">
        <v>151</v>
      </c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2"/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2" customHeight="1">
      <c r="A127" s="32"/>
      <c r="B127" s="33"/>
      <c r="C127" s="24" t="s">
        <v>13</v>
      </c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6.5" customHeight="1">
      <c r="A128" s="32"/>
      <c r="B128" s="33"/>
      <c r="C128" s="32"/>
      <c r="D128" s="32"/>
      <c r="E128" s="235" t="str">
        <f>E7</f>
        <v>Revúca OR PZ, rekonštrukcia a modernizácia objektu</v>
      </c>
      <c r="F128" s="238"/>
      <c r="G128" s="238"/>
      <c r="H128" s="238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3" s="1" customFormat="1" ht="12" customHeight="1">
      <c r="B129" s="17"/>
      <c r="C129" s="24" t="s">
        <v>132</v>
      </c>
      <c r="L129" s="17"/>
    </row>
    <row r="130" spans="1:63" s="1" customFormat="1" ht="16.5" customHeight="1">
      <c r="B130" s="17"/>
      <c r="E130" s="235" t="s">
        <v>87</v>
      </c>
      <c r="F130" s="222"/>
      <c r="G130" s="222"/>
      <c r="H130" s="222"/>
      <c r="L130" s="17"/>
    </row>
    <row r="131" spans="1:63" s="1" customFormat="1" ht="12" customHeight="1">
      <c r="B131" s="17"/>
      <c r="C131" s="24" t="s">
        <v>134</v>
      </c>
      <c r="L131" s="17"/>
    </row>
    <row r="132" spans="1:63" s="2" customFormat="1" ht="16.5" customHeight="1">
      <c r="A132" s="32"/>
      <c r="B132" s="33"/>
      <c r="C132" s="32"/>
      <c r="D132" s="32"/>
      <c r="E132" s="239" t="s">
        <v>3319</v>
      </c>
      <c r="F132" s="236"/>
      <c r="G132" s="236"/>
      <c r="H132" s="236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3" s="2" customFormat="1" ht="12" customHeight="1">
      <c r="A133" s="32"/>
      <c r="B133" s="33"/>
      <c r="C133" s="24" t="s">
        <v>1054</v>
      </c>
      <c r="D133" s="32"/>
      <c r="E133" s="32"/>
      <c r="F133" s="32"/>
      <c r="G133" s="32"/>
      <c r="H133" s="32"/>
      <c r="I133" s="32"/>
      <c r="J133" s="32"/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3" s="2" customFormat="1" ht="16.5" customHeight="1">
      <c r="A134" s="32"/>
      <c r="B134" s="33"/>
      <c r="C134" s="32"/>
      <c r="D134" s="32"/>
      <c r="E134" s="194" t="str">
        <f>E13</f>
        <v>1d.1a - Obvodový plášť</v>
      </c>
      <c r="F134" s="236"/>
      <c r="G134" s="236"/>
      <c r="H134" s="236"/>
      <c r="I134" s="32"/>
      <c r="J134" s="32"/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3" s="2" customFormat="1" ht="6.95" customHeight="1">
      <c r="A135" s="32"/>
      <c r="B135" s="33"/>
      <c r="C135" s="32"/>
      <c r="D135" s="32"/>
      <c r="E135" s="32"/>
      <c r="F135" s="32"/>
      <c r="G135" s="32"/>
      <c r="H135" s="32"/>
      <c r="I135" s="32"/>
      <c r="J135" s="32"/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3" s="2" customFormat="1" ht="12" customHeight="1">
      <c r="A136" s="32"/>
      <c r="B136" s="33"/>
      <c r="C136" s="24" t="s">
        <v>19</v>
      </c>
      <c r="D136" s="32"/>
      <c r="E136" s="32"/>
      <c r="F136" s="22" t="str">
        <f>F16</f>
        <v>Revúca</v>
      </c>
      <c r="G136" s="32"/>
      <c r="H136" s="32"/>
      <c r="I136" s="24" t="s">
        <v>21</v>
      </c>
      <c r="J136" s="55" t="str">
        <f>IF(J16="","",J16)</f>
        <v/>
      </c>
      <c r="K136" s="32"/>
      <c r="L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63" s="2" customFormat="1" ht="6.95" customHeight="1">
      <c r="A137" s="32"/>
      <c r="B137" s="33"/>
      <c r="C137" s="32"/>
      <c r="D137" s="32"/>
      <c r="E137" s="32"/>
      <c r="F137" s="32"/>
      <c r="G137" s="32"/>
      <c r="H137" s="32"/>
      <c r="I137" s="32"/>
      <c r="J137" s="32"/>
      <c r="K137" s="32"/>
      <c r="L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63" s="2" customFormat="1" ht="15.2" customHeight="1">
      <c r="A138" s="32"/>
      <c r="B138" s="33"/>
      <c r="C138" s="24" t="s">
        <v>25</v>
      </c>
      <c r="D138" s="32"/>
      <c r="E138" s="32"/>
      <c r="F138" s="22" t="str">
        <f>E19</f>
        <v>Ministerstvo vnútra Slovenskej republiky</v>
      </c>
      <c r="G138" s="32"/>
      <c r="H138" s="32"/>
      <c r="I138" s="24" t="s">
        <v>32</v>
      </c>
      <c r="J138" s="28" t="str">
        <f>E25</f>
        <v>PROMOST s.r.o.</v>
      </c>
      <c r="K138" s="32"/>
      <c r="L138" s="4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63" s="2" customFormat="1" ht="25.7" customHeight="1">
      <c r="A139" s="32"/>
      <c r="B139" s="33"/>
      <c r="C139" s="24" t="s">
        <v>30</v>
      </c>
      <c r="D139" s="32"/>
      <c r="E139" s="32"/>
      <c r="F139" s="22" t="str">
        <f>IF(E22="","",E22)</f>
        <v/>
      </c>
      <c r="G139" s="32"/>
      <c r="H139" s="32"/>
      <c r="I139" s="24" t="s">
        <v>37</v>
      </c>
      <c r="J139" s="28" t="str">
        <f>E28</f>
        <v>Ing. Michal Slobodník</v>
      </c>
      <c r="K139" s="32"/>
      <c r="L139" s="4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63" s="2" customFormat="1" ht="10.35" customHeight="1">
      <c r="A140" s="32"/>
      <c r="B140" s="33"/>
      <c r="C140" s="32"/>
      <c r="D140" s="32"/>
      <c r="E140" s="32"/>
      <c r="F140" s="32"/>
      <c r="G140" s="32"/>
      <c r="H140" s="32"/>
      <c r="I140" s="32"/>
      <c r="J140" s="32"/>
      <c r="K140" s="32"/>
      <c r="L140" s="4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</row>
    <row r="141" spans="1:63" s="11" customFormat="1" ht="29.25" customHeight="1">
      <c r="A141" s="132"/>
      <c r="B141" s="133"/>
      <c r="C141" s="134" t="s">
        <v>152</v>
      </c>
      <c r="D141" s="135" t="s">
        <v>68</v>
      </c>
      <c r="E141" s="135" t="s">
        <v>64</v>
      </c>
      <c r="F141" s="135" t="s">
        <v>65</v>
      </c>
      <c r="G141" s="135" t="s">
        <v>153</v>
      </c>
      <c r="H141" s="135" t="s">
        <v>154</v>
      </c>
      <c r="I141" s="135" t="s">
        <v>155</v>
      </c>
      <c r="J141" s="136" t="s">
        <v>138</v>
      </c>
      <c r="K141" s="137" t="s">
        <v>156</v>
      </c>
      <c r="L141" s="138"/>
      <c r="M141" s="62" t="s">
        <v>1</v>
      </c>
      <c r="N141" s="63" t="s">
        <v>47</v>
      </c>
      <c r="O141" s="63" t="s">
        <v>157</v>
      </c>
      <c r="P141" s="63" t="s">
        <v>158</v>
      </c>
      <c r="Q141" s="63" t="s">
        <v>159</v>
      </c>
      <c r="R141" s="63" t="s">
        <v>160</v>
      </c>
      <c r="S141" s="63" t="s">
        <v>161</v>
      </c>
      <c r="T141" s="64" t="s">
        <v>162</v>
      </c>
      <c r="U141" s="132"/>
      <c r="V141" s="132"/>
      <c r="W141" s="132"/>
      <c r="X141" s="132"/>
      <c r="Y141" s="132"/>
      <c r="Z141" s="132"/>
      <c r="AA141" s="132"/>
      <c r="AB141" s="132"/>
      <c r="AC141" s="132"/>
      <c r="AD141" s="132"/>
      <c r="AE141" s="132"/>
    </row>
    <row r="142" spans="1:63" s="2" customFormat="1" ht="22.9" customHeight="1">
      <c r="A142" s="32"/>
      <c r="B142" s="33"/>
      <c r="C142" s="69" t="s">
        <v>135</v>
      </c>
      <c r="D142" s="32"/>
      <c r="E142" s="32"/>
      <c r="F142" s="32"/>
      <c r="G142" s="32"/>
      <c r="H142" s="32"/>
      <c r="I142" s="32"/>
      <c r="J142" s="139"/>
      <c r="K142" s="32"/>
      <c r="L142" s="33"/>
      <c r="M142" s="65"/>
      <c r="N142" s="56"/>
      <c r="O142" s="66"/>
      <c r="P142" s="140">
        <f>P143+P173+P230</f>
        <v>0</v>
      </c>
      <c r="Q142" s="66"/>
      <c r="R142" s="140">
        <f>R143+R173+R230</f>
        <v>31.984458164619998</v>
      </c>
      <c r="S142" s="66"/>
      <c r="T142" s="141">
        <f>T143+T173+T230</f>
        <v>3.8528159799999999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T142" s="14" t="s">
        <v>82</v>
      </c>
      <c r="AU142" s="14" t="s">
        <v>140</v>
      </c>
      <c r="BK142" s="142">
        <f>BK143+BK173+BK230</f>
        <v>0</v>
      </c>
    </row>
    <row r="143" spans="1:63" s="12" customFormat="1" ht="25.9" customHeight="1">
      <c r="B143" s="143"/>
      <c r="D143" s="144" t="s">
        <v>82</v>
      </c>
      <c r="E143" s="145" t="s">
        <v>163</v>
      </c>
      <c r="F143" s="145" t="s">
        <v>164</v>
      </c>
      <c r="I143" s="146"/>
      <c r="J143" s="147"/>
      <c r="L143" s="143"/>
      <c r="M143" s="148"/>
      <c r="N143" s="149"/>
      <c r="O143" s="149"/>
      <c r="P143" s="150">
        <f>P144+P146+P149+P171</f>
        <v>0</v>
      </c>
      <c r="Q143" s="149"/>
      <c r="R143" s="150">
        <f>R144+R146+R149+R171</f>
        <v>25.427502539999999</v>
      </c>
      <c r="S143" s="149"/>
      <c r="T143" s="151">
        <f>T144+T146+T149+T171</f>
        <v>3.146725</v>
      </c>
      <c r="AR143" s="144" t="s">
        <v>89</v>
      </c>
      <c r="AT143" s="152" t="s">
        <v>82</v>
      </c>
      <c r="AU143" s="152" t="s">
        <v>83</v>
      </c>
      <c r="AY143" s="144" t="s">
        <v>165</v>
      </c>
      <c r="BK143" s="153">
        <f>BK144+BK146+BK149+BK171</f>
        <v>0</v>
      </c>
    </row>
    <row r="144" spans="1:63" s="12" customFormat="1" ht="22.9" customHeight="1">
      <c r="B144" s="143"/>
      <c r="D144" s="144" t="s">
        <v>82</v>
      </c>
      <c r="E144" s="154" t="s">
        <v>89</v>
      </c>
      <c r="F144" s="154" t="s">
        <v>1060</v>
      </c>
      <c r="I144" s="146"/>
      <c r="J144" s="155"/>
      <c r="L144" s="143"/>
      <c r="M144" s="148"/>
      <c r="N144" s="149"/>
      <c r="O144" s="149"/>
      <c r="P144" s="150">
        <f>P145</f>
        <v>0</v>
      </c>
      <c r="Q144" s="149"/>
      <c r="R144" s="150">
        <f>R145</f>
        <v>0</v>
      </c>
      <c r="S144" s="149"/>
      <c r="T144" s="151">
        <f>T145</f>
        <v>1.4681250000000001</v>
      </c>
      <c r="AR144" s="144" t="s">
        <v>89</v>
      </c>
      <c r="AT144" s="152" t="s">
        <v>82</v>
      </c>
      <c r="AU144" s="152" t="s">
        <v>89</v>
      </c>
      <c r="AY144" s="144" t="s">
        <v>165</v>
      </c>
      <c r="BK144" s="153">
        <f>BK145</f>
        <v>0</v>
      </c>
    </row>
    <row r="145" spans="1:65" s="2" customFormat="1" ht="24.2" customHeight="1">
      <c r="A145" s="32"/>
      <c r="B145" s="131"/>
      <c r="C145" s="156" t="s">
        <v>89</v>
      </c>
      <c r="D145" s="156" t="s">
        <v>167</v>
      </c>
      <c r="E145" s="157" t="s">
        <v>1061</v>
      </c>
      <c r="F145" s="158" t="s">
        <v>1062</v>
      </c>
      <c r="G145" s="159" t="s">
        <v>170</v>
      </c>
      <c r="H145" s="160">
        <v>6.5250000000000004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f>O145*H145</f>
        <v>0</v>
      </c>
      <c r="Q145" s="166">
        <v>0</v>
      </c>
      <c r="R145" s="166">
        <f>Q145*H145</f>
        <v>0</v>
      </c>
      <c r="S145" s="166">
        <v>0.22500000000000001</v>
      </c>
      <c r="T145" s="167">
        <f>S145*H145</f>
        <v>1.4681250000000001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106</v>
      </c>
      <c r="AT145" s="168" t="s">
        <v>167</v>
      </c>
      <c r="AU145" s="168" t="s">
        <v>94</v>
      </c>
      <c r="AY145" s="14" t="s">
        <v>165</v>
      </c>
      <c r="BE145" s="99">
        <f>IF(N145="základná",J145,0)</f>
        <v>0</v>
      </c>
      <c r="BF145" s="99">
        <f>IF(N145="znížená",J145,0)</f>
        <v>0</v>
      </c>
      <c r="BG145" s="99">
        <f>IF(N145="zákl. prenesená",J145,0)</f>
        <v>0</v>
      </c>
      <c r="BH145" s="99">
        <f>IF(N145="zníž. prenesená",J145,0)</f>
        <v>0</v>
      </c>
      <c r="BI145" s="99">
        <f>IF(N145="nulová",J145,0)</f>
        <v>0</v>
      </c>
      <c r="BJ145" s="14" t="s">
        <v>94</v>
      </c>
      <c r="BK145" s="99">
        <f>ROUND(I145*H145,2)</f>
        <v>0</v>
      </c>
      <c r="BL145" s="14" t="s">
        <v>106</v>
      </c>
      <c r="BM145" s="168" t="s">
        <v>1063</v>
      </c>
    </row>
    <row r="146" spans="1:65" s="12" customFormat="1" ht="22.9" customHeight="1">
      <c r="B146" s="143"/>
      <c r="D146" s="144" t="s">
        <v>82</v>
      </c>
      <c r="E146" s="154" t="s">
        <v>172</v>
      </c>
      <c r="F146" s="154" t="s">
        <v>173</v>
      </c>
      <c r="I146" s="146"/>
      <c r="J146" s="155"/>
      <c r="L146" s="143"/>
      <c r="M146" s="148"/>
      <c r="N146" s="149"/>
      <c r="O146" s="149"/>
      <c r="P146" s="150">
        <f>SUM(P147:P148)</f>
        <v>0</v>
      </c>
      <c r="Q146" s="149"/>
      <c r="R146" s="150">
        <f>SUM(R147:R148)</f>
        <v>24.391042540000001</v>
      </c>
      <c r="S146" s="149"/>
      <c r="T146" s="151">
        <f>SUM(T147:T148)</f>
        <v>0</v>
      </c>
      <c r="AR146" s="144" t="s">
        <v>89</v>
      </c>
      <c r="AT146" s="152" t="s">
        <v>82</v>
      </c>
      <c r="AU146" s="152" t="s">
        <v>89</v>
      </c>
      <c r="AY146" s="144" t="s">
        <v>165</v>
      </c>
      <c r="BK146" s="153">
        <f>SUM(BK147:BK148)</f>
        <v>0</v>
      </c>
    </row>
    <row r="147" spans="1:65" s="2" customFormat="1" ht="37.9" customHeight="1">
      <c r="A147" s="32"/>
      <c r="B147" s="131"/>
      <c r="C147" s="156" t="s">
        <v>94</v>
      </c>
      <c r="D147" s="156" t="s">
        <v>167</v>
      </c>
      <c r="E147" s="157" t="s">
        <v>1064</v>
      </c>
      <c r="F147" s="158" t="s">
        <v>1065</v>
      </c>
      <c r="G147" s="159" t="s">
        <v>170</v>
      </c>
      <c r="H147" s="160">
        <v>2333.087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f>O147*H147</f>
        <v>0</v>
      </c>
      <c r="Q147" s="166">
        <v>6.0499999999999998E-3</v>
      </c>
      <c r="R147" s="166">
        <f>Q147*H147</f>
        <v>14.115176349999999</v>
      </c>
      <c r="S147" s="166">
        <v>0</v>
      </c>
      <c r="T147" s="167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106</v>
      </c>
      <c r="AT147" s="168" t="s">
        <v>167</v>
      </c>
      <c r="AU147" s="168" t="s">
        <v>94</v>
      </c>
      <c r="AY147" s="14" t="s">
        <v>165</v>
      </c>
      <c r="BE147" s="99">
        <f>IF(N147="základná",J147,0)</f>
        <v>0</v>
      </c>
      <c r="BF147" s="99">
        <f>IF(N147="znížená",J147,0)</f>
        <v>0</v>
      </c>
      <c r="BG147" s="99">
        <f>IF(N147="zákl. prenesená",J147,0)</f>
        <v>0</v>
      </c>
      <c r="BH147" s="99">
        <f>IF(N147="zníž. prenesená",J147,0)</f>
        <v>0</v>
      </c>
      <c r="BI147" s="99">
        <f>IF(N147="nulová",J147,0)</f>
        <v>0</v>
      </c>
      <c r="BJ147" s="14" t="s">
        <v>94</v>
      </c>
      <c r="BK147" s="99">
        <f>ROUND(I147*H147,2)</f>
        <v>0</v>
      </c>
      <c r="BL147" s="14" t="s">
        <v>106</v>
      </c>
      <c r="BM147" s="168" t="s">
        <v>1066</v>
      </c>
    </row>
    <row r="148" spans="1:65" s="2" customFormat="1" ht="24.2" customHeight="1">
      <c r="A148" s="32"/>
      <c r="B148" s="131"/>
      <c r="C148" s="156" t="s">
        <v>103</v>
      </c>
      <c r="D148" s="156" t="s">
        <v>167</v>
      </c>
      <c r="E148" s="157" t="s">
        <v>1067</v>
      </c>
      <c r="F148" s="158" t="s">
        <v>1068</v>
      </c>
      <c r="G148" s="159" t="s">
        <v>170</v>
      </c>
      <c r="H148" s="160">
        <v>1774.761</v>
      </c>
      <c r="I148" s="161"/>
      <c r="J148" s="162"/>
      <c r="K148" s="163"/>
      <c r="L148" s="33"/>
      <c r="M148" s="164" t="s">
        <v>1</v>
      </c>
      <c r="N148" s="165" t="s">
        <v>49</v>
      </c>
      <c r="O148" s="58"/>
      <c r="P148" s="166">
        <f>O148*H148</f>
        <v>0</v>
      </c>
      <c r="Q148" s="166">
        <v>5.79E-3</v>
      </c>
      <c r="R148" s="166">
        <f>Q148*H148</f>
        <v>10.27586619</v>
      </c>
      <c r="S148" s="166">
        <v>0</v>
      </c>
      <c r="T148" s="167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106</v>
      </c>
      <c r="AT148" s="168" t="s">
        <v>167</v>
      </c>
      <c r="AU148" s="168" t="s">
        <v>94</v>
      </c>
      <c r="AY148" s="14" t="s">
        <v>165</v>
      </c>
      <c r="BE148" s="99">
        <f>IF(N148="základná",J148,0)</f>
        <v>0</v>
      </c>
      <c r="BF148" s="99">
        <f>IF(N148="znížená",J148,0)</f>
        <v>0</v>
      </c>
      <c r="BG148" s="99">
        <f>IF(N148="zákl. prenesená",J148,0)</f>
        <v>0</v>
      </c>
      <c r="BH148" s="99">
        <f>IF(N148="zníž. prenesená",J148,0)</f>
        <v>0</v>
      </c>
      <c r="BI148" s="99">
        <f>IF(N148="nulová",J148,0)</f>
        <v>0</v>
      </c>
      <c r="BJ148" s="14" t="s">
        <v>94</v>
      </c>
      <c r="BK148" s="99">
        <f>ROUND(I148*H148,2)</f>
        <v>0</v>
      </c>
      <c r="BL148" s="14" t="s">
        <v>106</v>
      </c>
      <c r="BM148" s="168" t="s">
        <v>1069</v>
      </c>
    </row>
    <row r="149" spans="1:65" s="12" customFormat="1" ht="22.9" customHeight="1">
      <c r="B149" s="143"/>
      <c r="D149" s="144" t="s">
        <v>82</v>
      </c>
      <c r="E149" s="154" t="s">
        <v>198</v>
      </c>
      <c r="F149" s="154" t="s">
        <v>253</v>
      </c>
      <c r="I149" s="146"/>
      <c r="J149" s="155"/>
      <c r="L149" s="143"/>
      <c r="M149" s="148"/>
      <c r="N149" s="149"/>
      <c r="O149" s="149"/>
      <c r="P149" s="150">
        <f>SUM(P150:P170)</f>
        <v>0</v>
      </c>
      <c r="Q149" s="149"/>
      <c r="R149" s="150">
        <f>SUM(R150:R170)</f>
        <v>1.0364599999999997</v>
      </c>
      <c r="S149" s="149"/>
      <c r="T149" s="151">
        <f>SUM(T150:T170)</f>
        <v>1.6785999999999999</v>
      </c>
      <c r="AR149" s="144" t="s">
        <v>89</v>
      </c>
      <c r="AT149" s="152" t="s">
        <v>82</v>
      </c>
      <c r="AU149" s="152" t="s">
        <v>89</v>
      </c>
      <c r="AY149" s="144" t="s">
        <v>165</v>
      </c>
      <c r="BK149" s="153">
        <f>SUM(BK150:BK170)</f>
        <v>0</v>
      </c>
    </row>
    <row r="150" spans="1:65" s="2" customFormat="1" ht="37.9" customHeight="1">
      <c r="A150" s="32"/>
      <c r="B150" s="131"/>
      <c r="C150" s="156" t="s">
        <v>106</v>
      </c>
      <c r="D150" s="156" t="s">
        <v>167</v>
      </c>
      <c r="E150" s="157" t="s">
        <v>1070</v>
      </c>
      <c r="F150" s="158" t="s">
        <v>1071</v>
      </c>
      <c r="G150" s="159" t="s">
        <v>394</v>
      </c>
      <c r="H150" s="160">
        <v>1</v>
      </c>
      <c r="I150" s="161"/>
      <c r="J150" s="162"/>
      <c r="K150" s="163"/>
      <c r="L150" s="33"/>
      <c r="M150" s="164" t="s">
        <v>1</v>
      </c>
      <c r="N150" s="165" t="s">
        <v>49</v>
      </c>
      <c r="O150" s="58"/>
      <c r="P150" s="166">
        <f t="shared" ref="P150:P170" si="0">O150*H150</f>
        <v>0</v>
      </c>
      <c r="Q150" s="166">
        <v>1.6379999999999999E-2</v>
      </c>
      <c r="R150" s="166">
        <f t="shared" ref="R150:R170" si="1">Q150*H150</f>
        <v>1.6379999999999999E-2</v>
      </c>
      <c r="S150" s="166">
        <v>0</v>
      </c>
      <c r="T150" s="167">
        <f t="shared" ref="T150:T170" si="2"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106</v>
      </c>
      <c r="AT150" s="168" t="s">
        <v>167</v>
      </c>
      <c r="AU150" s="168" t="s">
        <v>94</v>
      </c>
      <c r="AY150" s="14" t="s">
        <v>165</v>
      </c>
      <c r="BE150" s="99">
        <f t="shared" ref="BE150:BE170" si="3">IF(N150="základná",J150,0)</f>
        <v>0</v>
      </c>
      <c r="BF150" s="99">
        <f t="shared" ref="BF150:BF170" si="4">IF(N150="znížená",J150,0)</f>
        <v>0</v>
      </c>
      <c r="BG150" s="99">
        <f t="shared" ref="BG150:BG170" si="5">IF(N150="zákl. prenesená",J150,0)</f>
        <v>0</v>
      </c>
      <c r="BH150" s="99">
        <f t="shared" ref="BH150:BH170" si="6">IF(N150="zníž. prenesená",J150,0)</f>
        <v>0</v>
      </c>
      <c r="BI150" s="99">
        <f t="shared" ref="BI150:BI170" si="7">IF(N150="nulová",J150,0)</f>
        <v>0</v>
      </c>
      <c r="BJ150" s="14" t="s">
        <v>94</v>
      </c>
      <c r="BK150" s="99">
        <f t="shared" ref="BK150:BK170" si="8">ROUND(I150*H150,2)</f>
        <v>0</v>
      </c>
      <c r="BL150" s="14" t="s">
        <v>106</v>
      </c>
      <c r="BM150" s="168" t="s">
        <v>1072</v>
      </c>
    </row>
    <row r="151" spans="1:65" s="2" customFormat="1" ht="24.2" customHeight="1">
      <c r="A151" s="32"/>
      <c r="B151" s="131"/>
      <c r="C151" s="169" t="s">
        <v>183</v>
      </c>
      <c r="D151" s="169" t="s">
        <v>373</v>
      </c>
      <c r="E151" s="170" t="s">
        <v>1073</v>
      </c>
      <c r="F151" s="171" t="s">
        <v>1074</v>
      </c>
      <c r="G151" s="172" t="s">
        <v>394</v>
      </c>
      <c r="H151" s="173">
        <v>1</v>
      </c>
      <c r="I151" s="174"/>
      <c r="J151" s="175"/>
      <c r="K151" s="176"/>
      <c r="L151" s="177"/>
      <c r="M151" s="178" t="s">
        <v>1</v>
      </c>
      <c r="N151" s="179" t="s">
        <v>49</v>
      </c>
      <c r="O151" s="58"/>
      <c r="P151" s="166">
        <f t="shared" si="0"/>
        <v>0</v>
      </c>
      <c r="Q151" s="166">
        <v>5.0000000000000001E-3</v>
      </c>
      <c r="R151" s="166">
        <f t="shared" si="1"/>
        <v>5.0000000000000001E-3</v>
      </c>
      <c r="S151" s="166">
        <v>0</v>
      </c>
      <c r="T151" s="167">
        <f t="shared" si="2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194</v>
      </c>
      <c r="AT151" s="168" t="s">
        <v>373</v>
      </c>
      <c r="AU151" s="168" t="s">
        <v>94</v>
      </c>
      <c r="AY151" s="14" t="s">
        <v>165</v>
      </c>
      <c r="BE151" s="99">
        <f t="shared" si="3"/>
        <v>0</v>
      </c>
      <c r="BF151" s="99">
        <f t="shared" si="4"/>
        <v>0</v>
      </c>
      <c r="BG151" s="99">
        <f t="shared" si="5"/>
        <v>0</v>
      </c>
      <c r="BH151" s="99">
        <f t="shared" si="6"/>
        <v>0</v>
      </c>
      <c r="BI151" s="99">
        <f t="shared" si="7"/>
        <v>0</v>
      </c>
      <c r="BJ151" s="14" t="s">
        <v>94</v>
      </c>
      <c r="BK151" s="99">
        <f t="shared" si="8"/>
        <v>0</v>
      </c>
      <c r="BL151" s="14" t="s">
        <v>106</v>
      </c>
      <c r="BM151" s="168" t="s">
        <v>1075</v>
      </c>
    </row>
    <row r="152" spans="1:65" s="2" customFormat="1" ht="37.9" customHeight="1">
      <c r="A152" s="32"/>
      <c r="B152" s="131"/>
      <c r="C152" s="156" t="s">
        <v>172</v>
      </c>
      <c r="D152" s="156" t="s">
        <v>167</v>
      </c>
      <c r="E152" s="157" t="s">
        <v>1076</v>
      </c>
      <c r="F152" s="158" t="s">
        <v>1077</v>
      </c>
      <c r="G152" s="159" t="s">
        <v>394</v>
      </c>
      <c r="H152" s="160">
        <v>1</v>
      </c>
      <c r="I152" s="161"/>
      <c r="J152" s="162"/>
      <c r="K152" s="163"/>
      <c r="L152" s="33"/>
      <c r="M152" s="164" t="s">
        <v>1</v>
      </c>
      <c r="N152" s="165" t="s">
        <v>49</v>
      </c>
      <c r="O152" s="58"/>
      <c r="P152" s="166">
        <f t="shared" si="0"/>
        <v>0</v>
      </c>
      <c r="Q152" s="166">
        <v>2.3400000000000001E-2</v>
      </c>
      <c r="R152" s="166">
        <f t="shared" si="1"/>
        <v>2.3400000000000001E-2</v>
      </c>
      <c r="S152" s="166">
        <v>0</v>
      </c>
      <c r="T152" s="167">
        <f t="shared" si="2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106</v>
      </c>
      <c r="AT152" s="168" t="s">
        <v>167</v>
      </c>
      <c r="AU152" s="168" t="s">
        <v>94</v>
      </c>
      <c r="AY152" s="14" t="s">
        <v>165</v>
      </c>
      <c r="BE152" s="99">
        <f t="shared" si="3"/>
        <v>0</v>
      </c>
      <c r="BF152" s="99">
        <f t="shared" si="4"/>
        <v>0</v>
      </c>
      <c r="BG152" s="99">
        <f t="shared" si="5"/>
        <v>0</v>
      </c>
      <c r="BH152" s="99">
        <f t="shared" si="6"/>
        <v>0</v>
      </c>
      <c r="BI152" s="99">
        <f t="shared" si="7"/>
        <v>0</v>
      </c>
      <c r="BJ152" s="14" t="s">
        <v>94</v>
      </c>
      <c r="BK152" s="99">
        <f t="shared" si="8"/>
        <v>0</v>
      </c>
      <c r="BL152" s="14" t="s">
        <v>106</v>
      </c>
      <c r="BM152" s="168" t="s">
        <v>1078</v>
      </c>
    </row>
    <row r="153" spans="1:65" s="2" customFormat="1" ht="24.2" customHeight="1">
      <c r="A153" s="32"/>
      <c r="B153" s="131"/>
      <c r="C153" s="169" t="s">
        <v>190</v>
      </c>
      <c r="D153" s="169" t="s">
        <v>373</v>
      </c>
      <c r="E153" s="170" t="s">
        <v>1079</v>
      </c>
      <c r="F153" s="171" t="s">
        <v>1080</v>
      </c>
      <c r="G153" s="172" t="s">
        <v>394</v>
      </c>
      <c r="H153" s="173">
        <v>1</v>
      </c>
      <c r="I153" s="174"/>
      <c r="J153" s="175"/>
      <c r="K153" s="176"/>
      <c r="L153" s="177"/>
      <c r="M153" s="178" t="s">
        <v>1</v>
      </c>
      <c r="N153" s="179" t="s">
        <v>49</v>
      </c>
      <c r="O153" s="58"/>
      <c r="P153" s="166">
        <f t="shared" si="0"/>
        <v>0</v>
      </c>
      <c r="Q153" s="166">
        <v>1.4999999999999999E-2</v>
      </c>
      <c r="R153" s="166">
        <f t="shared" si="1"/>
        <v>1.4999999999999999E-2</v>
      </c>
      <c r="S153" s="166">
        <v>0</v>
      </c>
      <c r="T153" s="167">
        <f t="shared" si="2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194</v>
      </c>
      <c r="AT153" s="168" t="s">
        <v>373</v>
      </c>
      <c r="AU153" s="168" t="s">
        <v>94</v>
      </c>
      <c r="AY153" s="14" t="s">
        <v>165</v>
      </c>
      <c r="BE153" s="99">
        <f t="shared" si="3"/>
        <v>0</v>
      </c>
      <c r="BF153" s="99">
        <f t="shared" si="4"/>
        <v>0</v>
      </c>
      <c r="BG153" s="99">
        <f t="shared" si="5"/>
        <v>0</v>
      </c>
      <c r="BH153" s="99">
        <f t="shared" si="6"/>
        <v>0</v>
      </c>
      <c r="BI153" s="99">
        <f t="shared" si="7"/>
        <v>0</v>
      </c>
      <c r="BJ153" s="14" t="s">
        <v>94</v>
      </c>
      <c r="BK153" s="99">
        <f t="shared" si="8"/>
        <v>0</v>
      </c>
      <c r="BL153" s="14" t="s">
        <v>106</v>
      </c>
      <c r="BM153" s="168" t="s">
        <v>1081</v>
      </c>
    </row>
    <row r="154" spans="1:65" s="2" customFormat="1" ht="24.2" customHeight="1">
      <c r="A154" s="32"/>
      <c r="B154" s="131"/>
      <c r="C154" s="156" t="s">
        <v>194</v>
      </c>
      <c r="D154" s="156" t="s">
        <v>167</v>
      </c>
      <c r="E154" s="157" t="s">
        <v>1082</v>
      </c>
      <c r="F154" s="158" t="s">
        <v>1083</v>
      </c>
      <c r="G154" s="159" t="s">
        <v>394</v>
      </c>
      <c r="H154" s="160">
        <v>4</v>
      </c>
      <c r="I154" s="161"/>
      <c r="J154" s="162"/>
      <c r="K154" s="163"/>
      <c r="L154" s="33"/>
      <c r="M154" s="164" t="s">
        <v>1</v>
      </c>
      <c r="N154" s="165" t="s">
        <v>49</v>
      </c>
      <c r="O154" s="58"/>
      <c r="P154" s="166">
        <f t="shared" si="0"/>
        <v>0</v>
      </c>
      <c r="Q154" s="166">
        <v>6.9999999999999994E-5</v>
      </c>
      <c r="R154" s="166">
        <f t="shared" si="1"/>
        <v>2.7999999999999998E-4</v>
      </c>
      <c r="S154" s="166">
        <v>0</v>
      </c>
      <c r="T154" s="167">
        <f t="shared" si="2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106</v>
      </c>
      <c r="AT154" s="168" t="s">
        <v>167</v>
      </c>
      <c r="AU154" s="168" t="s">
        <v>94</v>
      </c>
      <c r="AY154" s="14" t="s">
        <v>165</v>
      </c>
      <c r="BE154" s="99">
        <f t="shared" si="3"/>
        <v>0</v>
      </c>
      <c r="BF154" s="99">
        <f t="shared" si="4"/>
        <v>0</v>
      </c>
      <c r="BG154" s="99">
        <f t="shared" si="5"/>
        <v>0</v>
      </c>
      <c r="BH154" s="99">
        <f t="shared" si="6"/>
        <v>0</v>
      </c>
      <c r="BI154" s="99">
        <f t="shared" si="7"/>
        <v>0</v>
      </c>
      <c r="BJ154" s="14" t="s">
        <v>94</v>
      </c>
      <c r="BK154" s="99">
        <f t="shared" si="8"/>
        <v>0</v>
      </c>
      <c r="BL154" s="14" t="s">
        <v>106</v>
      </c>
      <c r="BM154" s="168" t="s">
        <v>1084</v>
      </c>
    </row>
    <row r="155" spans="1:65" s="2" customFormat="1" ht="37.9" customHeight="1">
      <c r="A155" s="32"/>
      <c r="B155" s="131"/>
      <c r="C155" s="169" t="s">
        <v>198</v>
      </c>
      <c r="D155" s="169" t="s">
        <v>373</v>
      </c>
      <c r="E155" s="170" t="s">
        <v>1085</v>
      </c>
      <c r="F155" s="171" t="s">
        <v>1086</v>
      </c>
      <c r="G155" s="172" t="s">
        <v>394</v>
      </c>
      <c r="H155" s="173">
        <v>2</v>
      </c>
      <c r="I155" s="174"/>
      <c r="J155" s="175"/>
      <c r="K155" s="176"/>
      <c r="L155" s="177"/>
      <c r="M155" s="178" t="s">
        <v>1</v>
      </c>
      <c r="N155" s="179" t="s">
        <v>49</v>
      </c>
      <c r="O155" s="58"/>
      <c r="P155" s="166">
        <f t="shared" si="0"/>
        <v>0</v>
      </c>
      <c r="Q155" s="166">
        <v>1.1999999999999999E-3</v>
      </c>
      <c r="R155" s="166">
        <f t="shared" si="1"/>
        <v>2.3999999999999998E-3</v>
      </c>
      <c r="S155" s="166">
        <v>0</v>
      </c>
      <c r="T155" s="167">
        <f t="shared" si="2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194</v>
      </c>
      <c r="AT155" s="168" t="s">
        <v>373</v>
      </c>
      <c r="AU155" s="168" t="s">
        <v>94</v>
      </c>
      <c r="AY155" s="14" t="s">
        <v>165</v>
      </c>
      <c r="BE155" s="99">
        <f t="shared" si="3"/>
        <v>0</v>
      </c>
      <c r="BF155" s="99">
        <f t="shared" si="4"/>
        <v>0</v>
      </c>
      <c r="BG155" s="99">
        <f t="shared" si="5"/>
        <v>0</v>
      </c>
      <c r="BH155" s="99">
        <f t="shared" si="6"/>
        <v>0</v>
      </c>
      <c r="BI155" s="99">
        <f t="shared" si="7"/>
        <v>0</v>
      </c>
      <c r="BJ155" s="14" t="s">
        <v>94</v>
      </c>
      <c r="BK155" s="99">
        <f t="shared" si="8"/>
        <v>0</v>
      </c>
      <c r="BL155" s="14" t="s">
        <v>106</v>
      </c>
      <c r="BM155" s="168" t="s">
        <v>1087</v>
      </c>
    </row>
    <row r="156" spans="1:65" s="2" customFormat="1" ht="37.9" customHeight="1">
      <c r="A156" s="32"/>
      <c r="B156" s="131"/>
      <c r="C156" s="169" t="s">
        <v>202</v>
      </c>
      <c r="D156" s="169" t="s">
        <v>373</v>
      </c>
      <c r="E156" s="170" t="s">
        <v>1088</v>
      </c>
      <c r="F156" s="171" t="s">
        <v>1089</v>
      </c>
      <c r="G156" s="172" t="s">
        <v>394</v>
      </c>
      <c r="H156" s="173">
        <v>2</v>
      </c>
      <c r="I156" s="174"/>
      <c r="J156" s="175"/>
      <c r="K156" s="176"/>
      <c r="L156" s="177"/>
      <c r="M156" s="178" t="s">
        <v>1</v>
      </c>
      <c r="N156" s="179" t="s">
        <v>49</v>
      </c>
      <c r="O156" s="58"/>
      <c r="P156" s="166">
        <f t="shared" si="0"/>
        <v>0</v>
      </c>
      <c r="Q156" s="166">
        <v>4.0000000000000001E-3</v>
      </c>
      <c r="R156" s="166">
        <f t="shared" si="1"/>
        <v>8.0000000000000002E-3</v>
      </c>
      <c r="S156" s="166">
        <v>0</v>
      </c>
      <c r="T156" s="167">
        <f t="shared" si="2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194</v>
      </c>
      <c r="AT156" s="168" t="s">
        <v>373</v>
      </c>
      <c r="AU156" s="168" t="s">
        <v>94</v>
      </c>
      <c r="AY156" s="14" t="s">
        <v>165</v>
      </c>
      <c r="BE156" s="99">
        <f t="shared" si="3"/>
        <v>0</v>
      </c>
      <c r="BF156" s="99">
        <f t="shared" si="4"/>
        <v>0</v>
      </c>
      <c r="BG156" s="99">
        <f t="shared" si="5"/>
        <v>0</v>
      </c>
      <c r="BH156" s="99">
        <f t="shared" si="6"/>
        <v>0</v>
      </c>
      <c r="BI156" s="99">
        <f t="shared" si="7"/>
        <v>0</v>
      </c>
      <c r="BJ156" s="14" t="s">
        <v>94</v>
      </c>
      <c r="BK156" s="99">
        <f t="shared" si="8"/>
        <v>0</v>
      </c>
      <c r="BL156" s="14" t="s">
        <v>106</v>
      </c>
      <c r="BM156" s="168" t="s">
        <v>1090</v>
      </c>
    </row>
    <row r="157" spans="1:65" s="2" customFormat="1" ht="24.2" customHeight="1">
      <c r="A157" s="32"/>
      <c r="B157" s="131"/>
      <c r="C157" s="156" t="s">
        <v>206</v>
      </c>
      <c r="D157" s="156" t="s">
        <v>167</v>
      </c>
      <c r="E157" s="157" t="s">
        <v>1091</v>
      </c>
      <c r="F157" s="158" t="s">
        <v>1092</v>
      </c>
      <c r="G157" s="159" t="s">
        <v>1093</v>
      </c>
      <c r="H157" s="160">
        <v>0.38600000000000001</v>
      </c>
      <c r="I157" s="161"/>
      <c r="J157" s="162"/>
      <c r="K157" s="163"/>
      <c r="L157" s="33"/>
      <c r="M157" s="164" t="s">
        <v>1</v>
      </c>
      <c r="N157" s="165" t="s">
        <v>49</v>
      </c>
      <c r="O157" s="58"/>
      <c r="P157" s="166">
        <f t="shared" si="0"/>
        <v>0</v>
      </c>
      <c r="Q157" s="166">
        <v>0</v>
      </c>
      <c r="R157" s="166">
        <f t="shared" si="1"/>
        <v>0</v>
      </c>
      <c r="S157" s="166">
        <v>2.4</v>
      </c>
      <c r="T157" s="167">
        <f t="shared" si="2"/>
        <v>0.9264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106</v>
      </c>
      <c r="AT157" s="168" t="s">
        <v>167</v>
      </c>
      <c r="AU157" s="168" t="s">
        <v>94</v>
      </c>
      <c r="AY157" s="14" t="s">
        <v>165</v>
      </c>
      <c r="BE157" s="99">
        <f t="shared" si="3"/>
        <v>0</v>
      </c>
      <c r="BF157" s="99">
        <f t="shared" si="4"/>
        <v>0</v>
      </c>
      <c r="BG157" s="99">
        <f t="shared" si="5"/>
        <v>0</v>
      </c>
      <c r="BH157" s="99">
        <f t="shared" si="6"/>
        <v>0</v>
      </c>
      <c r="BI157" s="99">
        <f t="shared" si="7"/>
        <v>0</v>
      </c>
      <c r="BJ157" s="14" t="s">
        <v>94</v>
      </c>
      <c r="BK157" s="99">
        <f t="shared" si="8"/>
        <v>0</v>
      </c>
      <c r="BL157" s="14" t="s">
        <v>106</v>
      </c>
      <c r="BM157" s="168" t="s">
        <v>1094</v>
      </c>
    </row>
    <row r="158" spans="1:65" s="2" customFormat="1" ht="24.2" customHeight="1">
      <c r="A158" s="32"/>
      <c r="B158" s="131"/>
      <c r="C158" s="156" t="s">
        <v>210</v>
      </c>
      <c r="D158" s="156" t="s">
        <v>167</v>
      </c>
      <c r="E158" s="157" t="s">
        <v>1095</v>
      </c>
      <c r="F158" s="158" t="s">
        <v>1096</v>
      </c>
      <c r="G158" s="159" t="s">
        <v>1097</v>
      </c>
      <c r="H158" s="160">
        <v>3000</v>
      </c>
      <c r="I158" s="161"/>
      <c r="J158" s="162"/>
      <c r="K158" s="163"/>
      <c r="L158" s="33"/>
      <c r="M158" s="164" t="s">
        <v>1</v>
      </c>
      <c r="N158" s="165" t="s">
        <v>49</v>
      </c>
      <c r="O158" s="58"/>
      <c r="P158" s="166">
        <f t="shared" si="0"/>
        <v>0</v>
      </c>
      <c r="Q158" s="166">
        <v>2.9999999999999997E-4</v>
      </c>
      <c r="R158" s="166">
        <f t="shared" si="1"/>
        <v>0.89999999999999991</v>
      </c>
      <c r="S158" s="166">
        <v>3.0000000000000001E-5</v>
      </c>
      <c r="T158" s="167">
        <f t="shared" si="2"/>
        <v>0.09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106</v>
      </c>
      <c r="AT158" s="168" t="s">
        <v>167</v>
      </c>
      <c r="AU158" s="168" t="s">
        <v>94</v>
      </c>
      <c r="AY158" s="14" t="s">
        <v>165</v>
      </c>
      <c r="BE158" s="99">
        <f t="shared" si="3"/>
        <v>0</v>
      </c>
      <c r="BF158" s="99">
        <f t="shared" si="4"/>
        <v>0</v>
      </c>
      <c r="BG158" s="99">
        <f t="shared" si="5"/>
        <v>0</v>
      </c>
      <c r="BH158" s="99">
        <f t="shared" si="6"/>
        <v>0</v>
      </c>
      <c r="BI158" s="99">
        <f t="shared" si="7"/>
        <v>0</v>
      </c>
      <c r="BJ158" s="14" t="s">
        <v>94</v>
      </c>
      <c r="BK158" s="99">
        <f t="shared" si="8"/>
        <v>0</v>
      </c>
      <c r="BL158" s="14" t="s">
        <v>106</v>
      </c>
      <c r="BM158" s="168" t="s">
        <v>1098</v>
      </c>
    </row>
    <row r="159" spans="1:65" s="2" customFormat="1" ht="24.2" customHeight="1">
      <c r="A159" s="32"/>
      <c r="B159" s="131"/>
      <c r="C159" s="156" t="s">
        <v>214</v>
      </c>
      <c r="D159" s="156" t="s">
        <v>167</v>
      </c>
      <c r="E159" s="157" t="s">
        <v>1099</v>
      </c>
      <c r="F159" s="158" t="s">
        <v>1100</v>
      </c>
      <c r="G159" s="159" t="s">
        <v>1093</v>
      </c>
      <c r="H159" s="160">
        <v>0.36399999999999999</v>
      </c>
      <c r="I159" s="161"/>
      <c r="J159" s="162"/>
      <c r="K159" s="163"/>
      <c r="L159" s="33"/>
      <c r="M159" s="164" t="s">
        <v>1</v>
      </c>
      <c r="N159" s="165" t="s">
        <v>49</v>
      </c>
      <c r="O159" s="58"/>
      <c r="P159" s="166">
        <f t="shared" si="0"/>
        <v>0</v>
      </c>
      <c r="Q159" s="166">
        <v>0</v>
      </c>
      <c r="R159" s="166">
        <f t="shared" si="1"/>
        <v>0</v>
      </c>
      <c r="S159" s="166">
        <v>1.8</v>
      </c>
      <c r="T159" s="167">
        <f t="shared" si="2"/>
        <v>0.6552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106</v>
      </c>
      <c r="AT159" s="168" t="s">
        <v>167</v>
      </c>
      <c r="AU159" s="168" t="s">
        <v>94</v>
      </c>
      <c r="AY159" s="14" t="s">
        <v>165</v>
      </c>
      <c r="BE159" s="99">
        <f t="shared" si="3"/>
        <v>0</v>
      </c>
      <c r="BF159" s="99">
        <f t="shared" si="4"/>
        <v>0</v>
      </c>
      <c r="BG159" s="99">
        <f t="shared" si="5"/>
        <v>0</v>
      </c>
      <c r="BH159" s="99">
        <f t="shared" si="6"/>
        <v>0</v>
      </c>
      <c r="BI159" s="99">
        <f t="shared" si="7"/>
        <v>0</v>
      </c>
      <c r="BJ159" s="14" t="s">
        <v>94</v>
      </c>
      <c r="BK159" s="99">
        <f t="shared" si="8"/>
        <v>0</v>
      </c>
      <c r="BL159" s="14" t="s">
        <v>106</v>
      </c>
      <c r="BM159" s="168" t="s">
        <v>1101</v>
      </c>
    </row>
    <row r="160" spans="1:65" s="2" customFormat="1" ht="24.2" customHeight="1">
      <c r="A160" s="32"/>
      <c r="B160" s="131"/>
      <c r="C160" s="156" t="s">
        <v>218</v>
      </c>
      <c r="D160" s="156" t="s">
        <v>167</v>
      </c>
      <c r="E160" s="157" t="s">
        <v>1102</v>
      </c>
      <c r="F160" s="158" t="s">
        <v>1103</v>
      </c>
      <c r="G160" s="159" t="s">
        <v>394</v>
      </c>
      <c r="H160" s="160">
        <v>7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f t="shared" si="0"/>
        <v>0</v>
      </c>
      <c r="Q160" s="166">
        <v>0</v>
      </c>
      <c r="R160" s="166">
        <f t="shared" si="1"/>
        <v>0</v>
      </c>
      <c r="S160" s="166">
        <v>1E-3</v>
      </c>
      <c r="T160" s="167">
        <f t="shared" si="2"/>
        <v>7.0000000000000001E-3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106</v>
      </c>
      <c r="AT160" s="168" t="s">
        <v>167</v>
      </c>
      <c r="AU160" s="168" t="s">
        <v>94</v>
      </c>
      <c r="AY160" s="14" t="s">
        <v>165</v>
      </c>
      <c r="BE160" s="99">
        <f t="shared" si="3"/>
        <v>0</v>
      </c>
      <c r="BF160" s="99">
        <f t="shared" si="4"/>
        <v>0</v>
      </c>
      <c r="BG160" s="99">
        <f t="shared" si="5"/>
        <v>0</v>
      </c>
      <c r="BH160" s="99">
        <f t="shared" si="6"/>
        <v>0</v>
      </c>
      <c r="BI160" s="99">
        <f t="shared" si="7"/>
        <v>0</v>
      </c>
      <c r="BJ160" s="14" t="s">
        <v>94</v>
      </c>
      <c r="BK160" s="99">
        <f t="shared" si="8"/>
        <v>0</v>
      </c>
      <c r="BL160" s="14" t="s">
        <v>106</v>
      </c>
      <c r="BM160" s="168" t="s">
        <v>1104</v>
      </c>
    </row>
    <row r="161" spans="1:65" s="2" customFormat="1" ht="14.45" customHeight="1">
      <c r="A161" s="32"/>
      <c r="B161" s="131"/>
      <c r="C161" s="156" t="s">
        <v>222</v>
      </c>
      <c r="D161" s="156" t="s">
        <v>167</v>
      </c>
      <c r="E161" s="157" t="s">
        <v>330</v>
      </c>
      <c r="F161" s="158" t="s">
        <v>331</v>
      </c>
      <c r="G161" s="159" t="s">
        <v>332</v>
      </c>
      <c r="H161" s="160">
        <v>3.8530000000000002</v>
      </c>
      <c r="I161" s="161"/>
      <c r="J161" s="162"/>
      <c r="K161" s="163"/>
      <c r="L161" s="33"/>
      <c r="M161" s="164" t="s">
        <v>1</v>
      </c>
      <c r="N161" s="165" t="s">
        <v>49</v>
      </c>
      <c r="O161" s="58"/>
      <c r="P161" s="166">
        <f t="shared" si="0"/>
        <v>0</v>
      </c>
      <c r="Q161" s="166">
        <v>0</v>
      </c>
      <c r="R161" s="166">
        <f t="shared" si="1"/>
        <v>0</v>
      </c>
      <c r="S161" s="166">
        <v>0</v>
      </c>
      <c r="T161" s="167">
        <f t="shared" si="2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106</v>
      </c>
      <c r="AT161" s="168" t="s">
        <v>167</v>
      </c>
      <c r="AU161" s="168" t="s">
        <v>94</v>
      </c>
      <c r="AY161" s="14" t="s">
        <v>165</v>
      </c>
      <c r="BE161" s="99">
        <f t="shared" si="3"/>
        <v>0</v>
      </c>
      <c r="BF161" s="99">
        <f t="shared" si="4"/>
        <v>0</v>
      </c>
      <c r="BG161" s="99">
        <f t="shared" si="5"/>
        <v>0</v>
      </c>
      <c r="BH161" s="99">
        <f t="shared" si="6"/>
        <v>0</v>
      </c>
      <c r="BI161" s="99">
        <f t="shared" si="7"/>
        <v>0</v>
      </c>
      <c r="BJ161" s="14" t="s">
        <v>94</v>
      </c>
      <c r="BK161" s="99">
        <f t="shared" si="8"/>
        <v>0</v>
      </c>
      <c r="BL161" s="14" t="s">
        <v>106</v>
      </c>
      <c r="BM161" s="168" t="s">
        <v>1105</v>
      </c>
    </row>
    <row r="162" spans="1:65" s="2" customFormat="1" ht="14.45" customHeight="1">
      <c r="A162" s="32"/>
      <c r="B162" s="131"/>
      <c r="C162" s="156" t="s">
        <v>226</v>
      </c>
      <c r="D162" s="156" t="s">
        <v>167</v>
      </c>
      <c r="E162" s="157" t="s">
        <v>335</v>
      </c>
      <c r="F162" s="158" t="s">
        <v>336</v>
      </c>
      <c r="G162" s="159" t="s">
        <v>332</v>
      </c>
      <c r="H162" s="160">
        <v>15.412000000000001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f t="shared" si="0"/>
        <v>0</v>
      </c>
      <c r="Q162" s="166">
        <v>0</v>
      </c>
      <c r="R162" s="166">
        <f t="shared" si="1"/>
        <v>0</v>
      </c>
      <c r="S162" s="166">
        <v>0</v>
      </c>
      <c r="T162" s="167">
        <f t="shared" si="2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106</v>
      </c>
      <c r="AT162" s="168" t="s">
        <v>167</v>
      </c>
      <c r="AU162" s="168" t="s">
        <v>94</v>
      </c>
      <c r="AY162" s="14" t="s">
        <v>165</v>
      </c>
      <c r="BE162" s="99">
        <f t="shared" si="3"/>
        <v>0</v>
      </c>
      <c r="BF162" s="99">
        <f t="shared" si="4"/>
        <v>0</v>
      </c>
      <c r="BG162" s="99">
        <f t="shared" si="5"/>
        <v>0</v>
      </c>
      <c r="BH162" s="99">
        <f t="shared" si="6"/>
        <v>0</v>
      </c>
      <c r="BI162" s="99">
        <f t="shared" si="7"/>
        <v>0</v>
      </c>
      <c r="BJ162" s="14" t="s">
        <v>94</v>
      </c>
      <c r="BK162" s="99">
        <f t="shared" si="8"/>
        <v>0</v>
      </c>
      <c r="BL162" s="14" t="s">
        <v>106</v>
      </c>
      <c r="BM162" s="168" t="s">
        <v>1106</v>
      </c>
    </row>
    <row r="163" spans="1:65" s="2" customFormat="1" ht="14.45" customHeight="1">
      <c r="A163" s="32"/>
      <c r="B163" s="131"/>
      <c r="C163" s="156" t="s">
        <v>230</v>
      </c>
      <c r="D163" s="156" t="s">
        <v>167</v>
      </c>
      <c r="E163" s="157" t="s">
        <v>1107</v>
      </c>
      <c r="F163" s="158" t="s">
        <v>1108</v>
      </c>
      <c r="G163" s="159" t="s">
        <v>277</v>
      </c>
      <c r="H163" s="160">
        <v>40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0"/>
        <v>0</v>
      </c>
      <c r="Q163" s="166">
        <v>1.58E-3</v>
      </c>
      <c r="R163" s="166">
        <f t="shared" si="1"/>
        <v>6.3200000000000006E-2</v>
      </c>
      <c r="S163" s="166">
        <v>0</v>
      </c>
      <c r="T163" s="167">
        <f t="shared" si="2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106</v>
      </c>
      <c r="AT163" s="168" t="s">
        <v>167</v>
      </c>
      <c r="AU163" s="168" t="s">
        <v>94</v>
      </c>
      <c r="AY163" s="14" t="s">
        <v>165</v>
      </c>
      <c r="BE163" s="99">
        <f t="shared" si="3"/>
        <v>0</v>
      </c>
      <c r="BF163" s="99">
        <f t="shared" si="4"/>
        <v>0</v>
      </c>
      <c r="BG163" s="99">
        <f t="shared" si="5"/>
        <v>0</v>
      </c>
      <c r="BH163" s="99">
        <f t="shared" si="6"/>
        <v>0</v>
      </c>
      <c r="BI163" s="99">
        <f t="shared" si="7"/>
        <v>0</v>
      </c>
      <c r="BJ163" s="14" t="s">
        <v>94</v>
      </c>
      <c r="BK163" s="99">
        <f t="shared" si="8"/>
        <v>0</v>
      </c>
      <c r="BL163" s="14" t="s">
        <v>106</v>
      </c>
      <c r="BM163" s="168" t="s">
        <v>1109</v>
      </c>
    </row>
    <row r="164" spans="1:65" s="2" customFormat="1" ht="14.45" customHeight="1">
      <c r="A164" s="32"/>
      <c r="B164" s="131"/>
      <c r="C164" s="156" t="s">
        <v>234</v>
      </c>
      <c r="D164" s="156" t="s">
        <v>167</v>
      </c>
      <c r="E164" s="157" t="s">
        <v>1110</v>
      </c>
      <c r="F164" s="158" t="s">
        <v>1111</v>
      </c>
      <c r="G164" s="159" t="s">
        <v>277</v>
      </c>
      <c r="H164" s="160">
        <v>20</v>
      </c>
      <c r="I164" s="161"/>
      <c r="J164" s="162"/>
      <c r="K164" s="163"/>
      <c r="L164" s="33"/>
      <c r="M164" s="164" t="s">
        <v>1</v>
      </c>
      <c r="N164" s="165" t="s">
        <v>49</v>
      </c>
      <c r="O164" s="58"/>
      <c r="P164" s="166">
        <f t="shared" si="0"/>
        <v>0</v>
      </c>
      <c r="Q164" s="166">
        <v>1.3999999999999999E-4</v>
      </c>
      <c r="R164" s="166">
        <f t="shared" si="1"/>
        <v>2.7999999999999995E-3</v>
      </c>
      <c r="S164" s="166">
        <v>0</v>
      </c>
      <c r="T164" s="167">
        <f t="shared" si="2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106</v>
      </c>
      <c r="AT164" s="168" t="s">
        <v>167</v>
      </c>
      <c r="AU164" s="168" t="s">
        <v>94</v>
      </c>
      <c r="AY164" s="14" t="s">
        <v>165</v>
      </c>
      <c r="BE164" s="99">
        <f t="shared" si="3"/>
        <v>0</v>
      </c>
      <c r="BF164" s="99">
        <f t="shared" si="4"/>
        <v>0</v>
      </c>
      <c r="BG164" s="99">
        <f t="shared" si="5"/>
        <v>0</v>
      </c>
      <c r="BH164" s="99">
        <f t="shared" si="6"/>
        <v>0</v>
      </c>
      <c r="BI164" s="99">
        <f t="shared" si="7"/>
        <v>0</v>
      </c>
      <c r="BJ164" s="14" t="s">
        <v>94</v>
      </c>
      <c r="BK164" s="99">
        <f t="shared" si="8"/>
        <v>0</v>
      </c>
      <c r="BL164" s="14" t="s">
        <v>106</v>
      </c>
      <c r="BM164" s="168" t="s">
        <v>1112</v>
      </c>
    </row>
    <row r="165" spans="1:65" s="2" customFormat="1" ht="14.45" customHeight="1">
      <c r="A165" s="32"/>
      <c r="B165" s="131"/>
      <c r="C165" s="156" t="s">
        <v>238</v>
      </c>
      <c r="D165" s="156" t="s">
        <v>167</v>
      </c>
      <c r="E165" s="157" t="s">
        <v>1113</v>
      </c>
      <c r="F165" s="158" t="s">
        <v>1114</v>
      </c>
      <c r="G165" s="159" t="s">
        <v>277</v>
      </c>
      <c r="H165" s="160">
        <v>60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f t="shared" si="0"/>
        <v>0</v>
      </c>
      <c r="Q165" s="166">
        <v>0</v>
      </c>
      <c r="R165" s="166">
        <f t="shared" si="1"/>
        <v>0</v>
      </c>
      <c r="S165" s="166">
        <v>0</v>
      </c>
      <c r="T165" s="167">
        <f t="shared" si="2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106</v>
      </c>
      <c r="AT165" s="168" t="s">
        <v>167</v>
      </c>
      <c r="AU165" s="168" t="s">
        <v>94</v>
      </c>
      <c r="AY165" s="14" t="s">
        <v>165</v>
      </c>
      <c r="BE165" s="99">
        <f t="shared" si="3"/>
        <v>0</v>
      </c>
      <c r="BF165" s="99">
        <f t="shared" si="4"/>
        <v>0</v>
      </c>
      <c r="BG165" s="99">
        <f t="shared" si="5"/>
        <v>0</v>
      </c>
      <c r="BH165" s="99">
        <f t="shared" si="6"/>
        <v>0</v>
      </c>
      <c r="BI165" s="99">
        <f t="shared" si="7"/>
        <v>0</v>
      </c>
      <c r="BJ165" s="14" t="s">
        <v>94</v>
      </c>
      <c r="BK165" s="99">
        <f t="shared" si="8"/>
        <v>0</v>
      </c>
      <c r="BL165" s="14" t="s">
        <v>106</v>
      </c>
      <c r="BM165" s="168" t="s">
        <v>1115</v>
      </c>
    </row>
    <row r="166" spans="1:65" s="2" customFormat="1" ht="14.45" customHeight="1">
      <c r="A166" s="32"/>
      <c r="B166" s="131"/>
      <c r="C166" s="156" t="s">
        <v>7</v>
      </c>
      <c r="D166" s="156" t="s">
        <v>167</v>
      </c>
      <c r="E166" s="157" t="s">
        <v>339</v>
      </c>
      <c r="F166" s="158" t="s">
        <v>340</v>
      </c>
      <c r="G166" s="159" t="s">
        <v>332</v>
      </c>
      <c r="H166" s="160">
        <v>3.8530000000000002</v>
      </c>
      <c r="I166" s="161"/>
      <c r="J166" s="162"/>
      <c r="K166" s="163"/>
      <c r="L166" s="33"/>
      <c r="M166" s="164" t="s">
        <v>1</v>
      </c>
      <c r="N166" s="165" t="s">
        <v>49</v>
      </c>
      <c r="O166" s="58"/>
      <c r="P166" s="166">
        <f t="shared" si="0"/>
        <v>0</v>
      </c>
      <c r="Q166" s="166">
        <v>0</v>
      </c>
      <c r="R166" s="166">
        <f t="shared" si="1"/>
        <v>0</v>
      </c>
      <c r="S166" s="166">
        <v>0</v>
      </c>
      <c r="T166" s="167">
        <f t="shared" si="2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106</v>
      </c>
      <c r="AT166" s="168" t="s">
        <v>167</v>
      </c>
      <c r="AU166" s="168" t="s">
        <v>94</v>
      </c>
      <c r="AY166" s="14" t="s">
        <v>165</v>
      </c>
      <c r="BE166" s="99">
        <f t="shared" si="3"/>
        <v>0</v>
      </c>
      <c r="BF166" s="99">
        <f t="shared" si="4"/>
        <v>0</v>
      </c>
      <c r="BG166" s="99">
        <f t="shared" si="5"/>
        <v>0</v>
      </c>
      <c r="BH166" s="99">
        <f t="shared" si="6"/>
        <v>0</v>
      </c>
      <c r="BI166" s="99">
        <f t="shared" si="7"/>
        <v>0</v>
      </c>
      <c r="BJ166" s="14" t="s">
        <v>94</v>
      </c>
      <c r="BK166" s="99">
        <f t="shared" si="8"/>
        <v>0</v>
      </c>
      <c r="BL166" s="14" t="s">
        <v>106</v>
      </c>
      <c r="BM166" s="168" t="s">
        <v>1116</v>
      </c>
    </row>
    <row r="167" spans="1:65" s="2" customFormat="1" ht="24.2" customHeight="1">
      <c r="A167" s="32"/>
      <c r="B167" s="131"/>
      <c r="C167" s="156" t="s">
        <v>245</v>
      </c>
      <c r="D167" s="156" t="s">
        <v>167</v>
      </c>
      <c r="E167" s="157" t="s">
        <v>343</v>
      </c>
      <c r="F167" s="158" t="s">
        <v>344</v>
      </c>
      <c r="G167" s="159" t="s">
        <v>332</v>
      </c>
      <c r="H167" s="160">
        <v>57.795000000000002</v>
      </c>
      <c r="I167" s="161"/>
      <c r="J167" s="162"/>
      <c r="K167" s="163"/>
      <c r="L167" s="33"/>
      <c r="M167" s="164" t="s">
        <v>1</v>
      </c>
      <c r="N167" s="165" t="s">
        <v>49</v>
      </c>
      <c r="O167" s="58"/>
      <c r="P167" s="166">
        <f t="shared" si="0"/>
        <v>0</v>
      </c>
      <c r="Q167" s="166">
        <v>0</v>
      </c>
      <c r="R167" s="166">
        <f t="shared" si="1"/>
        <v>0</v>
      </c>
      <c r="S167" s="166">
        <v>0</v>
      </c>
      <c r="T167" s="167">
        <f t="shared" si="2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106</v>
      </c>
      <c r="AT167" s="168" t="s">
        <v>167</v>
      </c>
      <c r="AU167" s="168" t="s">
        <v>94</v>
      </c>
      <c r="AY167" s="14" t="s">
        <v>165</v>
      </c>
      <c r="BE167" s="99">
        <f t="shared" si="3"/>
        <v>0</v>
      </c>
      <c r="BF167" s="99">
        <f t="shared" si="4"/>
        <v>0</v>
      </c>
      <c r="BG167" s="99">
        <f t="shared" si="5"/>
        <v>0</v>
      </c>
      <c r="BH167" s="99">
        <f t="shared" si="6"/>
        <v>0</v>
      </c>
      <c r="BI167" s="99">
        <f t="shared" si="7"/>
        <v>0</v>
      </c>
      <c r="BJ167" s="14" t="s">
        <v>94</v>
      </c>
      <c r="BK167" s="99">
        <f t="shared" si="8"/>
        <v>0</v>
      </c>
      <c r="BL167" s="14" t="s">
        <v>106</v>
      </c>
      <c r="BM167" s="168" t="s">
        <v>1117</v>
      </c>
    </row>
    <row r="168" spans="1:65" s="2" customFormat="1" ht="24.2" customHeight="1">
      <c r="A168" s="32"/>
      <c r="B168" s="131"/>
      <c r="C168" s="156" t="s">
        <v>249</v>
      </c>
      <c r="D168" s="156" t="s">
        <v>167</v>
      </c>
      <c r="E168" s="157" t="s">
        <v>347</v>
      </c>
      <c r="F168" s="158" t="s">
        <v>348</v>
      </c>
      <c r="G168" s="159" t="s">
        <v>332</v>
      </c>
      <c r="H168" s="160">
        <v>3.8530000000000002</v>
      </c>
      <c r="I168" s="161"/>
      <c r="J168" s="162"/>
      <c r="K168" s="163"/>
      <c r="L168" s="33"/>
      <c r="M168" s="164" t="s">
        <v>1</v>
      </c>
      <c r="N168" s="165" t="s">
        <v>49</v>
      </c>
      <c r="O168" s="58"/>
      <c r="P168" s="166">
        <f t="shared" si="0"/>
        <v>0</v>
      </c>
      <c r="Q168" s="166">
        <v>0</v>
      </c>
      <c r="R168" s="166">
        <f t="shared" si="1"/>
        <v>0</v>
      </c>
      <c r="S168" s="166">
        <v>0</v>
      </c>
      <c r="T168" s="167">
        <f t="shared" si="2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106</v>
      </c>
      <c r="AT168" s="168" t="s">
        <v>167</v>
      </c>
      <c r="AU168" s="168" t="s">
        <v>94</v>
      </c>
      <c r="AY168" s="14" t="s">
        <v>165</v>
      </c>
      <c r="BE168" s="99">
        <f t="shared" si="3"/>
        <v>0</v>
      </c>
      <c r="BF168" s="99">
        <f t="shared" si="4"/>
        <v>0</v>
      </c>
      <c r="BG168" s="99">
        <f t="shared" si="5"/>
        <v>0</v>
      </c>
      <c r="BH168" s="99">
        <f t="shared" si="6"/>
        <v>0</v>
      </c>
      <c r="BI168" s="99">
        <f t="shared" si="7"/>
        <v>0</v>
      </c>
      <c r="BJ168" s="14" t="s">
        <v>94</v>
      </c>
      <c r="BK168" s="99">
        <f t="shared" si="8"/>
        <v>0</v>
      </c>
      <c r="BL168" s="14" t="s">
        <v>106</v>
      </c>
      <c r="BM168" s="168" t="s">
        <v>1118</v>
      </c>
    </row>
    <row r="169" spans="1:65" s="2" customFormat="1" ht="24.2" customHeight="1">
      <c r="A169" s="32"/>
      <c r="B169" s="131"/>
      <c r="C169" s="156" t="s">
        <v>254</v>
      </c>
      <c r="D169" s="156" t="s">
        <v>167</v>
      </c>
      <c r="E169" s="157" t="s">
        <v>351</v>
      </c>
      <c r="F169" s="158" t="s">
        <v>352</v>
      </c>
      <c r="G169" s="159" t="s">
        <v>332</v>
      </c>
      <c r="H169" s="160">
        <v>30.824000000000002</v>
      </c>
      <c r="I169" s="161"/>
      <c r="J169" s="162"/>
      <c r="K169" s="163"/>
      <c r="L169" s="33"/>
      <c r="M169" s="164" t="s">
        <v>1</v>
      </c>
      <c r="N169" s="165" t="s">
        <v>49</v>
      </c>
      <c r="O169" s="58"/>
      <c r="P169" s="166">
        <f t="shared" si="0"/>
        <v>0</v>
      </c>
      <c r="Q169" s="166">
        <v>0</v>
      </c>
      <c r="R169" s="166">
        <f t="shared" si="1"/>
        <v>0</v>
      </c>
      <c r="S169" s="166">
        <v>0</v>
      </c>
      <c r="T169" s="167">
        <f t="shared" si="2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106</v>
      </c>
      <c r="AT169" s="168" t="s">
        <v>167</v>
      </c>
      <c r="AU169" s="168" t="s">
        <v>94</v>
      </c>
      <c r="AY169" s="14" t="s">
        <v>165</v>
      </c>
      <c r="BE169" s="99">
        <f t="shared" si="3"/>
        <v>0</v>
      </c>
      <c r="BF169" s="99">
        <f t="shared" si="4"/>
        <v>0</v>
      </c>
      <c r="BG169" s="99">
        <f t="shared" si="5"/>
        <v>0</v>
      </c>
      <c r="BH169" s="99">
        <f t="shared" si="6"/>
        <v>0</v>
      </c>
      <c r="BI169" s="99">
        <f t="shared" si="7"/>
        <v>0</v>
      </c>
      <c r="BJ169" s="14" t="s">
        <v>94</v>
      </c>
      <c r="BK169" s="99">
        <f t="shared" si="8"/>
        <v>0</v>
      </c>
      <c r="BL169" s="14" t="s">
        <v>106</v>
      </c>
      <c r="BM169" s="168" t="s">
        <v>1119</v>
      </c>
    </row>
    <row r="170" spans="1:65" s="2" customFormat="1" ht="24.2" customHeight="1">
      <c r="A170" s="32"/>
      <c r="B170" s="131"/>
      <c r="C170" s="156" t="s">
        <v>258</v>
      </c>
      <c r="D170" s="156" t="s">
        <v>167</v>
      </c>
      <c r="E170" s="157" t="s">
        <v>355</v>
      </c>
      <c r="F170" s="158" t="s">
        <v>356</v>
      </c>
      <c r="G170" s="159" t="s">
        <v>332</v>
      </c>
      <c r="H170" s="160">
        <v>3.8530000000000002</v>
      </c>
      <c r="I170" s="161"/>
      <c r="J170" s="162"/>
      <c r="K170" s="163"/>
      <c r="L170" s="33"/>
      <c r="M170" s="164" t="s">
        <v>1</v>
      </c>
      <c r="N170" s="165" t="s">
        <v>49</v>
      </c>
      <c r="O170" s="58"/>
      <c r="P170" s="166">
        <f t="shared" si="0"/>
        <v>0</v>
      </c>
      <c r="Q170" s="166">
        <v>0</v>
      </c>
      <c r="R170" s="166">
        <f t="shared" si="1"/>
        <v>0</v>
      </c>
      <c r="S170" s="166">
        <v>0</v>
      </c>
      <c r="T170" s="167">
        <f t="shared" si="2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106</v>
      </c>
      <c r="AT170" s="168" t="s">
        <v>167</v>
      </c>
      <c r="AU170" s="168" t="s">
        <v>94</v>
      </c>
      <c r="AY170" s="14" t="s">
        <v>165</v>
      </c>
      <c r="BE170" s="99">
        <f t="shared" si="3"/>
        <v>0</v>
      </c>
      <c r="BF170" s="99">
        <f t="shared" si="4"/>
        <v>0</v>
      </c>
      <c r="BG170" s="99">
        <f t="shared" si="5"/>
        <v>0</v>
      </c>
      <c r="BH170" s="99">
        <f t="shared" si="6"/>
        <v>0</v>
      </c>
      <c r="BI170" s="99">
        <f t="shared" si="7"/>
        <v>0</v>
      </c>
      <c r="BJ170" s="14" t="s">
        <v>94</v>
      </c>
      <c r="BK170" s="99">
        <f t="shared" si="8"/>
        <v>0</v>
      </c>
      <c r="BL170" s="14" t="s">
        <v>106</v>
      </c>
      <c r="BM170" s="168" t="s">
        <v>1120</v>
      </c>
    </row>
    <row r="171" spans="1:65" s="12" customFormat="1" ht="22.9" customHeight="1">
      <c r="B171" s="143"/>
      <c r="D171" s="144" t="s">
        <v>82</v>
      </c>
      <c r="E171" s="154" t="s">
        <v>358</v>
      </c>
      <c r="F171" s="154" t="s">
        <v>359</v>
      </c>
      <c r="I171" s="146"/>
      <c r="J171" s="155"/>
      <c r="L171" s="143"/>
      <c r="M171" s="148"/>
      <c r="N171" s="149"/>
      <c r="O171" s="149"/>
      <c r="P171" s="150">
        <f>P172</f>
        <v>0</v>
      </c>
      <c r="Q171" s="149"/>
      <c r="R171" s="150">
        <f>R172</f>
        <v>0</v>
      </c>
      <c r="S171" s="149"/>
      <c r="T171" s="151">
        <f>T172</f>
        <v>0</v>
      </c>
      <c r="AR171" s="144" t="s">
        <v>89</v>
      </c>
      <c r="AT171" s="152" t="s">
        <v>82</v>
      </c>
      <c r="AU171" s="152" t="s">
        <v>89</v>
      </c>
      <c r="AY171" s="144" t="s">
        <v>165</v>
      </c>
      <c r="BK171" s="153">
        <f>BK172</f>
        <v>0</v>
      </c>
    </row>
    <row r="172" spans="1:65" s="2" customFormat="1" ht="24.2" customHeight="1">
      <c r="A172" s="32"/>
      <c r="B172" s="131"/>
      <c r="C172" s="156" t="s">
        <v>262</v>
      </c>
      <c r="D172" s="156" t="s">
        <v>167</v>
      </c>
      <c r="E172" s="157" t="s">
        <v>361</v>
      </c>
      <c r="F172" s="158" t="s">
        <v>362</v>
      </c>
      <c r="G172" s="159" t="s">
        <v>332</v>
      </c>
      <c r="H172" s="160">
        <v>25.428000000000001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f>O172*H172</f>
        <v>0</v>
      </c>
      <c r="Q172" s="166">
        <v>0</v>
      </c>
      <c r="R172" s="166">
        <f>Q172*H172</f>
        <v>0</v>
      </c>
      <c r="S172" s="166">
        <v>0</v>
      </c>
      <c r="T172" s="167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106</v>
      </c>
      <c r="AT172" s="168" t="s">
        <v>167</v>
      </c>
      <c r="AU172" s="168" t="s">
        <v>94</v>
      </c>
      <c r="AY172" s="14" t="s">
        <v>165</v>
      </c>
      <c r="BE172" s="99">
        <f>IF(N172="základná",J172,0)</f>
        <v>0</v>
      </c>
      <c r="BF172" s="99">
        <f>IF(N172="znížená",J172,0)</f>
        <v>0</v>
      </c>
      <c r="BG172" s="99">
        <f>IF(N172="zákl. prenesená",J172,0)</f>
        <v>0</v>
      </c>
      <c r="BH172" s="99">
        <f>IF(N172="zníž. prenesená",J172,0)</f>
        <v>0</v>
      </c>
      <c r="BI172" s="99">
        <f>IF(N172="nulová",J172,0)</f>
        <v>0</v>
      </c>
      <c r="BJ172" s="14" t="s">
        <v>94</v>
      </c>
      <c r="BK172" s="99">
        <f>ROUND(I172*H172,2)</f>
        <v>0</v>
      </c>
      <c r="BL172" s="14" t="s">
        <v>106</v>
      </c>
      <c r="BM172" s="168" t="s">
        <v>1121</v>
      </c>
    </row>
    <row r="173" spans="1:65" s="12" customFormat="1" ht="25.9" customHeight="1">
      <c r="B173" s="143"/>
      <c r="D173" s="144" t="s">
        <v>82</v>
      </c>
      <c r="E173" s="145" t="s">
        <v>364</v>
      </c>
      <c r="F173" s="145" t="s">
        <v>365</v>
      </c>
      <c r="I173" s="146"/>
      <c r="J173" s="147"/>
      <c r="L173" s="143"/>
      <c r="M173" s="148"/>
      <c r="N173" s="149"/>
      <c r="O173" s="149"/>
      <c r="P173" s="150">
        <f>P174+P177+P181+P194+P202+P214+P217</f>
        <v>0</v>
      </c>
      <c r="Q173" s="149"/>
      <c r="R173" s="150">
        <f>R174+R177+R181+R194+R202+R214+R217</f>
        <v>6.4740401246200001</v>
      </c>
      <c r="S173" s="149"/>
      <c r="T173" s="151">
        <f>T174+T177+T181+T194+T202+T214+T217</f>
        <v>0.70609097999999992</v>
      </c>
      <c r="AR173" s="144" t="s">
        <v>94</v>
      </c>
      <c r="AT173" s="152" t="s">
        <v>82</v>
      </c>
      <c r="AU173" s="152" t="s">
        <v>83</v>
      </c>
      <c r="AY173" s="144" t="s">
        <v>165</v>
      </c>
      <c r="BK173" s="153">
        <f>BK174+BK177+BK181+BK194+BK202+BK214+BK217</f>
        <v>0</v>
      </c>
    </row>
    <row r="174" spans="1:65" s="12" customFormat="1" ht="22.9" customHeight="1">
      <c r="B174" s="143"/>
      <c r="D174" s="144" t="s">
        <v>82</v>
      </c>
      <c r="E174" s="154" t="s">
        <v>366</v>
      </c>
      <c r="F174" s="154" t="s">
        <v>367</v>
      </c>
      <c r="I174" s="146"/>
      <c r="J174" s="155"/>
      <c r="L174" s="143"/>
      <c r="M174" s="148"/>
      <c r="N174" s="149"/>
      <c r="O174" s="149"/>
      <c r="P174" s="150">
        <f>SUM(P175:P176)</f>
        <v>0</v>
      </c>
      <c r="Q174" s="149"/>
      <c r="R174" s="150">
        <f>SUM(R175:R176)</f>
        <v>6.0800000000000003E-3</v>
      </c>
      <c r="S174" s="149"/>
      <c r="T174" s="151">
        <f>SUM(T175:T176)</f>
        <v>0</v>
      </c>
      <c r="AR174" s="144" t="s">
        <v>94</v>
      </c>
      <c r="AT174" s="152" t="s">
        <v>82</v>
      </c>
      <c r="AU174" s="152" t="s">
        <v>89</v>
      </c>
      <c r="AY174" s="144" t="s">
        <v>165</v>
      </c>
      <c r="BK174" s="153">
        <f>SUM(BK175:BK176)</f>
        <v>0</v>
      </c>
    </row>
    <row r="175" spans="1:65" s="2" customFormat="1" ht="37.9" customHeight="1">
      <c r="A175" s="32"/>
      <c r="B175" s="131"/>
      <c r="C175" s="156" t="s">
        <v>266</v>
      </c>
      <c r="D175" s="156" t="s">
        <v>167</v>
      </c>
      <c r="E175" s="157" t="s">
        <v>1122</v>
      </c>
      <c r="F175" s="158" t="s">
        <v>1123</v>
      </c>
      <c r="G175" s="159" t="s">
        <v>394</v>
      </c>
      <c r="H175" s="160">
        <v>8</v>
      </c>
      <c r="I175" s="161"/>
      <c r="J175" s="162"/>
      <c r="K175" s="163"/>
      <c r="L175" s="33"/>
      <c r="M175" s="164" t="s">
        <v>1</v>
      </c>
      <c r="N175" s="165" t="s">
        <v>49</v>
      </c>
      <c r="O175" s="58"/>
      <c r="P175" s="166">
        <f>O175*H175</f>
        <v>0</v>
      </c>
      <c r="Q175" s="166">
        <v>7.6000000000000004E-4</v>
      </c>
      <c r="R175" s="166">
        <f>Q175*H175</f>
        <v>6.0800000000000003E-3</v>
      </c>
      <c r="S175" s="166">
        <v>0</v>
      </c>
      <c r="T175" s="16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226</v>
      </c>
      <c r="AT175" s="168" t="s">
        <v>167</v>
      </c>
      <c r="AU175" s="168" t="s">
        <v>94</v>
      </c>
      <c r="AY175" s="14" t="s">
        <v>165</v>
      </c>
      <c r="BE175" s="99">
        <f>IF(N175="základná",J175,0)</f>
        <v>0</v>
      </c>
      <c r="BF175" s="99">
        <f>IF(N175="znížená",J175,0)</f>
        <v>0</v>
      </c>
      <c r="BG175" s="99">
        <f>IF(N175="zákl. prenesená",J175,0)</f>
        <v>0</v>
      </c>
      <c r="BH175" s="99">
        <f>IF(N175="zníž. prenesená",J175,0)</f>
        <v>0</v>
      </c>
      <c r="BI175" s="99">
        <f>IF(N175="nulová",J175,0)</f>
        <v>0</v>
      </c>
      <c r="BJ175" s="14" t="s">
        <v>94</v>
      </c>
      <c r="BK175" s="99">
        <f>ROUND(I175*H175,2)</f>
        <v>0</v>
      </c>
      <c r="BL175" s="14" t="s">
        <v>226</v>
      </c>
      <c r="BM175" s="168" t="s">
        <v>1124</v>
      </c>
    </row>
    <row r="176" spans="1:65" s="2" customFormat="1" ht="24.2" customHeight="1">
      <c r="A176" s="32"/>
      <c r="B176" s="131"/>
      <c r="C176" s="156" t="s">
        <v>270</v>
      </c>
      <c r="D176" s="156" t="s">
        <v>167</v>
      </c>
      <c r="E176" s="157" t="s">
        <v>378</v>
      </c>
      <c r="F176" s="158" t="s">
        <v>379</v>
      </c>
      <c r="G176" s="159" t="s">
        <v>332</v>
      </c>
      <c r="H176" s="160">
        <v>6.0000000000000001E-3</v>
      </c>
      <c r="I176" s="161"/>
      <c r="J176" s="162"/>
      <c r="K176" s="163"/>
      <c r="L176" s="33"/>
      <c r="M176" s="164" t="s">
        <v>1</v>
      </c>
      <c r="N176" s="165" t="s">
        <v>49</v>
      </c>
      <c r="O176" s="58"/>
      <c r="P176" s="166">
        <f>O176*H176</f>
        <v>0</v>
      </c>
      <c r="Q176" s="166">
        <v>0</v>
      </c>
      <c r="R176" s="166">
        <f>Q176*H176</f>
        <v>0</v>
      </c>
      <c r="S176" s="166">
        <v>0</v>
      </c>
      <c r="T176" s="167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226</v>
      </c>
      <c r="AT176" s="168" t="s">
        <v>167</v>
      </c>
      <c r="AU176" s="168" t="s">
        <v>94</v>
      </c>
      <c r="AY176" s="14" t="s">
        <v>165</v>
      </c>
      <c r="BE176" s="99">
        <f>IF(N176="základná",J176,0)</f>
        <v>0</v>
      </c>
      <c r="BF176" s="99">
        <f>IF(N176="znížená",J176,0)</f>
        <v>0</v>
      </c>
      <c r="BG176" s="99">
        <f>IF(N176="zákl. prenesená",J176,0)</f>
        <v>0</v>
      </c>
      <c r="BH176" s="99">
        <f>IF(N176="zníž. prenesená",J176,0)</f>
        <v>0</v>
      </c>
      <c r="BI176" s="99">
        <f>IF(N176="nulová",J176,0)</f>
        <v>0</v>
      </c>
      <c r="BJ176" s="14" t="s">
        <v>94</v>
      </c>
      <c r="BK176" s="99">
        <f>ROUND(I176*H176,2)</f>
        <v>0</v>
      </c>
      <c r="BL176" s="14" t="s">
        <v>226</v>
      </c>
      <c r="BM176" s="168" t="s">
        <v>1125</v>
      </c>
    </row>
    <row r="177" spans="1:65" s="12" customFormat="1" ht="22.9" customHeight="1">
      <c r="B177" s="143"/>
      <c r="D177" s="144" t="s">
        <v>82</v>
      </c>
      <c r="E177" s="154" t="s">
        <v>1126</v>
      </c>
      <c r="F177" s="154" t="s">
        <v>1127</v>
      </c>
      <c r="I177" s="146"/>
      <c r="J177" s="155"/>
      <c r="L177" s="143"/>
      <c r="M177" s="148"/>
      <c r="N177" s="149"/>
      <c r="O177" s="149"/>
      <c r="P177" s="150">
        <f>SUM(P178:P180)</f>
        <v>0</v>
      </c>
      <c r="Q177" s="149"/>
      <c r="R177" s="150">
        <f>SUM(R178:R180)</f>
        <v>0.21966999999999998</v>
      </c>
      <c r="S177" s="149"/>
      <c r="T177" s="151">
        <f>SUM(T178:T180)</f>
        <v>0</v>
      </c>
      <c r="AR177" s="144" t="s">
        <v>94</v>
      </c>
      <c r="AT177" s="152" t="s">
        <v>82</v>
      </c>
      <c r="AU177" s="152" t="s">
        <v>89</v>
      </c>
      <c r="AY177" s="144" t="s">
        <v>165</v>
      </c>
      <c r="BK177" s="153">
        <f>SUM(BK178:BK180)</f>
        <v>0</v>
      </c>
    </row>
    <row r="178" spans="1:65" s="2" customFormat="1" ht="49.15" customHeight="1">
      <c r="A178" s="32"/>
      <c r="B178" s="131"/>
      <c r="C178" s="156" t="s">
        <v>274</v>
      </c>
      <c r="D178" s="156" t="s">
        <v>167</v>
      </c>
      <c r="E178" s="157" t="s">
        <v>1128</v>
      </c>
      <c r="F178" s="158" t="s">
        <v>1129</v>
      </c>
      <c r="G178" s="159" t="s">
        <v>1130</v>
      </c>
      <c r="H178" s="160">
        <v>1</v>
      </c>
      <c r="I178" s="161"/>
      <c r="J178" s="162"/>
      <c r="K178" s="163"/>
      <c r="L178" s="33"/>
      <c r="M178" s="164" t="s">
        <v>1</v>
      </c>
      <c r="N178" s="165" t="s">
        <v>49</v>
      </c>
      <c r="O178" s="58"/>
      <c r="P178" s="166">
        <f>O178*H178</f>
        <v>0</v>
      </c>
      <c r="Q178" s="166">
        <v>0.12418999999999999</v>
      </c>
      <c r="R178" s="166">
        <f>Q178*H178</f>
        <v>0.12418999999999999</v>
      </c>
      <c r="S178" s="166">
        <v>0</v>
      </c>
      <c r="T178" s="167">
        <f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226</v>
      </c>
      <c r="AT178" s="168" t="s">
        <v>167</v>
      </c>
      <c r="AU178" s="168" t="s">
        <v>94</v>
      </c>
      <c r="AY178" s="14" t="s">
        <v>165</v>
      </c>
      <c r="BE178" s="99">
        <f>IF(N178="základná",J178,0)</f>
        <v>0</v>
      </c>
      <c r="BF178" s="99">
        <f>IF(N178="znížená",J178,0)</f>
        <v>0</v>
      </c>
      <c r="BG178" s="99">
        <f>IF(N178="zákl. prenesená",J178,0)</f>
        <v>0</v>
      </c>
      <c r="BH178" s="99">
        <f>IF(N178="zníž. prenesená",J178,0)</f>
        <v>0</v>
      </c>
      <c r="BI178" s="99">
        <f>IF(N178="nulová",J178,0)</f>
        <v>0</v>
      </c>
      <c r="BJ178" s="14" t="s">
        <v>94</v>
      </c>
      <c r="BK178" s="99">
        <f>ROUND(I178*H178,2)</f>
        <v>0</v>
      </c>
      <c r="BL178" s="14" t="s">
        <v>226</v>
      </c>
      <c r="BM178" s="168" t="s">
        <v>1131</v>
      </c>
    </row>
    <row r="179" spans="1:65" s="2" customFormat="1" ht="49.15" customHeight="1">
      <c r="A179" s="32"/>
      <c r="B179" s="131"/>
      <c r="C179" s="156" t="s">
        <v>279</v>
      </c>
      <c r="D179" s="156" t="s">
        <v>167</v>
      </c>
      <c r="E179" s="157" t="s">
        <v>1132</v>
      </c>
      <c r="F179" s="158" t="s">
        <v>1133</v>
      </c>
      <c r="G179" s="159" t="s">
        <v>1130</v>
      </c>
      <c r="H179" s="160">
        <v>7</v>
      </c>
      <c r="I179" s="161"/>
      <c r="J179" s="162"/>
      <c r="K179" s="163"/>
      <c r="L179" s="33"/>
      <c r="M179" s="164" t="s">
        <v>1</v>
      </c>
      <c r="N179" s="165" t="s">
        <v>49</v>
      </c>
      <c r="O179" s="58"/>
      <c r="P179" s="166">
        <f>O179*H179</f>
        <v>0</v>
      </c>
      <c r="Q179" s="166">
        <v>1.3639999999999999E-2</v>
      </c>
      <c r="R179" s="166">
        <f>Q179*H179</f>
        <v>9.5479999999999995E-2</v>
      </c>
      <c r="S179" s="166">
        <v>0</v>
      </c>
      <c r="T179" s="167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226</v>
      </c>
      <c r="AT179" s="168" t="s">
        <v>167</v>
      </c>
      <c r="AU179" s="168" t="s">
        <v>94</v>
      </c>
      <c r="AY179" s="14" t="s">
        <v>165</v>
      </c>
      <c r="BE179" s="99">
        <f>IF(N179="základná",J179,0)</f>
        <v>0</v>
      </c>
      <c r="BF179" s="99">
        <f>IF(N179="znížená",J179,0)</f>
        <v>0</v>
      </c>
      <c r="BG179" s="99">
        <f>IF(N179="zákl. prenesená",J179,0)</f>
        <v>0</v>
      </c>
      <c r="BH179" s="99">
        <f>IF(N179="zníž. prenesená",J179,0)</f>
        <v>0</v>
      </c>
      <c r="BI179" s="99">
        <f>IF(N179="nulová",J179,0)</f>
        <v>0</v>
      </c>
      <c r="BJ179" s="14" t="s">
        <v>94</v>
      </c>
      <c r="BK179" s="99">
        <f>ROUND(I179*H179,2)</f>
        <v>0</v>
      </c>
      <c r="BL179" s="14" t="s">
        <v>226</v>
      </c>
      <c r="BM179" s="168" t="s">
        <v>1134</v>
      </c>
    </row>
    <row r="180" spans="1:65" s="2" customFormat="1" ht="24.2" customHeight="1">
      <c r="A180" s="32"/>
      <c r="B180" s="131"/>
      <c r="C180" s="156" t="s">
        <v>283</v>
      </c>
      <c r="D180" s="156" t="s">
        <v>167</v>
      </c>
      <c r="E180" s="157" t="s">
        <v>1135</v>
      </c>
      <c r="F180" s="158" t="s">
        <v>1136</v>
      </c>
      <c r="G180" s="159" t="s">
        <v>332</v>
      </c>
      <c r="H180" s="160">
        <v>0.22</v>
      </c>
      <c r="I180" s="161"/>
      <c r="J180" s="162"/>
      <c r="K180" s="163"/>
      <c r="L180" s="33"/>
      <c r="M180" s="164" t="s">
        <v>1</v>
      </c>
      <c r="N180" s="165" t="s">
        <v>49</v>
      </c>
      <c r="O180" s="58"/>
      <c r="P180" s="166">
        <f>O180*H180</f>
        <v>0</v>
      </c>
      <c r="Q180" s="166">
        <v>0</v>
      </c>
      <c r="R180" s="166">
        <f>Q180*H180</f>
        <v>0</v>
      </c>
      <c r="S180" s="166">
        <v>0</v>
      </c>
      <c r="T180" s="167">
        <f>S180*H180</f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226</v>
      </c>
      <c r="AT180" s="168" t="s">
        <v>167</v>
      </c>
      <c r="AU180" s="168" t="s">
        <v>94</v>
      </c>
      <c r="AY180" s="14" t="s">
        <v>165</v>
      </c>
      <c r="BE180" s="99">
        <f>IF(N180="základná",J180,0)</f>
        <v>0</v>
      </c>
      <c r="BF180" s="99">
        <f>IF(N180="znížená",J180,0)</f>
        <v>0</v>
      </c>
      <c r="BG180" s="99">
        <f>IF(N180="zákl. prenesená",J180,0)</f>
        <v>0</v>
      </c>
      <c r="BH180" s="99">
        <f>IF(N180="zníž. prenesená",J180,0)</f>
        <v>0</v>
      </c>
      <c r="BI180" s="99">
        <f>IF(N180="nulová",J180,0)</f>
        <v>0</v>
      </c>
      <c r="BJ180" s="14" t="s">
        <v>94</v>
      </c>
      <c r="BK180" s="99">
        <f>ROUND(I180*H180,2)</f>
        <v>0</v>
      </c>
      <c r="BL180" s="14" t="s">
        <v>226</v>
      </c>
      <c r="BM180" s="168" t="s">
        <v>1137</v>
      </c>
    </row>
    <row r="181" spans="1:65" s="12" customFormat="1" ht="22.9" customHeight="1">
      <c r="B181" s="143"/>
      <c r="D181" s="144" t="s">
        <v>82</v>
      </c>
      <c r="E181" s="154" t="s">
        <v>381</v>
      </c>
      <c r="F181" s="154" t="s">
        <v>382</v>
      </c>
      <c r="I181" s="146"/>
      <c r="J181" s="155"/>
      <c r="L181" s="143"/>
      <c r="M181" s="148"/>
      <c r="N181" s="149"/>
      <c r="O181" s="149"/>
      <c r="P181" s="150">
        <f>SUM(P182:P193)</f>
        <v>0</v>
      </c>
      <c r="Q181" s="149"/>
      <c r="R181" s="150">
        <f>SUM(R182:R193)</f>
        <v>2.639041462E-2</v>
      </c>
      <c r="S181" s="149"/>
      <c r="T181" s="151">
        <f>SUM(T182:T193)</f>
        <v>0.12709097999999999</v>
      </c>
      <c r="AR181" s="144" t="s">
        <v>94</v>
      </c>
      <c r="AT181" s="152" t="s">
        <v>82</v>
      </c>
      <c r="AU181" s="152" t="s">
        <v>89</v>
      </c>
      <c r="AY181" s="144" t="s">
        <v>165</v>
      </c>
      <c r="BK181" s="153">
        <f>SUM(BK182:BK193)</f>
        <v>0</v>
      </c>
    </row>
    <row r="182" spans="1:65" s="2" customFormat="1" ht="24.2" customHeight="1">
      <c r="A182" s="32"/>
      <c r="B182" s="131"/>
      <c r="C182" s="156" t="s">
        <v>287</v>
      </c>
      <c r="D182" s="156" t="s">
        <v>167</v>
      </c>
      <c r="E182" s="157" t="s">
        <v>1138</v>
      </c>
      <c r="F182" s="158" t="s">
        <v>1139</v>
      </c>
      <c r="G182" s="159" t="s">
        <v>170</v>
      </c>
      <c r="H182" s="160">
        <v>2.5739999999999998</v>
      </c>
      <c r="I182" s="161"/>
      <c r="J182" s="162"/>
      <c r="K182" s="163"/>
      <c r="L182" s="33"/>
      <c r="M182" s="164" t="s">
        <v>1</v>
      </c>
      <c r="N182" s="165" t="s">
        <v>49</v>
      </c>
      <c r="O182" s="58"/>
      <c r="P182" s="166">
        <f t="shared" ref="P182:P193" si="9">O182*H182</f>
        <v>0</v>
      </c>
      <c r="Q182" s="166">
        <v>0</v>
      </c>
      <c r="R182" s="166">
        <f t="shared" ref="R182:R193" si="10">Q182*H182</f>
        <v>0</v>
      </c>
      <c r="S182" s="166">
        <v>7.3200000000000001E-3</v>
      </c>
      <c r="T182" s="167">
        <f t="shared" ref="T182:T193" si="11">S182*H182</f>
        <v>1.884168E-2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226</v>
      </c>
      <c r="AT182" s="168" t="s">
        <v>167</v>
      </c>
      <c r="AU182" s="168" t="s">
        <v>94</v>
      </c>
      <c r="AY182" s="14" t="s">
        <v>165</v>
      </c>
      <c r="BE182" s="99">
        <f t="shared" ref="BE182:BE193" si="12">IF(N182="základná",J182,0)</f>
        <v>0</v>
      </c>
      <c r="BF182" s="99">
        <f t="shared" ref="BF182:BF193" si="13">IF(N182="znížená",J182,0)</f>
        <v>0</v>
      </c>
      <c r="BG182" s="99">
        <f t="shared" ref="BG182:BG193" si="14">IF(N182="zákl. prenesená",J182,0)</f>
        <v>0</v>
      </c>
      <c r="BH182" s="99">
        <f t="shared" ref="BH182:BH193" si="15">IF(N182="zníž. prenesená",J182,0)</f>
        <v>0</v>
      </c>
      <c r="BI182" s="99">
        <f t="shared" ref="BI182:BI193" si="16">IF(N182="nulová",J182,0)</f>
        <v>0</v>
      </c>
      <c r="BJ182" s="14" t="s">
        <v>94</v>
      </c>
      <c r="BK182" s="99">
        <f t="shared" ref="BK182:BK193" si="17">ROUND(I182*H182,2)</f>
        <v>0</v>
      </c>
      <c r="BL182" s="14" t="s">
        <v>226</v>
      </c>
      <c r="BM182" s="168" t="s">
        <v>1140</v>
      </c>
    </row>
    <row r="183" spans="1:65" s="2" customFormat="1" ht="24.2" customHeight="1">
      <c r="A183" s="32"/>
      <c r="B183" s="131"/>
      <c r="C183" s="156" t="s">
        <v>291</v>
      </c>
      <c r="D183" s="156" t="s">
        <v>167</v>
      </c>
      <c r="E183" s="157" t="s">
        <v>700</v>
      </c>
      <c r="F183" s="158" t="s">
        <v>701</v>
      </c>
      <c r="G183" s="159" t="s">
        <v>277</v>
      </c>
      <c r="H183" s="160">
        <v>12.98</v>
      </c>
      <c r="I183" s="161"/>
      <c r="J183" s="162"/>
      <c r="K183" s="163"/>
      <c r="L183" s="33"/>
      <c r="M183" s="164" t="s">
        <v>1</v>
      </c>
      <c r="N183" s="165" t="s">
        <v>49</v>
      </c>
      <c r="O183" s="58"/>
      <c r="P183" s="166">
        <f t="shared" si="9"/>
        <v>0</v>
      </c>
      <c r="Q183" s="166">
        <v>0</v>
      </c>
      <c r="R183" s="166">
        <f t="shared" si="10"/>
        <v>0</v>
      </c>
      <c r="S183" s="166">
        <v>3.2000000000000002E-3</v>
      </c>
      <c r="T183" s="167">
        <f t="shared" si="11"/>
        <v>4.1536000000000003E-2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226</v>
      </c>
      <c r="AT183" s="168" t="s">
        <v>167</v>
      </c>
      <c r="AU183" s="168" t="s">
        <v>94</v>
      </c>
      <c r="AY183" s="14" t="s">
        <v>165</v>
      </c>
      <c r="BE183" s="99">
        <f t="shared" si="12"/>
        <v>0</v>
      </c>
      <c r="BF183" s="99">
        <f t="shared" si="13"/>
        <v>0</v>
      </c>
      <c r="BG183" s="99">
        <f t="shared" si="14"/>
        <v>0</v>
      </c>
      <c r="BH183" s="99">
        <f t="shared" si="15"/>
        <v>0</v>
      </c>
      <c r="BI183" s="99">
        <f t="shared" si="16"/>
        <v>0</v>
      </c>
      <c r="BJ183" s="14" t="s">
        <v>94</v>
      </c>
      <c r="BK183" s="99">
        <f t="shared" si="17"/>
        <v>0</v>
      </c>
      <c r="BL183" s="14" t="s">
        <v>226</v>
      </c>
      <c r="BM183" s="168" t="s">
        <v>1141</v>
      </c>
    </row>
    <row r="184" spans="1:65" s="2" customFormat="1" ht="37.9" customHeight="1">
      <c r="A184" s="32"/>
      <c r="B184" s="131"/>
      <c r="C184" s="156" t="s">
        <v>295</v>
      </c>
      <c r="D184" s="156" t="s">
        <v>167</v>
      </c>
      <c r="E184" s="157" t="s">
        <v>1142</v>
      </c>
      <c r="F184" s="158" t="s">
        <v>1143</v>
      </c>
      <c r="G184" s="159" t="s">
        <v>277</v>
      </c>
      <c r="H184" s="160">
        <v>1.8</v>
      </c>
      <c r="I184" s="161"/>
      <c r="J184" s="162"/>
      <c r="K184" s="163"/>
      <c r="L184" s="33"/>
      <c r="M184" s="164" t="s">
        <v>1</v>
      </c>
      <c r="N184" s="165" t="s">
        <v>49</v>
      </c>
      <c r="O184" s="58"/>
      <c r="P184" s="166">
        <f t="shared" si="9"/>
        <v>0</v>
      </c>
      <c r="Q184" s="166">
        <v>0</v>
      </c>
      <c r="R184" s="166">
        <f t="shared" si="10"/>
        <v>0</v>
      </c>
      <c r="S184" s="166">
        <v>2.0500000000000002E-3</v>
      </c>
      <c r="T184" s="167">
        <f t="shared" si="11"/>
        <v>3.6900000000000006E-3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226</v>
      </c>
      <c r="AT184" s="168" t="s">
        <v>167</v>
      </c>
      <c r="AU184" s="168" t="s">
        <v>94</v>
      </c>
      <c r="AY184" s="14" t="s">
        <v>165</v>
      </c>
      <c r="BE184" s="99">
        <f t="shared" si="12"/>
        <v>0</v>
      </c>
      <c r="BF184" s="99">
        <f t="shared" si="13"/>
        <v>0</v>
      </c>
      <c r="BG184" s="99">
        <f t="shared" si="14"/>
        <v>0</v>
      </c>
      <c r="BH184" s="99">
        <f t="shared" si="15"/>
        <v>0</v>
      </c>
      <c r="BI184" s="99">
        <f t="shared" si="16"/>
        <v>0</v>
      </c>
      <c r="BJ184" s="14" t="s">
        <v>94</v>
      </c>
      <c r="BK184" s="99">
        <f t="shared" si="17"/>
        <v>0</v>
      </c>
      <c r="BL184" s="14" t="s">
        <v>226</v>
      </c>
      <c r="BM184" s="168" t="s">
        <v>1144</v>
      </c>
    </row>
    <row r="185" spans="1:65" s="2" customFormat="1" ht="24.2" customHeight="1">
      <c r="A185" s="32"/>
      <c r="B185" s="131"/>
      <c r="C185" s="156" t="s">
        <v>297</v>
      </c>
      <c r="D185" s="156" t="s">
        <v>167</v>
      </c>
      <c r="E185" s="157" t="s">
        <v>1145</v>
      </c>
      <c r="F185" s="158" t="s">
        <v>1146</v>
      </c>
      <c r="G185" s="159" t="s">
        <v>277</v>
      </c>
      <c r="H185" s="160">
        <v>82.75</v>
      </c>
      <c r="I185" s="161"/>
      <c r="J185" s="162"/>
      <c r="K185" s="163"/>
      <c r="L185" s="33"/>
      <c r="M185" s="164" t="s">
        <v>1</v>
      </c>
      <c r="N185" s="165" t="s">
        <v>49</v>
      </c>
      <c r="O185" s="58"/>
      <c r="P185" s="166">
        <f t="shared" si="9"/>
        <v>0</v>
      </c>
      <c r="Q185" s="166">
        <v>1.94224E-4</v>
      </c>
      <c r="R185" s="166">
        <f t="shared" si="10"/>
        <v>1.6072036000000001E-2</v>
      </c>
      <c r="S185" s="166">
        <v>0</v>
      </c>
      <c r="T185" s="167">
        <f t="shared" si="11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226</v>
      </c>
      <c r="AT185" s="168" t="s">
        <v>167</v>
      </c>
      <c r="AU185" s="168" t="s">
        <v>94</v>
      </c>
      <c r="AY185" s="14" t="s">
        <v>165</v>
      </c>
      <c r="BE185" s="99">
        <f t="shared" si="12"/>
        <v>0</v>
      </c>
      <c r="BF185" s="99">
        <f t="shared" si="13"/>
        <v>0</v>
      </c>
      <c r="BG185" s="99">
        <f t="shared" si="14"/>
        <v>0</v>
      </c>
      <c r="BH185" s="99">
        <f t="shared" si="15"/>
        <v>0</v>
      </c>
      <c r="BI185" s="99">
        <f t="shared" si="16"/>
        <v>0</v>
      </c>
      <c r="BJ185" s="14" t="s">
        <v>94</v>
      </c>
      <c r="BK185" s="99">
        <f t="shared" si="17"/>
        <v>0</v>
      </c>
      <c r="BL185" s="14" t="s">
        <v>226</v>
      </c>
      <c r="BM185" s="168" t="s">
        <v>1147</v>
      </c>
    </row>
    <row r="186" spans="1:65" s="2" customFormat="1" ht="24.2" customHeight="1">
      <c r="A186" s="32"/>
      <c r="B186" s="131"/>
      <c r="C186" s="156" t="s">
        <v>301</v>
      </c>
      <c r="D186" s="156" t="s">
        <v>167</v>
      </c>
      <c r="E186" s="157" t="s">
        <v>1148</v>
      </c>
      <c r="F186" s="158" t="s">
        <v>1149</v>
      </c>
      <c r="G186" s="159" t="s">
        <v>277</v>
      </c>
      <c r="H186" s="160">
        <v>12.98</v>
      </c>
      <c r="I186" s="161"/>
      <c r="J186" s="162"/>
      <c r="K186" s="163"/>
      <c r="L186" s="33"/>
      <c r="M186" s="164" t="s">
        <v>1</v>
      </c>
      <c r="N186" s="165" t="s">
        <v>49</v>
      </c>
      <c r="O186" s="58"/>
      <c r="P186" s="166">
        <f t="shared" si="9"/>
        <v>0</v>
      </c>
      <c r="Q186" s="166">
        <v>2.4000000000000001E-4</v>
      </c>
      <c r="R186" s="166">
        <f t="shared" si="10"/>
        <v>3.1152000000000003E-3</v>
      </c>
      <c r="S186" s="166">
        <v>0</v>
      </c>
      <c r="T186" s="167">
        <f t="shared" si="11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226</v>
      </c>
      <c r="AT186" s="168" t="s">
        <v>167</v>
      </c>
      <c r="AU186" s="168" t="s">
        <v>94</v>
      </c>
      <c r="AY186" s="14" t="s">
        <v>165</v>
      </c>
      <c r="BE186" s="99">
        <f t="shared" si="12"/>
        <v>0</v>
      </c>
      <c r="BF186" s="99">
        <f t="shared" si="13"/>
        <v>0</v>
      </c>
      <c r="BG186" s="99">
        <f t="shared" si="14"/>
        <v>0</v>
      </c>
      <c r="BH186" s="99">
        <f t="shared" si="15"/>
        <v>0</v>
      </c>
      <c r="BI186" s="99">
        <f t="shared" si="16"/>
        <v>0</v>
      </c>
      <c r="BJ186" s="14" t="s">
        <v>94</v>
      </c>
      <c r="BK186" s="99">
        <f t="shared" si="17"/>
        <v>0</v>
      </c>
      <c r="BL186" s="14" t="s">
        <v>226</v>
      </c>
      <c r="BM186" s="168" t="s">
        <v>1150</v>
      </c>
    </row>
    <row r="187" spans="1:65" s="2" customFormat="1" ht="24.2" customHeight="1">
      <c r="A187" s="32"/>
      <c r="B187" s="131"/>
      <c r="C187" s="156" t="s">
        <v>305</v>
      </c>
      <c r="D187" s="156" t="s">
        <v>167</v>
      </c>
      <c r="E187" s="157" t="s">
        <v>1151</v>
      </c>
      <c r="F187" s="158" t="s">
        <v>1152</v>
      </c>
      <c r="G187" s="159" t="s">
        <v>277</v>
      </c>
      <c r="H187" s="160">
        <v>12.98</v>
      </c>
      <c r="I187" s="161"/>
      <c r="J187" s="162"/>
      <c r="K187" s="163"/>
      <c r="L187" s="33"/>
      <c r="M187" s="164" t="s">
        <v>1</v>
      </c>
      <c r="N187" s="165" t="s">
        <v>49</v>
      </c>
      <c r="O187" s="58"/>
      <c r="P187" s="166">
        <f t="shared" si="9"/>
        <v>0</v>
      </c>
      <c r="Q187" s="166">
        <v>2.4810300000000001E-4</v>
      </c>
      <c r="R187" s="166">
        <f t="shared" si="10"/>
        <v>3.2203769400000002E-3</v>
      </c>
      <c r="S187" s="166">
        <v>0</v>
      </c>
      <c r="T187" s="167">
        <f t="shared" si="11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226</v>
      </c>
      <c r="AT187" s="168" t="s">
        <v>167</v>
      </c>
      <c r="AU187" s="168" t="s">
        <v>94</v>
      </c>
      <c r="AY187" s="14" t="s">
        <v>165</v>
      </c>
      <c r="BE187" s="99">
        <f t="shared" si="12"/>
        <v>0</v>
      </c>
      <c r="BF187" s="99">
        <f t="shared" si="13"/>
        <v>0</v>
      </c>
      <c r="BG187" s="99">
        <f t="shared" si="14"/>
        <v>0</v>
      </c>
      <c r="BH187" s="99">
        <f t="shared" si="15"/>
        <v>0</v>
      </c>
      <c r="BI187" s="99">
        <f t="shared" si="16"/>
        <v>0</v>
      </c>
      <c r="BJ187" s="14" t="s">
        <v>94</v>
      </c>
      <c r="BK187" s="99">
        <f t="shared" si="17"/>
        <v>0</v>
      </c>
      <c r="BL187" s="14" t="s">
        <v>226</v>
      </c>
      <c r="BM187" s="168" t="s">
        <v>1153</v>
      </c>
    </row>
    <row r="188" spans="1:65" s="2" customFormat="1" ht="24.2" customHeight="1">
      <c r="A188" s="32"/>
      <c r="B188" s="131"/>
      <c r="C188" s="156" t="s">
        <v>309</v>
      </c>
      <c r="D188" s="156" t="s">
        <v>167</v>
      </c>
      <c r="E188" s="157" t="s">
        <v>1154</v>
      </c>
      <c r="F188" s="158" t="s">
        <v>1155</v>
      </c>
      <c r="G188" s="159" t="s">
        <v>277</v>
      </c>
      <c r="H188" s="160">
        <v>1.68</v>
      </c>
      <c r="I188" s="161"/>
      <c r="J188" s="162"/>
      <c r="K188" s="163"/>
      <c r="L188" s="33"/>
      <c r="M188" s="164" t="s">
        <v>1</v>
      </c>
      <c r="N188" s="165" t="s">
        <v>49</v>
      </c>
      <c r="O188" s="58"/>
      <c r="P188" s="166">
        <f t="shared" si="9"/>
        <v>0</v>
      </c>
      <c r="Q188" s="166">
        <v>2.84147E-4</v>
      </c>
      <c r="R188" s="166">
        <f t="shared" si="10"/>
        <v>4.7736695999999997E-4</v>
      </c>
      <c r="S188" s="166">
        <v>0</v>
      </c>
      <c r="T188" s="167">
        <f t="shared" si="11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226</v>
      </c>
      <c r="AT188" s="168" t="s">
        <v>167</v>
      </c>
      <c r="AU188" s="168" t="s">
        <v>94</v>
      </c>
      <c r="AY188" s="14" t="s">
        <v>165</v>
      </c>
      <c r="BE188" s="99">
        <f t="shared" si="12"/>
        <v>0</v>
      </c>
      <c r="BF188" s="99">
        <f t="shared" si="13"/>
        <v>0</v>
      </c>
      <c r="BG188" s="99">
        <f t="shared" si="14"/>
        <v>0</v>
      </c>
      <c r="BH188" s="99">
        <f t="shared" si="15"/>
        <v>0</v>
      </c>
      <c r="BI188" s="99">
        <f t="shared" si="16"/>
        <v>0</v>
      </c>
      <c r="BJ188" s="14" t="s">
        <v>94</v>
      </c>
      <c r="BK188" s="99">
        <f t="shared" si="17"/>
        <v>0</v>
      </c>
      <c r="BL188" s="14" t="s">
        <v>226</v>
      </c>
      <c r="BM188" s="168" t="s">
        <v>1156</v>
      </c>
    </row>
    <row r="189" spans="1:65" s="2" customFormat="1" ht="24.2" customHeight="1">
      <c r="A189" s="32"/>
      <c r="B189" s="131"/>
      <c r="C189" s="156" t="s">
        <v>313</v>
      </c>
      <c r="D189" s="156" t="s">
        <v>167</v>
      </c>
      <c r="E189" s="157" t="s">
        <v>1157</v>
      </c>
      <c r="F189" s="158" t="s">
        <v>1158</v>
      </c>
      <c r="G189" s="159" t="s">
        <v>277</v>
      </c>
      <c r="H189" s="160">
        <v>11.36</v>
      </c>
      <c r="I189" s="161"/>
      <c r="J189" s="162"/>
      <c r="K189" s="163"/>
      <c r="L189" s="33"/>
      <c r="M189" s="164" t="s">
        <v>1</v>
      </c>
      <c r="N189" s="165" t="s">
        <v>49</v>
      </c>
      <c r="O189" s="58"/>
      <c r="P189" s="166">
        <f t="shared" si="9"/>
        <v>0</v>
      </c>
      <c r="Q189" s="166">
        <v>3.0857699999999998E-4</v>
      </c>
      <c r="R189" s="166">
        <f t="shared" si="10"/>
        <v>3.5054347199999997E-3</v>
      </c>
      <c r="S189" s="166">
        <v>0</v>
      </c>
      <c r="T189" s="167">
        <f t="shared" si="11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226</v>
      </c>
      <c r="AT189" s="168" t="s">
        <v>167</v>
      </c>
      <c r="AU189" s="168" t="s">
        <v>94</v>
      </c>
      <c r="AY189" s="14" t="s">
        <v>165</v>
      </c>
      <c r="BE189" s="99">
        <f t="shared" si="12"/>
        <v>0</v>
      </c>
      <c r="BF189" s="99">
        <f t="shared" si="13"/>
        <v>0</v>
      </c>
      <c r="BG189" s="99">
        <f t="shared" si="14"/>
        <v>0</v>
      </c>
      <c r="BH189" s="99">
        <f t="shared" si="15"/>
        <v>0</v>
      </c>
      <c r="BI189" s="99">
        <f t="shared" si="16"/>
        <v>0</v>
      </c>
      <c r="BJ189" s="14" t="s">
        <v>94</v>
      </c>
      <c r="BK189" s="99">
        <f t="shared" si="17"/>
        <v>0</v>
      </c>
      <c r="BL189" s="14" t="s">
        <v>226</v>
      </c>
      <c r="BM189" s="168" t="s">
        <v>1159</v>
      </c>
    </row>
    <row r="190" spans="1:65" s="2" customFormat="1" ht="24.2" customHeight="1">
      <c r="A190" s="32"/>
      <c r="B190" s="131"/>
      <c r="C190" s="156" t="s">
        <v>317</v>
      </c>
      <c r="D190" s="156" t="s">
        <v>167</v>
      </c>
      <c r="E190" s="157" t="s">
        <v>1160</v>
      </c>
      <c r="F190" s="158" t="s">
        <v>1161</v>
      </c>
      <c r="G190" s="159" t="s">
        <v>277</v>
      </c>
      <c r="H190" s="160">
        <v>82.75</v>
      </c>
      <c r="I190" s="161"/>
      <c r="J190" s="162"/>
      <c r="K190" s="163"/>
      <c r="L190" s="33"/>
      <c r="M190" s="164" t="s">
        <v>1</v>
      </c>
      <c r="N190" s="165" t="s">
        <v>49</v>
      </c>
      <c r="O190" s="58"/>
      <c r="P190" s="166">
        <f t="shared" si="9"/>
        <v>0</v>
      </c>
      <c r="Q190" s="166">
        <v>0</v>
      </c>
      <c r="R190" s="166">
        <f t="shared" si="10"/>
        <v>0</v>
      </c>
      <c r="S190" s="166">
        <v>9.0000000000000006E-5</v>
      </c>
      <c r="T190" s="167">
        <f t="shared" si="11"/>
        <v>7.4475000000000001E-3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226</v>
      </c>
      <c r="AT190" s="168" t="s">
        <v>167</v>
      </c>
      <c r="AU190" s="168" t="s">
        <v>94</v>
      </c>
      <c r="AY190" s="14" t="s">
        <v>165</v>
      </c>
      <c r="BE190" s="99">
        <f t="shared" si="12"/>
        <v>0</v>
      </c>
      <c r="BF190" s="99">
        <f t="shared" si="13"/>
        <v>0</v>
      </c>
      <c r="BG190" s="99">
        <f t="shared" si="14"/>
        <v>0</v>
      </c>
      <c r="BH190" s="99">
        <f t="shared" si="15"/>
        <v>0</v>
      </c>
      <c r="BI190" s="99">
        <f t="shared" si="16"/>
        <v>0</v>
      </c>
      <c r="BJ190" s="14" t="s">
        <v>94</v>
      </c>
      <c r="BK190" s="99">
        <f t="shared" si="17"/>
        <v>0</v>
      </c>
      <c r="BL190" s="14" t="s">
        <v>226</v>
      </c>
      <c r="BM190" s="168" t="s">
        <v>1162</v>
      </c>
    </row>
    <row r="191" spans="1:65" s="2" customFormat="1" ht="24.2" customHeight="1">
      <c r="A191" s="32"/>
      <c r="B191" s="131"/>
      <c r="C191" s="156" t="s">
        <v>321</v>
      </c>
      <c r="D191" s="156" t="s">
        <v>167</v>
      </c>
      <c r="E191" s="157" t="s">
        <v>1163</v>
      </c>
      <c r="F191" s="158" t="s">
        <v>1164</v>
      </c>
      <c r="G191" s="159" t="s">
        <v>277</v>
      </c>
      <c r="H191" s="160">
        <v>12.98</v>
      </c>
      <c r="I191" s="161"/>
      <c r="J191" s="162"/>
      <c r="K191" s="163"/>
      <c r="L191" s="33"/>
      <c r="M191" s="164" t="s">
        <v>1</v>
      </c>
      <c r="N191" s="165" t="s">
        <v>49</v>
      </c>
      <c r="O191" s="58"/>
      <c r="P191" s="166">
        <f t="shared" si="9"/>
        <v>0</v>
      </c>
      <c r="Q191" s="166">
        <v>0</v>
      </c>
      <c r="R191" s="166">
        <f t="shared" si="10"/>
        <v>0</v>
      </c>
      <c r="S191" s="166">
        <v>1.75E-3</v>
      </c>
      <c r="T191" s="167">
        <f t="shared" si="11"/>
        <v>2.2715000000000003E-2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226</v>
      </c>
      <c r="AT191" s="168" t="s">
        <v>167</v>
      </c>
      <c r="AU191" s="168" t="s">
        <v>94</v>
      </c>
      <c r="AY191" s="14" t="s">
        <v>165</v>
      </c>
      <c r="BE191" s="99">
        <f t="shared" si="12"/>
        <v>0</v>
      </c>
      <c r="BF191" s="99">
        <f t="shared" si="13"/>
        <v>0</v>
      </c>
      <c r="BG191" s="99">
        <f t="shared" si="14"/>
        <v>0</v>
      </c>
      <c r="BH191" s="99">
        <f t="shared" si="15"/>
        <v>0</v>
      </c>
      <c r="BI191" s="99">
        <f t="shared" si="16"/>
        <v>0</v>
      </c>
      <c r="BJ191" s="14" t="s">
        <v>94</v>
      </c>
      <c r="BK191" s="99">
        <f t="shared" si="17"/>
        <v>0</v>
      </c>
      <c r="BL191" s="14" t="s">
        <v>226</v>
      </c>
      <c r="BM191" s="168" t="s">
        <v>1165</v>
      </c>
    </row>
    <row r="192" spans="1:65" s="2" customFormat="1" ht="24.2" customHeight="1">
      <c r="A192" s="32"/>
      <c r="B192" s="131"/>
      <c r="C192" s="156" t="s">
        <v>325</v>
      </c>
      <c r="D192" s="156" t="s">
        <v>167</v>
      </c>
      <c r="E192" s="157" t="s">
        <v>1166</v>
      </c>
      <c r="F192" s="158" t="s">
        <v>1167</v>
      </c>
      <c r="G192" s="159" t="s">
        <v>277</v>
      </c>
      <c r="H192" s="160">
        <v>13.04</v>
      </c>
      <c r="I192" s="161"/>
      <c r="J192" s="162"/>
      <c r="K192" s="163"/>
      <c r="L192" s="33"/>
      <c r="M192" s="164" t="s">
        <v>1</v>
      </c>
      <c r="N192" s="165" t="s">
        <v>49</v>
      </c>
      <c r="O192" s="58"/>
      <c r="P192" s="166">
        <f t="shared" si="9"/>
        <v>0</v>
      </c>
      <c r="Q192" s="166">
        <v>0</v>
      </c>
      <c r="R192" s="166">
        <f t="shared" si="10"/>
        <v>0</v>
      </c>
      <c r="S192" s="166">
        <v>2.5200000000000001E-3</v>
      </c>
      <c r="T192" s="167">
        <f t="shared" si="11"/>
        <v>3.2860800000000003E-2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226</v>
      </c>
      <c r="AT192" s="168" t="s">
        <v>167</v>
      </c>
      <c r="AU192" s="168" t="s">
        <v>94</v>
      </c>
      <c r="AY192" s="14" t="s">
        <v>165</v>
      </c>
      <c r="BE192" s="99">
        <f t="shared" si="12"/>
        <v>0</v>
      </c>
      <c r="BF192" s="99">
        <f t="shared" si="13"/>
        <v>0</v>
      </c>
      <c r="BG192" s="99">
        <f t="shared" si="14"/>
        <v>0</v>
      </c>
      <c r="BH192" s="99">
        <f t="shared" si="15"/>
        <v>0</v>
      </c>
      <c r="BI192" s="99">
        <f t="shared" si="16"/>
        <v>0</v>
      </c>
      <c r="BJ192" s="14" t="s">
        <v>94</v>
      </c>
      <c r="BK192" s="99">
        <f t="shared" si="17"/>
        <v>0</v>
      </c>
      <c r="BL192" s="14" t="s">
        <v>226</v>
      </c>
      <c r="BM192" s="168" t="s">
        <v>1168</v>
      </c>
    </row>
    <row r="193" spans="1:65" s="2" customFormat="1" ht="24.2" customHeight="1">
      <c r="A193" s="32"/>
      <c r="B193" s="131"/>
      <c r="C193" s="156" t="s">
        <v>329</v>
      </c>
      <c r="D193" s="156" t="s">
        <v>167</v>
      </c>
      <c r="E193" s="157" t="s">
        <v>413</v>
      </c>
      <c r="F193" s="158" t="s">
        <v>414</v>
      </c>
      <c r="G193" s="159" t="s">
        <v>332</v>
      </c>
      <c r="H193" s="160">
        <v>2.5999999999999999E-2</v>
      </c>
      <c r="I193" s="161"/>
      <c r="J193" s="162"/>
      <c r="K193" s="163"/>
      <c r="L193" s="33"/>
      <c r="M193" s="164" t="s">
        <v>1</v>
      </c>
      <c r="N193" s="165" t="s">
        <v>49</v>
      </c>
      <c r="O193" s="58"/>
      <c r="P193" s="166">
        <f t="shared" si="9"/>
        <v>0</v>
      </c>
      <c r="Q193" s="166">
        <v>0</v>
      </c>
      <c r="R193" s="166">
        <f t="shared" si="10"/>
        <v>0</v>
      </c>
      <c r="S193" s="166">
        <v>0</v>
      </c>
      <c r="T193" s="167">
        <f t="shared" si="11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226</v>
      </c>
      <c r="AT193" s="168" t="s">
        <v>167</v>
      </c>
      <c r="AU193" s="168" t="s">
        <v>94</v>
      </c>
      <c r="AY193" s="14" t="s">
        <v>165</v>
      </c>
      <c r="BE193" s="99">
        <f t="shared" si="12"/>
        <v>0</v>
      </c>
      <c r="BF193" s="99">
        <f t="shared" si="13"/>
        <v>0</v>
      </c>
      <c r="BG193" s="99">
        <f t="shared" si="14"/>
        <v>0</v>
      </c>
      <c r="BH193" s="99">
        <f t="shared" si="15"/>
        <v>0</v>
      </c>
      <c r="BI193" s="99">
        <f t="shared" si="16"/>
        <v>0</v>
      </c>
      <c r="BJ193" s="14" t="s">
        <v>94</v>
      </c>
      <c r="BK193" s="99">
        <f t="shared" si="17"/>
        <v>0</v>
      </c>
      <c r="BL193" s="14" t="s">
        <v>226</v>
      </c>
      <c r="BM193" s="168" t="s">
        <v>1169</v>
      </c>
    </row>
    <row r="194" spans="1:65" s="12" customFormat="1" ht="22.9" customHeight="1">
      <c r="B194" s="143"/>
      <c r="D194" s="144" t="s">
        <v>82</v>
      </c>
      <c r="E194" s="154" t="s">
        <v>721</v>
      </c>
      <c r="F194" s="154" t="s">
        <v>722</v>
      </c>
      <c r="I194" s="146"/>
      <c r="J194" s="155"/>
      <c r="L194" s="143"/>
      <c r="M194" s="148"/>
      <c r="N194" s="149"/>
      <c r="O194" s="149"/>
      <c r="P194" s="150">
        <f>SUM(P195:P201)</f>
        <v>0</v>
      </c>
      <c r="Q194" s="149"/>
      <c r="R194" s="150">
        <f>SUM(R195:R201)</f>
        <v>0.92488399999999993</v>
      </c>
      <c r="S194" s="149"/>
      <c r="T194" s="151">
        <f>SUM(T195:T201)</f>
        <v>0.57899999999999996</v>
      </c>
      <c r="AR194" s="144" t="s">
        <v>94</v>
      </c>
      <c r="AT194" s="152" t="s">
        <v>82</v>
      </c>
      <c r="AU194" s="152" t="s">
        <v>89</v>
      </c>
      <c r="AY194" s="144" t="s">
        <v>165</v>
      </c>
      <c r="BK194" s="153">
        <f>SUM(BK195:BK201)</f>
        <v>0</v>
      </c>
    </row>
    <row r="195" spans="1:65" s="2" customFormat="1" ht="24.2" customHeight="1">
      <c r="A195" s="32"/>
      <c r="B195" s="131"/>
      <c r="C195" s="156" t="s">
        <v>334</v>
      </c>
      <c r="D195" s="156" t="s">
        <v>167</v>
      </c>
      <c r="E195" s="157" t="s">
        <v>1170</v>
      </c>
      <c r="F195" s="158" t="s">
        <v>1171</v>
      </c>
      <c r="G195" s="159" t="s">
        <v>277</v>
      </c>
      <c r="H195" s="160">
        <v>53</v>
      </c>
      <c r="I195" s="161"/>
      <c r="J195" s="162"/>
      <c r="K195" s="163"/>
      <c r="L195" s="33"/>
      <c r="M195" s="164" t="s">
        <v>1</v>
      </c>
      <c r="N195" s="165" t="s">
        <v>49</v>
      </c>
      <c r="O195" s="58"/>
      <c r="P195" s="166">
        <f t="shared" ref="P195:P201" si="18">O195*H195</f>
        <v>0</v>
      </c>
      <c r="Q195" s="166">
        <v>0</v>
      </c>
      <c r="R195" s="166">
        <f t="shared" ref="R195:R201" si="19">Q195*H195</f>
        <v>0</v>
      </c>
      <c r="S195" s="166">
        <v>0</v>
      </c>
      <c r="T195" s="167">
        <f t="shared" ref="T195:T201" si="20"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226</v>
      </c>
      <c r="AT195" s="168" t="s">
        <v>167</v>
      </c>
      <c r="AU195" s="168" t="s">
        <v>94</v>
      </c>
      <c r="AY195" s="14" t="s">
        <v>165</v>
      </c>
      <c r="BE195" s="99">
        <f t="shared" ref="BE195:BE201" si="21">IF(N195="základná",J195,0)</f>
        <v>0</v>
      </c>
      <c r="BF195" s="99">
        <f t="shared" ref="BF195:BF201" si="22">IF(N195="znížená",J195,0)</f>
        <v>0</v>
      </c>
      <c r="BG195" s="99">
        <f t="shared" ref="BG195:BG201" si="23">IF(N195="zákl. prenesená",J195,0)</f>
        <v>0</v>
      </c>
      <c r="BH195" s="99">
        <f t="shared" ref="BH195:BH201" si="24">IF(N195="zníž. prenesená",J195,0)</f>
        <v>0</v>
      </c>
      <c r="BI195" s="99">
        <f t="shared" ref="BI195:BI201" si="25">IF(N195="nulová",J195,0)</f>
        <v>0</v>
      </c>
      <c r="BJ195" s="14" t="s">
        <v>94</v>
      </c>
      <c r="BK195" s="99">
        <f t="shared" ref="BK195:BK201" si="26">ROUND(I195*H195,2)</f>
        <v>0</v>
      </c>
      <c r="BL195" s="14" t="s">
        <v>226</v>
      </c>
      <c r="BM195" s="168" t="s">
        <v>1172</v>
      </c>
    </row>
    <row r="196" spans="1:65" s="2" customFormat="1" ht="37.9" customHeight="1">
      <c r="A196" s="32"/>
      <c r="B196" s="131"/>
      <c r="C196" s="169" t="s">
        <v>338</v>
      </c>
      <c r="D196" s="169" t="s">
        <v>373</v>
      </c>
      <c r="E196" s="170" t="s">
        <v>1173</v>
      </c>
      <c r="F196" s="171" t="s">
        <v>1174</v>
      </c>
      <c r="G196" s="172" t="s">
        <v>277</v>
      </c>
      <c r="H196" s="173">
        <v>17.239999999999998</v>
      </c>
      <c r="I196" s="174"/>
      <c r="J196" s="175"/>
      <c r="K196" s="176"/>
      <c r="L196" s="177"/>
      <c r="M196" s="178" t="s">
        <v>1</v>
      </c>
      <c r="N196" s="179" t="s">
        <v>49</v>
      </c>
      <c r="O196" s="58"/>
      <c r="P196" s="166">
        <f t="shared" si="18"/>
        <v>0</v>
      </c>
      <c r="Q196" s="166">
        <v>1.6E-2</v>
      </c>
      <c r="R196" s="166">
        <f t="shared" si="19"/>
        <v>0.27583999999999997</v>
      </c>
      <c r="S196" s="166">
        <v>0</v>
      </c>
      <c r="T196" s="167">
        <f t="shared" si="20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291</v>
      </c>
      <c r="AT196" s="168" t="s">
        <v>373</v>
      </c>
      <c r="AU196" s="168" t="s">
        <v>94</v>
      </c>
      <c r="AY196" s="14" t="s">
        <v>165</v>
      </c>
      <c r="BE196" s="99">
        <f t="shared" si="21"/>
        <v>0</v>
      </c>
      <c r="BF196" s="99">
        <f t="shared" si="22"/>
        <v>0</v>
      </c>
      <c r="BG196" s="99">
        <f t="shared" si="23"/>
        <v>0</v>
      </c>
      <c r="BH196" s="99">
        <f t="shared" si="24"/>
        <v>0</v>
      </c>
      <c r="BI196" s="99">
        <f t="shared" si="25"/>
        <v>0</v>
      </c>
      <c r="BJ196" s="14" t="s">
        <v>94</v>
      </c>
      <c r="BK196" s="99">
        <f t="shared" si="26"/>
        <v>0</v>
      </c>
      <c r="BL196" s="14" t="s">
        <v>226</v>
      </c>
      <c r="BM196" s="168" t="s">
        <v>1175</v>
      </c>
    </row>
    <row r="197" spans="1:65" s="2" customFormat="1" ht="49.15" customHeight="1">
      <c r="A197" s="32"/>
      <c r="B197" s="131"/>
      <c r="C197" s="169" t="s">
        <v>342</v>
      </c>
      <c r="D197" s="169" t="s">
        <v>373</v>
      </c>
      <c r="E197" s="170" t="s">
        <v>1176</v>
      </c>
      <c r="F197" s="171" t="s">
        <v>1177</v>
      </c>
      <c r="G197" s="172" t="s">
        <v>277</v>
      </c>
      <c r="H197" s="173">
        <v>35.76</v>
      </c>
      <c r="I197" s="174"/>
      <c r="J197" s="175"/>
      <c r="K197" s="176"/>
      <c r="L197" s="177"/>
      <c r="M197" s="178" t="s">
        <v>1</v>
      </c>
      <c r="N197" s="179" t="s">
        <v>49</v>
      </c>
      <c r="O197" s="58"/>
      <c r="P197" s="166">
        <f t="shared" si="18"/>
        <v>0</v>
      </c>
      <c r="Q197" s="166">
        <v>1.8149999999999999E-2</v>
      </c>
      <c r="R197" s="166">
        <f t="shared" si="19"/>
        <v>0.64904399999999995</v>
      </c>
      <c r="S197" s="166">
        <v>0</v>
      </c>
      <c r="T197" s="167">
        <f t="shared" si="20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291</v>
      </c>
      <c r="AT197" s="168" t="s">
        <v>373</v>
      </c>
      <c r="AU197" s="168" t="s">
        <v>94</v>
      </c>
      <c r="AY197" s="14" t="s">
        <v>165</v>
      </c>
      <c r="BE197" s="99">
        <f t="shared" si="21"/>
        <v>0</v>
      </c>
      <c r="BF197" s="99">
        <f t="shared" si="22"/>
        <v>0</v>
      </c>
      <c r="BG197" s="99">
        <f t="shared" si="23"/>
        <v>0</v>
      </c>
      <c r="BH197" s="99">
        <f t="shared" si="24"/>
        <v>0</v>
      </c>
      <c r="BI197" s="99">
        <f t="shared" si="25"/>
        <v>0</v>
      </c>
      <c r="BJ197" s="14" t="s">
        <v>94</v>
      </c>
      <c r="BK197" s="99">
        <f t="shared" si="26"/>
        <v>0</v>
      </c>
      <c r="BL197" s="14" t="s">
        <v>226</v>
      </c>
      <c r="BM197" s="168" t="s">
        <v>1178</v>
      </c>
    </row>
    <row r="198" spans="1:65" s="2" customFormat="1" ht="24.2" customHeight="1">
      <c r="A198" s="32"/>
      <c r="B198" s="131"/>
      <c r="C198" s="156" t="s">
        <v>346</v>
      </c>
      <c r="D198" s="156" t="s">
        <v>167</v>
      </c>
      <c r="E198" s="157" t="s">
        <v>1179</v>
      </c>
      <c r="F198" s="158" t="s">
        <v>1180</v>
      </c>
      <c r="G198" s="159" t="s">
        <v>394</v>
      </c>
      <c r="H198" s="160">
        <v>1</v>
      </c>
      <c r="I198" s="161"/>
      <c r="J198" s="162"/>
      <c r="K198" s="163"/>
      <c r="L198" s="33"/>
      <c r="M198" s="164" t="s">
        <v>1</v>
      </c>
      <c r="N198" s="165" t="s">
        <v>49</v>
      </c>
      <c r="O198" s="58"/>
      <c r="P198" s="166">
        <f t="shared" si="18"/>
        <v>0</v>
      </c>
      <c r="Q198" s="166">
        <v>0</v>
      </c>
      <c r="R198" s="166">
        <f t="shared" si="19"/>
        <v>0</v>
      </c>
      <c r="S198" s="166">
        <v>1.7999999999999999E-2</v>
      </c>
      <c r="T198" s="167">
        <f t="shared" si="20"/>
        <v>1.7999999999999999E-2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226</v>
      </c>
      <c r="AT198" s="168" t="s">
        <v>167</v>
      </c>
      <c r="AU198" s="168" t="s">
        <v>94</v>
      </c>
      <c r="AY198" s="14" t="s">
        <v>165</v>
      </c>
      <c r="BE198" s="99">
        <f t="shared" si="21"/>
        <v>0</v>
      </c>
      <c r="BF198" s="99">
        <f t="shared" si="22"/>
        <v>0</v>
      </c>
      <c r="BG198" s="99">
        <f t="shared" si="23"/>
        <v>0</v>
      </c>
      <c r="BH198" s="99">
        <f t="shared" si="24"/>
        <v>0</v>
      </c>
      <c r="BI198" s="99">
        <f t="shared" si="25"/>
        <v>0</v>
      </c>
      <c r="BJ198" s="14" t="s">
        <v>94</v>
      </c>
      <c r="BK198" s="99">
        <f t="shared" si="26"/>
        <v>0</v>
      </c>
      <c r="BL198" s="14" t="s">
        <v>226</v>
      </c>
      <c r="BM198" s="168" t="s">
        <v>1181</v>
      </c>
    </row>
    <row r="199" spans="1:65" s="2" customFormat="1" ht="24.2" customHeight="1">
      <c r="A199" s="32"/>
      <c r="B199" s="131"/>
      <c r="C199" s="156" t="s">
        <v>350</v>
      </c>
      <c r="D199" s="156" t="s">
        <v>167</v>
      </c>
      <c r="E199" s="157" t="s">
        <v>1182</v>
      </c>
      <c r="F199" s="158" t="s">
        <v>1183</v>
      </c>
      <c r="G199" s="159" t="s">
        <v>394</v>
      </c>
      <c r="H199" s="160">
        <v>1</v>
      </c>
      <c r="I199" s="161"/>
      <c r="J199" s="162"/>
      <c r="K199" s="163"/>
      <c r="L199" s="33"/>
      <c r="M199" s="164" t="s">
        <v>1</v>
      </c>
      <c r="N199" s="165" t="s">
        <v>49</v>
      </c>
      <c r="O199" s="58"/>
      <c r="P199" s="166">
        <f t="shared" si="18"/>
        <v>0</v>
      </c>
      <c r="Q199" s="166">
        <v>0</v>
      </c>
      <c r="R199" s="166">
        <f t="shared" si="19"/>
        <v>0</v>
      </c>
      <c r="S199" s="166">
        <v>3.5999999999999997E-2</v>
      </c>
      <c r="T199" s="167">
        <f t="shared" si="20"/>
        <v>3.5999999999999997E-2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226</v>
      </c>
      <c r="AT199" s="168" t="s">
        <v>167</v>
      </c>
      <c r="AU199" s="168" t="s">
        <v>94</v>
      </c>
      <c r="AY199" s="14" t="s">
        <v>165</v>
      </c>
      <c r="BE199" s="99">
        <f t="shared" si="21"/>
        <v>0</v>
      </c>
      <c r="BF199" s="99">
        <f t="shared" si="22"/>
        <v>0</v>
      </c>
      <c r="BG199" s="99">
        <f t="shared" si="23"/>
        <v>0</v>
      </c>
      <c r="BH199" s="99">
        <f t="shared" si="24"/>
        <v>0</v>
      </c>
      <c r="BI199" s="99">
        <f t="shared" si="25"/>
        <v>0</v>
      </c>
      <c r="BJ199" s="14" t="s">
        <v>94</v>
      </c>
      <c r="BK199" s="99">
        <f t="shared" si="26"/>
        <v>0</v>
      </c>
      <c r="BL199" s="14" t="s">
        <v>226</v>
      </c>
      <c r="BM199" s="168" t="s">
        <v>1184</v>
      </c>
    </row>
    <row r="200" spans="1:65" s="2" customFormat="1" ht="24.2" customHeight="1">
      <c r="A200" s="32"/>
      <c r="B200" s="131"/>
      <c r="C200" s="156" t="s">
        <v>354</v>
      </c>
      <c r="D200" s="156" t="s">
        <v>167</v>
      </c>
      <c r="E200" s="157" t="s">
        <v>1185</v>
      </c>
      <c r="F200" s="158" t="s">
        <v>1186</v>
      </c>
      <c r="G200" s="159" t="s">
        <v>277</v>
      </c>
      <c r="H200" s="160">
        <v>15</v>
      </c>
      <c r="I200" s="161"/>
      <c r="J200" s="162"/>
      <c r="K200" s="163"/>
      <c r="L200" s="33"/>
      <c r="M200" s="164" t="s">
        <v>1</v>
      </c>
      <c r="N200" s="165" t="s">
        <v>49</v>
      </c>
      <c r="O200" s="58"/>
      <c r="P200" s="166">
        <f t="shared" si="18"/>
        <v>0</v>
      </c>
      <c r="Q200" s="166">
        <v>0</v>
      </c>
      <c r="R200" s="166">
        <f t="shared" si="19"/>
        <v>0</v>
      </c>
      <c r="S200" s="166">
        <v>3.5000000000000003E-2</v>
      </c>
      <c r="T200" s="167">
        <f t="shared" si="20"/>
        <v>0.52500000000000002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226</v>
      </c>
      <c r="AT200" s="168" t="s">
        <v>167</v>
      </c>
      <c r="AU200" s="168" t="s">
        <v>94</v>
      </c>
      <c r="AY200" s="14" t="s">
        <v>165</v>
      </c>
      <c r="BE200" s="99">
        <f t="shared" si="21"/>
        <v>0</v>
      </c>
      <c r="BF200" s="99">
        <f t="shared" si="22"/>
        <v>0</v>
      </c>
      <c r="BG200" s="99">
        <f t="shared" si="23"/>
        <v>0</v>
      </c>
      <c r="BH200" s="99">
        <f t="shared" si="24"/>
        <v>0</v>
      </c>
      <c r="BI200" s="99">
        <f t="shared" si="25"/>
        <v>0</v>
      </c>
      <c r="BJ200" s="14" t="s">
        <v>94</v>
      </c>
      <c r="BK200" s="99">
        <f t="shared" si="26"/>
        <v>0</v>
      </c>
      <c r="BL200" s="14" t="s">
        <v>226</v>
      </c>
      <c r="BM200" s="168" t="s">
        <v>1187</v>
      </c>
    </row>
    <row r="201" spans="1:65" s="2" customFormat="1" ht="24.2" customHeight="1">
      <c r="A201" s="32"/>
      <c r="B201" s="131"/>
      <c r="C201" s="156" t="s">
        <v>360</v>
      </c>
      <c r="D201" s="156" t="s">
        <v>167</v>
      </c>
      <c r="E201" s="157" t="s">
        <v>1032</v>
      </c>
      <c r="F201" s="158" t="s">
        <v>1033</v>
      </c>
      <c r="G201" s="159" t="s">
        <v>332</v>
      </c>
      <c r="H201" s="160">
        <v>0.92500000000000004</v>
      </c>
      <c r="I201" s="161"/>
      <c r="J201" s="162"/>
      <c r="K201" s="163"/>
      <c r="L201" s="33"/>
      <c r="M201" s="164" t="s">
        <v>1</v>
      </c>
      <c r="N201" s="165" t="s">
        <v>49</v>
      </c>
      <c r="O201" s="58"/>
      <c r="P201" s="166">
        <f t="shared" si="18"/>
        <v>0</v>
      </c>
      <c r="Q201" s="166">
        <v>0</v>
      </c>
      <c r="R201" s="166">
        <f t="shared" si="19"/>
        <v>0</v>
      </c>
      <c r="S201" s="166">
        <v>0</v>
      </c>
      <c r="T201" s="167">
        <f t="shared" si="20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226</v>
      </c>
      <c r="AT201" s="168" t="s">
        <v>167</v>
      </c>
      <c r="AU201" s="168" t="s">
        <v>94</v>
      </c>
      <c r="AY201" s="14" t="s">
        <v>165</v>
      </c>
      <c r="BE201" s="99">
        <f t="shared" si="21"/>
        <v>0</v>
      </c>
      <c r="BF201" s="99">
        <f t="shared" si="22"/>
        <v>0</v>
      </c>
      <c r="BG201" s="99">
        <f t="shared" si="23"/>
        <v>0</v>
      </c>
      <c r="BH201" s="99">
        <f t="shared" si="24"/>
        <v>0</v>
      </c>
      <c r="BI201" s="99">
        <f t="shared" si="25"/>
        <v>0</v>
      </c>
      <c r="BJ201" s="14" t="s">
        <v>94</v>
      </c>
      <c r="BK201" s="99">
        <f t="shared" si="26"/>
        <v>0</v>
      </c>
      <c r="BL201" s="14" t="s">
        <v>226</v>
      </c>
      <c r="BM201" s="168" t="s">
        <v>1188</v>
      </c>
    </row>
    <row r="202" spans="1:65" s="12" customFormat="1" ht="22.9" customHeight="1">
      <c r="B202" s="143"/>
      <c r="D202" s="144" t="s">
        <v>82</v>
      </c>
      <c r="E202" s="154" t="s">
        <v>1189</v>
      </c>
      <c r="F202" s="154" t="s">
        <v>1190</v>
      </c>
      <c r="I202" s="146"/>
      <c r="J202" s="155"/>
      <c r="L202" s="143"/>
      <c r="M202" s="148"/>
      <c r="N202" s="149"/>
      <c r="O202" s="149"/>
      <c r="P202" s="150">
        <f>SUM(P203:P213)</f>
        <v>0</v>
      </c>
      <c r="Q202" s="149"/>
      <c r="R202" s="150">
        <f>SUM(R203:R213)</f>
        <v>2.8700000000000003E-2</v>
      </c>
      <c r="S202" s="149"/>
      <c r="T202" s="151">
        <f>SUM(T203:T213)</f>
        <v>0</v>
      </c>
      <c r="AR202" s="144" t="s">
        <v>94</v>
      </c>
      <c r="AT202" s="152" t="s">
        <v>82</v>
      </c>
      <c r="AU202" s="152" t="s">
        <v>89</v>
      </c>
      <c r="AY202" s="144" t="s">
        <v>165</v>
      </c>
      <c r="BK202" s="153">
        <f>SUM(BK203:BK213)</f>
        <v>0</v>
      </c>
    </row>
    <row r="203" spans="1:65" s="2" customFormat="1" ht="14.45" customHeight="1">
      <c r="A203" s="32"/>
      <c r="B203" s="131"/>
      <c r="C203" s="156" t="s">
        <v>368</v>
      </c>
      <c r="D203" s="156" t="s">
        <v>167</v>
      </c>
      <c r="E203" s="157" t="s">
        <v>1191</v>
      </c>
      <c r="F203" s="158" t="s">
        <v>1192</v>
      </c>
      <c r="G203" s="159" t="s">
        <v>394</v>
      </c>
      <c r="H203" s="160">
        <v>2</v>
      </c>
      <c r="I203" s="161"/>
      <c r="J203" s="162"/>
      <c r="K203" s="163"/>
      <c r="L203" s="33"/>
      <c r="M203" s="164" t="s">
        <v>1</v>
      </c>
      <c r="N203" s="165" t="s">
        <v>49</v>
      </c>
      <c r="O203" s="58"/>
      <c r="P203" s="166">
        <f t="shared" ref="P203:P213" si="27">O203*H203</f>
        <v>0</v>
      </c>
      <c r="Q203" s="166">
        <v>0</v>
      </c>
      <c r="R203" s="166">
        <f t="shared" ref="R203:R213" si="28">Q203*H203</f>
        <v>0</v>
      </c>
      <c r="S203" s="166">
        <v>0</v>
      </c>
      <c r="T203" s="167">
        <f t="shared" ref="T203:T213" si="29"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226</v>
      </c>
      <c r="AT203" s="168" t="s">
        <v>167</v>
      </c>
      <c r="AU203" s="168" t="s">
        <v>94</v>
      </c>
      <c r="AY203" s="14" t="s">
        <v>165</v>
      </c>
      <c r="BE203" s="99">
        <f t="shared" ref="BE203:BE213" si="30">IF(N203="základná",J203,0)</f>
        <v>0</v>
      </c>
      <c r="BF203" s="99">
        <f t="shared" ref="BF203:BF213" si="31">IF(N203="znížená",J203,0)</f>
        <v>0</v>
      </c>
      <c r="BG203" s="99">
        <f t="shared" ref="BG203:BG213" si="32">IF(N203="zákl. prenesená",J203,0)</f>
        <v>0</v>
      </c>
      <c r="BH203" s="99">
        <f t="shared" ref="BH203:BH213" si="33">IF(N203="zníž. prenesená",J203,0)</f>
        <v>0</v>
      </c>
      <c r="BI203" s="99">
        <f t="shared" ref="BI203:BI213" si="34">IF(N203="nulová",J203,0)</f>
        <v>0</v>
      </c>
      <c r="BJ203" s="14" t="s">
        <v>94</v>
      </c>
      <c r="BK203" s="99">
        <f t="shared" ref="BK203:BK213" si="35">ROUND(I203*H203,2)</f>
        <v>0</v>
      </c>
      <c r="BL203" s="14" t="s">
        <v>226</v>
      </c>
      <c r="BM203" s="168" t="s">
        <v>1193</v>
      </c>
    </row>
    <row r="204" spans="1:65" s="2" customFormat="1" ht="14.45" customHeight="1">
      <c r="A204" s="32"/>
      <c r="B204" s="131"/>
      <c r="C204" s="169" t="s">
        <v>372</v>
      </c>
      <c r="D204" s="169" t="s">
        <v>373</v>
      </c>
      <c r="E204" s="170" t="s">
        <v>1194</v>
      </c>
      <c r="F204" s="171" t="s">
        <v>1195</v>
      </c>
      <c r="G204" s="172" t="s">
        <v>394</v>
      </c>
      <c r="H204" s="173">
        <v>2</v>
      </c>
      <c r="I204" s="174"/>
      <c r="J204" s="175"/>
      <c r="K204" s="176"/>
      <c r="L204" s="177"/>
      <c r="M204" s="178" t="s">
        <v>1</v>
      </c>
      <c r="N204" s="179" t="s">
        <v>49</v>
      </c>
      <c r="O204" s="58"/>
      <c r="P204" s="166">
        <f t="shared" si="27"/>
        <v>0</v>
      </c>
      <c r="Q204" s="166">
        <v>6.9999999999999999E-4</v>
      </c>
      <c r="R204" s="166">
        <f t="shared" si="28"/>
        <v>1.4E-3</v>
      </c>
      <c r="S204" s="166">
        <v>0</v>
      </c>
      <c r="T204" s="167">
        <f t="shared" si="29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291</v>
      </c>
      <c r="AT204" s="168" t="s">
        <v>373</v>
      </c>
      <c r="AU204" s="168" t="s">
        <v>94</v>
      </c>
      <c r="AY204" s="14" t="s">
        <v>165</v>
      </c>
      <c r="BE204" s="99">
        <f t="shared" si="30"/>
        <v>0</v>
      </c>
      <c r="BF204" s="99">
        <f t="shared" si="31"/>
        <v>0</v>
      </c>
      <c r="BG204" s="99">
        <f t="shared" si="32"/>
        <v>0</v>
      </c>
      <c r="BH204" s="99">
        <f t="shared" si="33"/>
        <v>0</v>
      </c>
      <c r="BI204" s="99">
        <f t="shared" si="34"/>
        <v>0</v>
      </c>
      <c r="BJ204" s="14" t="s">
        <v>94</v>
      </c>
      <c r="BK204" s="99">
        <f t="shared" si="35"/>
        <v>0</v>
      </c>
      <c r="BL204" s="14" t="s">
        <v>226</v>
      </c>
      <c r="BM204" s="168" t="s">
        <v>1196</v>
      </c>
    </row>
    <row r="205" spans="1:65" s="2" customFormat="1" ht="14.45" customHeight="1">
      <c r="A205" s="32"/>
      <c r="B205" s="131"/>
      <c r="C205" s="156" t="s">
        <v>377</v>
      </c>
      <c r="D205" s="156" t="s">
        <v>167</v>
      </c>
      <c r="E205" s="157" t="s">
        <v>1197</v>
      </c>
      <c r="F205" s="158" t="s">
        <v>1198</v>
      </c>
      <c r="G205" s="159" t="s">
        <v>394</v>
      </c>
      <c r="H205" s="160">
        <v>1</v>
      </c>
      <c r="I205" s="161"/>
      <c r="J205" s="162"/>
      <c r="K205" s="163"/>
      <c r="L205" s="33"/>
      <c r="M205" s="164" t="s">
        <v>1</v>
      </c>
      <c r="N205" s="165" t="s">
        <v>49</v>
      </c>
      <c r="O205" s="58"/>
      <c r="P205" s="166">
        <f t="shared" si="27"/>
        <v>0</v>
      </c>
      <c r="Q205" s="166">
        <v>0</v>
      </c>
      <c r="R205" s="166">
        <f t="shared" si="28"/>
        <v>0</v>
      </c>
      <c r="S205" s="166">
        <v>0</v>
      </c>
      <c r="T205" s="167">
        <f t="shared" si="29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226</v>
      </c>
      <c r="AT205" s="168" t="s">
        <v>167</v>
      </c>
      <c r="AU205" s="168" t="s">
        <v>94</v>
      </c>
      <c r="AY205" s="14" t="s">
        <v>165</v>
      </c>
      <c r="BE205" s="99">
        <f t="shared" si="30"/>
        <v>0</v>
      </c>
      <c r="BF205" s="99">
        <f t="shared" si="31"/>
        <v>0</v>
      </c>
      <c r="BG205" s="99">
        <f t="shared" si="32"/>
        <v>0</v>
      </c>
      <c r="BH205" s="99">
        <f t="shared" si="33"/>
        <v>0</v>
      </c>
      <c r="BI205" s="99">
        <f t="shared" si="34"/>
        <v>0</v>
      </c>
      <c r="BJ205" s="14" t="s">
        <v>94</v>
      </c>
      <c r="BK205" s="99">
        <f t="shared" si="35"/>
        <v>0</v>
      </c>
      <c r="BL205" s="14" t="s">
        <v>226</v>
      </c>
      <c r="BM205" s="168" t="s">
        <v>1199</v>
      </c>
    </row>
    <row r="206" spans="1:65" s="2" customFormat="1" ht="24.2" customHeight="1">
      <c r="A206" s="32"/>
      <c r="B206" s="131"/>
      <c r="C206" s="169" t="s">
        <v>383</v>
      </c>
      <c r="D206" s="169" t="s">
        <v>373</v>
      </c>
      <c r="E206" s="170" t="s">
        <v>1200</v>
      </c>
      <c r="F206" s="171" t="s">
        <v>1201</v>
      </c>
      <c r="G206" s="172" t="s">
        <v>394</v>
      </c>
      <c r="H206" s="173">
        <v>1</v>
      </c>
      <c r="I206" s="174"/>
      <c r="J206" s="175"/>
      <c r="K206" s="176"/>
      <c r="L206" s="177"/>
      <c r="M206" s="178" t="s">
        <v>1</v>
      </c>
      <c r="N206" s="179" t="s">
        <v>49</v>
      </c>
      <c r="O206" s="58"/>
      <c r="P206" s="166">
        <f t="shared" si="27"/>
        <v>0</v>
      </c>
      <c r="Q206" s="166">
        <v>2.3E-3</v>
      </c>
      <c r="R206" s="166">
        <f t="shared" si="28"/>
        <v>2.3E-3</v>
      </c>
      <c r="S206" s="166">
        <v>0</v>
      </c>
      <c r="T206" s="167">
        <f t="shared" si="29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291</v>
      </c>
      <c r="AT206" s="168" t="s">
        <v>373</v>
      </c>
      <c r="AU206" s="168" t="s">
        <v>94</v>
      </c>
      <c r="AY206" s="14" t="s">
        <v>165</v>
      </c>
      <c r="BE206" s="99">
        <f t="shared" si="30"/>
        <v>0</v>
      </c>
      <c r="BF206" s="99">
        <f t="shared" si="31"/>
        <v>0</v>
      </c>
      <c r="BG206" s="99">
        <f t="shared" si="32"/>
        <v>0</v>
      </c>
      <c r="BH206" s="99">
        <f t="shared" si="33"/>
        <v>0</v>
      </c>
      <c r="BI206" s="99">
        <f t="shared" si="34"/>
        <v>0</v>
      </c>
      <c r="BJ206" s="14" t="s">
        <v>94</v>
      </c>
      <c r="BK206" s="99">
        <f t="shared" si="35"/>
        <v>0</v>
      </c>
      <c r="BL206" s="14" t="s">
        <v>226</v>
      </c>
      <c r="BM206" s="168" t="s">
        <v>1202</v>
      </c>
    </row>
    <row r="207" spans="1:65" s="2" customFormat="1" ht="24.2" customHeight="1">
      <c r="A207" s="32"/>
      <c r="B207" s="131"/>
      <c r="C207" s="156" t="s">
        <v>387</v>
      </c>
      <c r="D207" s="156" t="s">
        <v>167</v>
      </c>
      <c r="E207" s="157" t="s">
        <v>1203</v>
      </c>
      <c r="F207" s="158" t="s">
        <v>1204</v>
      </c>
      <c r="G207" s="159" t="s">
        <v>394</v>
      </c>
      <c r="H207" s="160">
        <v>1</v>
      </c>
      <c r="I207" s="161"/>
      <c r="J207" s="162"/>
      <c r="K207" s="163"/>
      <c r="L207" s="33"/>
      <c r="M207" s="164" t="s">
        <v>1</v>
      </c>
      <c r="N207" s="165" t="s">
        <v>49</v>
      </c>
      <c r="O207" s="58"/>
      <c r="P207" s="166">
        <f t="shared" si="27"/>
        <v>0</v>
      </c>
      <c r="Q207" s="166">
        <v>0</v>
      </c>
      <c r="R207" s="166">
        <f t="shared" si="28"/>
        <v>0</v>
      </c>
      <c r="S207" s="166">
        <v>0</v>
      </c>
      <c r="T207" s="167">
        <f t="shared" si="29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226</v>
      </c>
      <c r="AT207" s="168" t="s">
        <v>167</v>
      </c>
      <c r="AU207" s="168" t="s">
        <v>94</v>
      </c>
      <c r="AY207" s="14" t="s">
        <v>165</v>
      </c>
      <c r="BE207" s="99">
        <f t="shared" si="30"/>
        <v>0</v>
      </c>
      <c r="BF207" s="99">
        <f t="shared" si="31"/>
        <v>0</v>
      </c>
      <c r="BG207" s="99">
        <f t="shared" si="32"/>
        <v>0</v>
      </c>
      <c r="BH207" s="99">
        <f t="shared" si="33"/>
        <v>0</v>
      </c>
      <c r="BI207" s="99">
        <f t="shared" si="34"/>
        <v>0</v>
      </c>
      <c r="BJ207" s="14" t="s">
        <v>94</v>
      </c>
      <c r="BK207" s="99">
        <f t="shared" si="35"/>
        <v>0</v>
      </c>
      <c r="BL207" s="14" t="s">
        <v>226</v>
      </c>
      <c r="BM207" s="168" t="s">
        <v>1205</v>
      </c>
    </row>
    <row r="208" spans="1:65" s="2" customFormat="1" ht="24.2" customHeight="1">
      <c r="A208" s="32"/>
      <c r="B208" s="131"/>
      <c r="C208" s="169" t="s">
        <v>391</v>
      </c>
      <c r="D208" s="169" t="s">
        <v>373</v>
      </c>
      <c r="E208" s="170" t="s">
        <v>1206</v>
      </c>
      <c r="F208" s="171" t="s">
        <v>1207</v>
      </c>
      <c r="G208" s="172" t="s">
        <v>394</v>
      </c>
      <c r="H208" s="173">
        <v>1</v>
      </c>
      <c r="I208" s="174"/>
      <c r="J208" s="175"/>
      <c r="K208" s="176"/>
      <c r="L208" s="177"/>
      <c r="M208" s="178" t="s">
        <v>1</v>
      </c>
      <c r="N208" s="179" t="s">
        <v>49</v>
      </c>
      <c r="O208" s="58"/>
      <c r="P208" s="166">
        <f t="shared" si="27"/>
        <v>0</v>
      </c>
      <c r="Q208" s="166">
        <v>2.5000000000000001E-2</v>
      </c>
      <c r="R208" s="166">
        <f t="shared" si="28"/>
        <v>2.5000000000000001E-2</v>
      </c>
      <c r="S208" s="166">
        <v>0</v>
      </c>
      <c r="T208" s="167">
        <f t="shared" si="29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291</v>
      </c>
      <c r="AT208" s="168" t="s">
        <v>373</v>
      </c>
      <c r="AU208" s="168" t="s">
        <v>94</v>
      </c>
      <c r="AY208" s="14" t="s">
        <v>165</v>
      </c>
      <c r="BE208" s="99">
        <f t="shared" si="30"/>
        <v>0</v>
      </c>
      <c r="BF208" s="99">
        <f t="shared" si="31"/>
        <v>0</v>
      </c>
      <c r="BG208" s="99">
        <f t="shared" si="32"/>
        <v>0</v>
      </c>
      <c r="BH208" s="99">
        <f t="shared" si="33"/>
        <v>0</v>
      </c>
      <c r="BI208" s="99">
        <f t="shared" si="34"/>
        <v>0</v>
      </c>
      <c r="BJ208" s="14" t="s">
        <v>94</v>
      </c>
      <c r="BK208" s="99">
        <f t="shared" si="35"/>
        <v>0</v>
      </c>
      <c r="BL208" s="14" t="s">
        <v>226</v>
      </c>
      <c r="BM208" s="168" t="s">
        <v>1208</v>
      </c>
    </row>
    <row r="209" spans="1:65" s="2" customFormat="1" ht="24.2" customHeight="1">
      <c r="A209" s="32"/>
      <c r="B209" s="131"/>
      <c r="C209" s="156" t="s">
        <v>396</v>
      </c>
      <c r="D209" s="156" t="s">
        <v>167</v>
      </c>
      <c r="E209" s="157" t="s">
        <v>1209</v>
      </c>
      <c r="F209" s="158" t="s">
        <v>1210</v>
      </c>
      <c r="G209" s="159" t="s">
        <v>394</v>
      </c>
      <c r="H209" s="160">
        <v>1</v>
      </c>
      <c r="I209" s="161"/>
      <c r="J209" s="162"/>
      <c r="K209" s="163"/>
      <c r="L209" s="33"/>
      <c r="M209" s="164" t="s">
        <v>1</v>
      </c>
      <c r="N209" s="165" t="s">
        <v>49</v>
      </c>
      <c r="O209" s="58"/>
      <c r="P209" s="166">
        <f t="shared" si="27"/>
        <v>0</v>
      </c>
      <c r="Q209" s="166">
        <v>0</v>
      </c>
      <c r="R209" s="166">
        <f t="shared" si="28"/>
        <v>0</v>
      </c>
      <c r="S209" s="166">
        <v>0</v>
      </c>
      <c r="T209" s="167">
        <f t="shared" si="29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226</v>
      </c>
      <c r="AT209" s="168" t="s">
        <v>167</v>
      </c>
      <c r="AU209" s="168" t="s">
        <v>94</v>
      </c>
      <c r="AY209" s="14" t="s">
        <v>165</v>
      </c>
      <c r="BE209" s="99">
        <f t="shared" si="30"/>
        <v>0</v>
      </c>
      <c r="BF209" s="99">
        <f t="shared" si="31"/>
        <v>0</v>
      </c>
      <c r="BG209" s="99">
        <f t="shared" si="32"/>
        <v>0</v>
      </c>
      <c r="BH209" s="99">
        <f t="shared" si="33"/>
        <v>0</v>
      </c>
      <c r="BI209" s="99">
        <f t="shared" si="34"/>
        <v>0</v>
      </c>
      <c r="BJ209" s="14" t="s">
        <v>94</v>
      </c>
      <c r="BK209" s="99">
        <f t="shared" si="35"/>
        <v>0</v>
      </c>
      <c r="BL209" s="14" t="s">
        <v>226</v>
      </c>
      <c r="BM209" s="168" t="s">
        <v>1211</v>
      </c>
    </row>
    <row r="210" spans="1:65" s="2" customFormat="1" ht="24.2" customHeight="1">
      <c r="A210" s="32"/>
      <c r="B210" s="131"/>
      <c r="C210" s="156" t="s">
        <v>400</v>
      </c>
      <c r="D210" s="156" t="s">
        <v>167</v>
      </c>
      <c r="E210" s="157" t="s">
        <v>1212</v>
      </c>
      <c r="F210" s="158" t="s">
        <v>1213</v>
      </c>
      <c r="G210" s="159" t="s">
        <v>394</v>
      </c>
      <c r="H210" s="160">
        <v>1</v>
      </c>
      <c r="I210" s="161"/>
      <c r="J210" s="162"/>
      <c r="K210" s="163"/>
      <c r="L210" s="33"/>
      <c r="M210" s="164" t="s">
        <v>1</v>
      </c>
      <c r="N210" s="165" t="s">
        <v>49</v>
      </c>
      <c r="O210" s="58"/>
      <c r="P210" s="166">
        <f t="shared" si="27"/>
        <v>0</v>
      </c>
      <c r="Q210" s="166">
        <v>0</v>
      </c>
      <c r="R210" s="166">
        <f t="shared" si="28"/>
        <v>0</v>
      </c>
      <c r="S210" s="166">
        <v>0</v>
      </c>
      <c r="T210" s="167">
        <f t="shared" si="29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226</v>
      </c>
      <c r="AT210" s="168" t="s">
        <v>167</v>
      </c>
      <c r="AU210" s="168" t="s">
        <v>94</v>
      </c>
      <c r="AY210" s="14" t="s">
        <v>165</v>
      </c>
      <c r="BE210" s="99">
        <f t="shared" si="30"/>
        <v>0</v>
      </c>
      <c r="BF210" s="99">
        <f t="shared" si="31"/>
        <v>0</v>
      </c>
      <c r="BG210" s="99">
        <f t="shared" si="32"/>
        <v>0</v>
      </c>
      <c r="BH210" s="99">
        <f t="shared" si="33"/>
        <v>0</v>
      </c>
      <c r="BI210" s="99">
        <f t="shared" si="34"/>
        <v>0</v>
      </c>
      <c r="BJ210" s="14" t="s">
        <v>94</v>
      </c>
      <c r="BK210" s="99">
        <f t="shared" si="35"/>
        <v>0</v>
      </c>
      <c r="BL210" s="14" t="s">
        <v>226</v>
      </c>
      <c r="BM210" s="168" t="s">
        <v>1214</v>
      </c>
    </row>
    <row r="211" spans="1:65" s="2" customFormat="1" ht="24.2" customHeight="1">
      <c r="A211" s="32"/>
      <c r="B211" s="131"/>
      <c r="C211" s="156" t="s">
        <v>404</v>
      </c>
      <c r="D211" s="156" t="s">
        <v>167</v>
      </c>
      <c r="E211" s="157" t="s">
        <v>1215</v>
      </c>
      <c r="F211" s="158" t="s">
        <v>1216</v>
      </c>
      <c r="G211" s="159" t="s">
        <v>394</v>
      </c>
      <c r="H211" s="160">
        <v>1</v>
      </c>
      <c r="I211" s="161"/>
      <c r="J211" s="162"/>
      <c r="K211" s="163"/>
      <c r="L211" s="33"/>
      <c r="M211" s="164" t="s">
        <v>1</v>
      </c>
      <c r="N211" s="165" t="s">
        <v>49</v>
      </c>
      <c r="O211" s="58"/>
      <c r="P211" s="166">
        <f t="shared" si="27"/>
        <v>0</v>
      </c>
      <c r="Q211" s="166">
        <v>0</v>
      </c>
      <c r="R211" s="166">
        <f t="shared" si="28"/>
        <v>0</v>
      </c>
      <c r="S211" s="166">
        <v>0</v>
      </c>
      <c r="T211" s="167">
        <f t="shared" si="29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226</v>
      </c>
      <c r="AT211" s="168" t="s">
        <v>167</v>
      </c>
      <c r="AU211" s="168" t="s">
        <v>94</v>
      </c>
      <c r="AY211" s="14" t="s">
        <v>165</v>
      </c>
      <c r="BE211" s="99">
        <f t="shared" si="30"/>
        <v>0</v>
      </c>
      <c r="BF211" s="99">
        <f t="shared" si="31"/>
        <v>0</v>
      </c>
      <c r="BG211" s="99">
        <f t="shared" si="32"/>
        <v>0</v>
      </c>
      <c r="BH211" s="99">
        <f t="shared" si="33"/>
        <v>0</v>
      </c>
      <c r="BI211" s="99">
        <f t="shared" si="34"/>
        <v>0</v>
      </c>
      <c r="BJ211" s="14" t="s">
        <v>94</v>
      </c>
      <c r="BK211" s="99">
        <f t="shared" si="35"/>
        <v>0</v>
      </c>
      <c r="BL211" s="14" t="s">
        <v>226</v>
      </c>
      <c r="BM211" s="168" t="s">
        <v>1217</v>
      </c>
    </row>
    <row r="212" spans="1:65" s="2" customFormat="1" ht="14.45" customHeight="1">
      <c r="A212" s="32"/>
      <c r="B212" s="131"/>
      <c r="C212" s="156" t="s">
        <v>408</v>
      </c>
      <c r="D212" s="156" t="s">
        <v>167</v>
      </c>
      <c r="E212" s="157" t="s">
        <v>1218</v>
      </c>
      <c r="F212" s="158" t="s">
        <v>1219</v>
      </c>
      <c r="G212" s="159" t="s">
        <v>394</v>
      </c>
      <c r="H212" s="160">
        <v>1</v>
      </c>
      <c r="I212" s="161"/>
      <c r="J212" s="162"/>
      <c r="K212" s="163"/>
      <c r="L212" s="33"/>
      <c r="M212" s="164" t="s">
        <v>1</v>
      </c>
      <c r="N212" s="165" t="s">
        <v>49</v>
      </c>
      <c r="O212" s="58"/>
      <c r="P212" s="166">
        <f t="shared" si="27"/>
        <v>0</v>
      </c>
      <c r="Q212" s="166">
        <v>0</v>
      </c>
      <c r="R212" s="166">
        <f t="shared" si="28"/>
        <v>0</v>
      </c>
      <c r="S212" s="166">
        <v>0</v>
      </c>
      <c r="T212" s="167">
        <f t="shared" si="29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226</v>
      </c>
      <c r="AT212" s="168" t="s">
        <v>167</v>
      </c>
      <c r="AU212" s="168" t="s">
        <v>94</v>
      </c>
      <c r="AY212" s="14" t="s">
        <v>165</v>
      </c>
      <c r="BE212" s="99">
        <f t="shared" si="30"/>
        <v>0</v>
      </c>
      <c r="BF212" s="99">
        <f t="shared" si="31"/>
        <v>0</v>
      </c>
      <c r="BG212" s="99">
        <f t="shared" si="32"/>
        <v>0</v>
      </c>
      <c r="BH212" s="99">
        <f t="shared" si="33"/>
        <v>0</v>
      </c>
      <c r="BI212" s="99">
        <f t="shared" si="34"/>
        <v>0</v>
      </c>
      <c r="BJ212" s="14" t="s">
        <v>94</v>
      </c>
      <c r="BK212" s="99">
        <f t="shared" si="35"/>
        <v>0</v>
      </c>
      <c r="BL212" s="14" t="s">
        <v>226</v>
      </c>
      <c r="BM212" s="168" t="s">
        <v>1220</v>
      </c>
    </row>
    <row r="213" spans="1:65" s="2" customFormat="1" ht="24.2" customHeight="1">
      <c r="A213" s="32"/>
      <c r="B213" s="131"/>
      <c r="C213" s="156" t="s">
        <v>412</v>
      </c>
      <c r="D213" s="156" t="s">
        <v>167</v>
      </c>
      <c r="E213" s="157" t="s">
        <v>1221</v>
      </c>
      <c r="F213" s="158" t="s">
        <v>1222</v>
      </c>
      <c r="G213" s="159" t="s">
        <v>1223</v>
      </c>
      <c r="H213" s="185"/>
      <c r="I213" s="161"/>
      <c r="J213" s="162"/>
      <c r="K213" s="163"/>
      <c r="L213" s="33"/>
      <c r="M213" s="164" t="s">
        <v>1</v>
      </c>
      <c r="N213" s="165" t="s">
        <v>49</v>
      </c>
      <c r="O213" s="58"/>
      <c r="P213" s="166">
        <f t="shared" si="27"/>
        <v>0</v>
      </c>
      <c r="Q213" s="166">
        <v>0</v>
      </c>
      <c r="R213" s="166">
        <f t="shared" si="28"/>
        <v>0</v>
      </c>
      <c r="S213" s="166">
        <v>0</v>
      </c>
      <c r="T213" s="167">
        <f t="shared" si="29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226</v>
      </c>
      <c r="AT213" s="168" t="s">
        <v>167</v>
      </c>
      <c r="AU213" s="168" t="s">
        <v>94</v>
      </c>
      <c r="AY213" s="14" t="s">
        <v>165</v>
      </c>
      <c r="BE213" s="99">
        <f t="shared" si="30"/>
        <v>0</v>
      </c>
      <c r="BF213" s="99">
        <f t="shared" si="31"/>
        <v>0</v>
      </c>
      <c r="BG213" s="99">
        <f t="shared" si="32"/>
        <v>0</v>
      </c>
      <c r="BH213" s="99">
        <f t="shared" si="33"/>
        <v>0</v>
      </c>
      <c r="BI213" s="99">
        <f t="shared" si="34"/>
        <v>0</v>
      </c>
      <c r="BJ213" s="14" t="s">
        <v>94</v>
      </c>
      <c r="BK213" s="99">
        <f t="shared" si="35"/>
        <v>0</v>
      </c>
      <c r="BL213" s="14" t="s">
        <v>226</v>
      </c>
      <c r="BM213" s="168" t="s">
        <v>1224</v>
      </c>
    </row>
    <row r="214" spans="1:65" s="12" customFormat="1" ht="22.9" customHeight="1">
      <c r="B214" s="143"/>
      <c r="D214" s="144" t="s">
        <v>82</v>
      </c>
      <c r="E214" s="154" t="s">
        <v>1035</v>
      </c>
      <c r="F214" s="154" t="s">
        <v>1036</v>
      </c>
      <c r="I214" s="146"/>
      <c r="J214" s="155"/>
      <c r="L214" s="143"/>
      <c r="M214" s="148"/>
      <c r="N214" s="149"/>
      <c r="O214" s="149"/>
      <c r="P214" s="150">
        <f>SUM(P215:P216)</f>
        <v>0</v>
      </c>
      <c r="Q214" s="149"/>
      <c r="R214" s="150">
        <f>SUM(R215:R216)</f>
        <v>3.2816640000000008E-2</v>
      </c>
      <c r="S214" s="149"/>
      <c r="T214" s="151">
        <f>SUM(T215:T216)</f>
        <v>0</v>
      </c>
      <c r="AR214" s="144" t="s">
        <v>94</v>
      </c>
      <c r="AT214" s="152" t="s">
        <v>82</v>
      </c>
      <c r="AU214" s="152" t="s">
        <v>89</v>
      </c>
      <c r="AY214" s="144" t="s">
        <v>165</v>
      </c>
      <c r="BK214" s="153">
        <f>SUM(BK215:BK216)</f>
        <v>0</v>
      </c>
    </row>
    <row r="215" spans="1:65" s="2" customFormat="1" ht="24.2" customHeight="1">
      <c r="A215" s="32"/>
      <c r="B215" s="131"/>
      <c r="C215" s="156" t="s">
        <v>556</v>
      </c>
      <c r="D215" s="156" t="s">
        <v>167</v>
      </c>
      <c r="E215" s="157" t="s">
        <v>1037</v>
      </c>
      <c r="F215" s="158" t="s">
        <v>1038</v>
      </c>
      <c r="G215" s="159" t="s">
        <v>170</v>
      </c>
      <c r="H215" s="160">
        <v>102.55200000000001</v>
      </c>
      <c r="I215" s="161"/>
      <c r="J215" s="162"/>
      <c r="K215" s="163"/>
      <c r="L215" s="33"/>
      <c r="M215" s="164" t="s">
        <v>1</v>
      </c>
      <c r="N215" s="165" t="s">
        <v>49</v>
      </c>
      <c r="O215" s="58"/>
      <c r="P215" s="166">
        <f>O215*H215</f>
        <v>0</v>
      </c>
      <c r="Q215" s="166">
        <v>2.4000000000000001E-4</v>
      </c>
      <c r="R215" s="166">
        <f>Q215*H215</f>
        <v>2.4612480000000003E-2</v>
      </c>
      <c r="S215" s="166">
        <v>0</v>
      </c>
      <c r="T215" s="167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226</v>
      </c>
      <c r="AT215" s="168" t="s">
        <v>167</v>
      </c>
      <c r="AU215" s="168" t="s">
        <v>94</v>
      </c>
      <c r="AY215" s="14" t="s">
        <v>165</v>
      </c>
      <c r="BE215" s="99">
        <f>IF(N215="základná",J215,0)</f>
        <v>0</v>
      </c>
      <c r="BF215" s="99">
        <f>IF(N215="znížená",J215,0)</f>
        <v>0</v>
      </c>
      <c r="BG215" s="99">
        <f>IF(N215="zákl. prenesená",J215,0)</f>
        <v>0</v>
      </c>
      <c r="BH215" s="99">
        <f>IF(N215="zníž. prenesená",J215,0)</f>
        <v>0</v>
      </c>
      <c r="BI215" s="99">
        <f>IF(N215="nulová",J215,0)</f>
        <v>0</v>
      </c>
      <c r="BJ215" s="14" t="s">
        <v>94</v>
      </c>
      <c r="BK215" s="99">
        <f>ROUND(I215*H215,2)</f>
        <v>0</v>
      </c>
      <c r="BL215" s="14" t="s">
        <v>226</v>
      </c>
      <c r="BM215" s="168" t="s">
        <v>1225</v>
      </c>
    </row>
    <row r="216" spans="1:65" s="2" customFormat="1" ht="24.2" customHeight="1">
      <c r="A216" s="32"/>
      <c r="B216" s="131"/>
      <c r="C216" s="156" t="s">
        <v>560</v>
      </c>
      <c r="D216" s="156" t="s">
        <v>167</v>
      </c>
      <c r="E216" s="157" t="s">
        <v>1040</v>
      </c>
      <c r="F216" s="158" t="s">
        <v>1041</v>
      </c>
      <c r="G216" s="159" t="s">
        <v>170</v>
      </c>
      <c r="H216" s="160">
        <v>102.55200000000001</v>
      </c>
      <c r="I216" s="161"/>
      <c r="J216" s="162"/>
      <c r="K216" s="163"/>
      <c r="L216" s="33"/>
      <c r="M216" s="164" t="s">
        <v>1</v>
      </c>
      <c r="N216" s="165" t="s">
        <v>49</v>
      </c>
      <c r="O216" s="58"/>
      <c r="P216" s="166">
        <f>O216*H216</f>
        <v>0</v>
      </c>
      <c r="Q216" s="166">
        <v>8.0000000000000007E-5</v>
      </c>
      <c r="R216" s="166">
        <f>Q216*H216</f>
        <v>8.204160000000002E-3</v>
      </c>
      <c r="S216" s="166">
        <v>0</v>
      </c>
      <c r="T216" s="167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226</v>
      </c>
      <c r="AT216" s="168" t="s">
        <v>167</v>
      </c>
      <c r="AU216" s="168" t="s">
        <v>94</v>
      </c>
      <c r="AY216" s="14" t="s">
        <v>165</v>
      </c>
      <c r="BE216" s="99">
        <f>IF(N216="základná",J216,0)</f>
        <v>0</v>
      </c>
      <c r="BF216" s="99">
        <f>IF(N216="znížená",J216,0)</f>
        <v>0</v>
      </c>
      <c r="BG216" s="99">
        <f>IF(N216="zákl. prenesená",J216,0)</f>
        <v>0</v>
      </c>
      <c r="BH216" s="99">
        <f>IF(N216="zníž. prenesená",J216,0)</f>
        <v>0</v>
      </c>
      <c r="BI216" s="99">
        <f>IF(N216="nulová",J216,0)</f>
        <v>0</v>
      </c>
      <c r="BJ216" s="14" t="s">
        <v>94</v>
      </c>
      <c r="BK216" s="99">
        <f>ROUND(I216*H216,2)</f>
        <v>0</v>
      </c>
      <c r="BL216" s="14" t="s">
        <v>226</v>
      </c>
      <c r="BM216" s="168" t="s">
        <v>1226</v>
      </c>
    </row>
    <row r="217" spans="1:65" s="12" customFormat="1" ht="22.9" customHeight="1">
      <c r="B217" s="143"/>
      <c r="D217" s="144" t="s">
        <v>82</v>
      </c>
      <c r="E217" s="154" t="s">
        <v>1043</v>
      </c>
      <c r="F217" s="154" t="s">
        <v>1044</v>
      </c>
      <c r="I217" s="146"/>
      <c r="J217" s="155"/>
      <c r="L217" s="143"/>
      <c r="M217" s="148"/>
      <c r="N217" s="149"/>
      <c r="O217" s="149"/>
      <c r="P217" s="150">
        <f>SUM(P218:P229)</f>
        <v>0</v>
      </c>
      <c r="Q217" s="149"/>
      <c r="R217" s="150">
        <f>SUM(R218:R229)</f>
        <v>5.2354990700000004</v>
      </c>
      <c r="S217" s="149"/>
      <c r="T217" s="151">
        <f>SUM(T218:T229)</f>
        <v>0</v>
      </c>
      <c r="AR217" s="144" t="s">
        <v>94</v>
      </c>
      <c r="AT217" s="152" t="s">
        <v>82</v>
      </c>
      <c r="AU217" s="152" t="s">
        <v>89</v>
      </c>
      <c r="AY217" s="144" t="s">
        <v>165</v>
      </c>
      <c r="BK217" s="153">
        <f>SUM(BK218:BK229)</f>
        <v>0</v>
      </c>
    </row>
    <row r="218" spans="1:65" s="2" customFormat="1" ht="14.45" customHeight="1">
      <c r="A218" s="32"/>
      <c r="B218" s="131"/>
      <c r="C218" s="156" t="s">
        <v>564</v>
      </c>
      <c r="D218" s="156" t="s">
        <v>167</v>
      </c>
      <c r="E218" s="157" t="s">
        <v>1227</v>
      </c>
      <c r="F218" s="158" t="s">
        <v>1228</v>
      </c>
      <c r="G218" s="159" t="s">
        <v>394</v>
      </c>
      <c r="H218" s="160">
        <v>435</v>
      </c>
      <c r="I218" s="161"/>
      <c r="J218" s="162"/>
      <c r="K218" s="163"/>
      <c r="L218" s="33"/>
      <c r="M218" s="164" t="s">
        <v>1</v>
      </c>
      <c r="N218" s="165" t="s">
        <v>49</v>
      </c>
      <c r="O218" s="58"/>
      <c r="P218" s="166">
        <f t="shared" ref="P218:P229" si="36">O218*H218</f>
        <v>0</v>
      </c>
      <c r="Q218" s="166">
        <v>0</v>
      </c>
      <c r="R218" s="166">
        <f t="shared" ref="R218:R229" si="37">Q218*H218</f>
        <v>0</v>
      </c>
      <c r="S218" s="166">
        <v>0</v>
      </c>
      <c r="T218" s="167">
        <f t="shared" ref="T218:T229" si="38"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226</v>
      </c>
      <c r="AT218" s="168" t="s">
        <v>167</v>
      </c>
      <c r="AU218" s="168" t="s">
        <v>94</v>
      </c>
      <c r="AY218" s="14" t="s">
        <v>165</v>
      </c>
      <c r="BE218" s="99">
        <f t="shared" ref="BE218:BE229" si="39">IF(N218="základná",J218,0)</f>
        <v>0</v>
      </c>
      <c r="BF218" s="99">
        <f t="shared" ref="BF218:BF229" si="40">IF(N218="znížená",J218,0)</f>
        <v>0</v>
      </c>
      <c r="BG218" s="99">
        <f t="shared" ref="BG218:BG229" si="41">IF(N218="zákl. prenesená",J218,0)</f>
        <v>0</v>
      </c>
      <c r="BH218" s="99">
        <f t="shared" ref="BH218:BH229" si="42">IF(N218="zníž. prenesená",J218,0)</f>
        <v>0</v>
      </c>
      <c r="BI218" s="99">
        <f t="shared" ref="BI218:BI229" si="43">IF(N218="nulová",J218,0)</f>
        <v>0</v>
      </c>
      <c r="BJ218" s="14" t="s">
        <v>94</v>
      </c>
      <c r="BK218" s="99">
        <f t="shared" ref="BK218:BK229" si="44">ROUND(I218*H218,2)</f>
        <v>0</v>
      </c>
      <c r="BL218" s="14" t="s">
        <v>226</v>
      </c>
      <c r="BM218" s="168" t="s">
        <v>1229</v>
      </c>
    </row>
    <row r="219" spans="1:65" s="2" customFormat="1" ht="24.2" customHeight="1">
      <c r="A219" s="32"/>
      <c r="B219" s="131"/>
      <c r="C219" s="156" t="s">
        <v>566</v>
      </c>
      <c r="D219" s="156" t="s">
        <v>167</v>
      </c>
      <c r="E219" s="157" t="s">
        <v>1045</v>
      </c>
      <c r="F219" s="158" t="s">
        <v>1046</v>
      </c>
      <c r="G219" s="159" t="s">
        <v>277</v>
      </c>
      <c r="H219" s="160">
        <v>1109.25</v>
      </c>
      <c r="I219" s="161"/>
      <c r="J219" s="162"/>
      <c r="K219" s="163"/>
      <c r="L219" s="33"/>
      <c r="M219" s="164" t="s">
        <v>1</v>
      </c>
      <c r="N219" s="165" t="s">
        <v>49</v>
      </c>
      <c r="O219" s="58"/>
      <c r="P219" s="166">
        <f t="shared" si="36"/>
        <v>0</v>
      </c>
      <c r="Q219" s="166">
        <v>0</v>
      </c>
      <c r="R219" s="166">
        <f t="shared" si="37"/>
        <v>0</v>
      </c>
      <c r="S219" s="166">
        <v>0</v>
      </c>
      <c r="T219" s="167">
        <f t="shared" si="38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226</v>
      </c>
      <c r="AT219" s="168" t="s">
        <v>167</v>
      </c>
      <c r="AU219" s="168" t="s">
        <v>94</v>
      </c>
      <c r="AY219" s="14" t="s">
        <v>165</v>
      </c>
      <c r="BE219" s="99">
        <f t="shared" si="39"/>
        <v>0</v>
      </c>
      <c r="BF219" s="99">
        <f t="shared" si="40"/>
        <v>0</v>
      </c>
      <c r="BG219" s="99">
        <f t="shared" si="41"/>
        <v>0</v>
      </c>
      <c r="BH219" s="99">
        <f t="shared" si="42"/>
        <v>0</v>
      </c>
      <c r="BI219" s="99">
        <f t="shared" si="43"/>
        <v>0</v>
      </c>
      <c r="BJ219" s="14" t="s">
        <v>94</v>
      </c>
      <c r="BK219" s="99">
        <f t="shared" si="44"/>
        <v>0</v>
      </c>
      <c r="BL219" s="14" t="s">
        <v>226</v>
      </c>
      <c r="BM219" s="168" t="s">
        <v>1230</v>
      </c>
    </row>
    <row r="220" spans="1:65" s="2" customFormat="1" ht="24.2" customHeight="1">
      <c r="A220" s="32"/>
      <c r="B220" s="131"/>
      <c r="C220" s="156" t="s">
        <v>570</v>
      </c>
      <c r="D220" s="156" t="s">
        <v>167</v>
      </c>
      <c r="E220" s="157" t="s">
        <v>1048</v>
      </c>
      <c r="F220" s="158" t="s">
        <v>1049</v>
      </c>
      <c r="G220" s="159" t="s">
        <v>170</v>
      </c>
      <c r="H220" s="160">
        <v>3848.7049999999999</v>
      </c>
      <c r="I220" s="161"/>
      <c r="J220" s="162"/>
      <c r="K220" s="163"/>
      <c r="L220" s="33"/>
      <c r="M220" s="164" t="s">
        <v>1</v>
      </c>
      <c r="N220" s="165" t="s">
        <v>49</v>
      </c>
      <c r="O220" s="58"/>
      <c r="P220" s="166">
        <f t="shared" si="36"/>
        <v>0</v>
      </c>
      <c r="Q220" s="166">
        <v>1.8000000000000001E-4</v>
      </c>
      <c r="R220" s="166">
        <f t="shared" si="37"/>
        <v>0.69276690000000007</v>
      </c>
      <c r="S220" s="166">
        <v>0</v>
      </c>
      <c r="T220" s="167">
        <f t="shared" si="38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226</v>
      </c>
      <c r="AT220" s="168" t="s">
        <v>167</v>
      </c>
      <c r="AU220" s="168" t="s">
        <v>94</v>
      </c>
      <c r="AY220" s="14" t="s">
        <v>165</v>
      </c>
      <c r="BE220" s="99">
        <f t="shared" si="39"/>
        <v>0</v>
      </c>
      <c r="BF220" s="99">
        <f t="shared" si="40"/>
        <v>0</v>
      </c>
      <c r="BG220" s="99">
        <f t="shared" si="41"/>
        <v>0</v>
      </c>
      <c r="BH220" s="99">
        <f t="shared" si="42"/>
        <v>0</v>
      </c>
      <c r="BI220" s="99">
        <f t="shared" si="43"/>
        <v>0</v>
      </c>
      <c r="BJ220" s="14" t="s">
        <v>94</v>
      </c>
      <c r="BK220" s="99">
        <f t="shared" si="44"/>
        <v>0</v>
      </c>
      <c r="BL220" s="14" t="s">
        <v>226</v>
      </c>
      <c r="BM220" s="168" t="s">
        <v>1231</v>
      </c>
    </row>
    <row r="221" spans="1:65" s="2" customFormat="1" ht="24.2" customHeight="1">
      <c r="A221" s="32"/>
      <c r="B221" s="131"/>
      <c r="C221" s="156" t="s">
        <v>572</v>
      </c>
      <c r="D221" s="156" t="s">
        <v>167</v>
      </c>
      <c r="E221" s="157" t="s">
        <v>1232</v>
      </c>
      <c r="F221" s="158" t="s">
        <v>1233</v>
      </c>
      <c r="G221" s="159" t="s">
        <v>170</v>
      </c>
      <c r="H221" s="160">
        <v>259.14299999999997</v>
      </c>
      <c r="I221" s="161"/>
      <c r="J221" s="162"/>
      <c r="K221" s="163"/>
      <c r="L221" s="33"/>
      <c r="M221" s="164" t="s">
        <v>1</v>
      </c>
      <c r="N221" s="165" t="s">
        <v>49</v>
      </c>
      <c r="O221" s="58"/>
      <c r="P221" s="166">
        <f t="shared" si="36"/>
        <v>0</v>
      </c>
      <c r="Q221" s="166">
        <v>1.8000000000000001E-4</v>
      </c>
      <c r="R221" s="166">
        <f t="shared" si="37"/>
        <v>4.6645739999999998E-2</v>
      </c>
      <c r="S221" s="166">
        <v>0</v>
      </c>
      <c r="T221" s="167">
        <f t="shared" si="38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8" t="s">
        <v>226</v>
      </c>
      <c r="AT221" s="168" t="s">
        <v>167</v>
      </c>
      <c r="AU221" s="168" t="s">
        <v>94</v>
      </c>
      <c r="AY221" s="14" t="s">
        <v>165</v>
      </c>
      <c r="BE221" s="99">
        <f t="shared" si="39"/>
        <v>0</v>
      </c>
      <c r="BF221" s="99">
        <f t="shared" si="40"/>
        <v>0</v>
      </c>
      <c r="BG221" s="99">
        <f t="shared" si="41"/>
        <v>0</v>
      </c>
      <c r="BH221" s="99">
        <f t="shared" si="42"/>
        <v>0</v>
      </c>
      <c r="BI221" s="99">
        <f t="shared" si="43"/>
        <v>0</v>
      </c>
      <c r="BJ221" s="14" t="s">
        <v>94</v>
      </c>
      <c r="BK221" s="99">
        <f t="shared" si="44"/>
        <v>0</v>
      </c>
      <c r="BL221" s="14" t="s">
        <v>226</v>
      </c>
      <c r="BM221" s="168" t="s">
        <v>1234</v>
      </c>
    </row>
    <row r="222" spans="1:65" s="2" customFormat="1" ht="14.45" customHeight="1">
      <c r="A222" s="32"/>
      <c r="B222" s="131"/>
      <c r="C222" s="156" t="s">
        <v>576</v>
      </c>
      <c r="D222" s="156" t="s">
        <v>167</v>
      </c>
      <c r="E222" s="157" t="s">
        <v>1235</v>
      </c>
      <c r="F222" s="158" t="s">
        <v>1236</v>
      </c>
      <c r="G222" s="159" t="s">
        <v>170</v>
      </c>
      <c r="H222" s="160">
        <v>4107.848</v>
      </c>
      <c r="I222" s="161"/>
      <c r="J222" s="162"/>
      <c r="K222" s="163"/>
      <c r="L222" s="33"/>
      <c r="M222" s="164" t="s">
        <v>1</v>
      </c>
      <c r="N222" s="165" t="s">
        <v>49</v>
      </c>
      <c r="O222" s="58"/>
      <c r="P222" s="166">
        <f t="shared" si="36"/>
        <v>0</v>
      </c>
      <c r="Q222" s="166">
        <v>2.0000000000000002E-5</v>
      </c>
      <c r="R222" s="166">
        <f t="shared" si="37"/>
        <v>8.2156960000000001E-2</v>
      </c>
      <c r="S222" s="166">
        <v>0</v>
      </c>
      <c r="T222" s="167">
        <f t="shared" si="38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226</v>
      </c>
      <c r="AT222" s="168" t="s">
        <v>167</v>
      </c>
      <c r="AU222" s="168" t="s">
        <v>94</v>
      </c>
      <c r="AY222" s="14" t="s">
        <v>165</v>
      </c>
      <c r="BE222" s="99">
        <f t="shared" si="39"/>
        <v>0</v>
      </c>
      <c r="BF222" s="99">
        <f t="shared" si="40"/>
        <v>0</v>
      </c>
      <c r="BG222" s="99">
        <f t="shared" si="41"/>
        <v>0</v>
      </c>
      <c r="BH222" s="99">
        <f t="shared" si="42"/>
        <v>0</v>
      </c>
      <c r="BI222" s="99">
        <f t="shared" si="43"/>
        <v>0</v>
      </c>
      <c r="BJ222" s="14" t="s">
        <v>94</v>
      </c>
      <c r="BK222" s="99">
        <f t="shared" si="44"/>
        <v>0</v>
      </c>
      <c r="BL222" s="14" t="s">
        <v>226</v>
      </c>
      <c r="BM222" s="168" t="s">
        <v>1237</v>
      </c>
    </row>
    <row r="223" spans="1:65" s="2" customFormat="1" ht="24.2" customHeight="1">
      <c r="A223" s="32"/>
      <c r="B223" s="131"/>
      <c r="C223" s="156" t="s">
        <v>580</v>
      </c>
      <c r="D223" s="156" t="s">
        <v>167</v>
      </c>
      <c r="E223" s="157" t="s">
        <v>1238</v>
      </c>
      <c r="F223" s="158" t="s">
        <v>1239</v>
      </c>
      <c r="G223" s="159" t="s">
        <v>170</v>
      </c>
      <c r="H223" s="160">
        <v>3848.7049999999999</v>
      </c>
      <c r="I223" s="161"/>
      <c r="J223" s="162"/>
      <c r="K223" s="163"/>
      <c r="L223" s="33"/>
      <c r="M223" s="164" t="s">
        <v>1</v>
      </c>
      <c r="N223" s="165" t="s">
        <v>49</v>
      </c>
      <c r="O223" s="58"/>
      <c r="P223" s="166">
        <f t="shared" si="36"/>
        <v>0</v>
      </c>
      <c r="Q223" s="166">
        <v>0</v>
      </c>
      <c r="R223" s="166">
        <f t="shared" si="37"/>
        <v>0</v>
      </c>
      <c r="S223" s="166">
        <v>0</v>
      </c>
      <c r="T223" s="167">
        <f t="shared" si="38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226</v>
      </c>
      <c r="AT223" s="168" t="s">
        <v>167</v>
      </c>
      <c r="AU223" s="168" t="s">
        <v>94</v>
      </c>
      <c r="AY223" s="14" t="s">
        <v>165</v>
      </c>
      <c r="BE223" s="99">
        <f t="shared" si="39"/>
        <v>0</v>
      </c>
      <c r="BF223" s="99">
        <f t="shared" si="40"/>
        <v>0</v>
      </c>
      <c r="BG223" s="99">
        <f t="shared" si="41"/>
        <v>0</v>
      </c>
      <c r="BH223" s="99">
        <f t="shared" si="42"/>
        <v>0</v>
      </c>
      <c r="BI223" s="99">
        <f t="shared" si="43"/>
        <v>0</v>
      </c>
      <c r="BJ223" s="14" t="s">
        <v>94</v>
      </c>
      <c r="BK223" s="99">
        <f t="shared" si="44"/>
        <v>0</v>
      </c>
      <c r="BL223" s="14" t="s">
        <v>226</v>
      </c>
      <c r="BM223" s="168" t="s">
        <v>1240</v>
      </c>
    </row>
    <row r="224" spans="1:65" s="2" customFormat="1" ht="24.2" customHeight="1">
      <c r="A224" s="32"/>
      <c r="B224" s="131"/>
      <c r="C224" s="156" t="s">
        <v>584</v>
      </c>
      <c r="D224" s="156" t="s">
        <v>167</v>
      </c>
      <c r="E224" s="157" t="s">
        <v>1241</v>
      </c>
      <c r="F224" s="158" t="s">
        <v>1242</v>
      </c>
      <c r="G224" s="159" t="s">
        <v>170</v>
      </c>
      <c r="H224" s="160">
        <v>259.14299999999997</v>
      </c>
      <c r="I224" s="161"/>
      <c r="J224" s="162"/>
      <c r="K224" s="163"/>
      <c r="L224" s="33"/>
      <c r="M224" s="164" t="s">
        <v>1</v>
      </c>
      <c r="N224" s="165" t="s">
        <v>49</v>
      </c>
      <c r="O224" s="58"/>
      <c r="P224" s="166">
        <f t="shared" si="36"/>
        <v>0</v>
      </c>
      <c r="Q224" s="166">
        <v>0</v>
      </c>
      <c r="R224" s="166">
        <f t="shared" si="37"/>
        <v>0</v>
      </c>
      <c r="S224" s="166">
        <v>0</v>
      </c>
      <c r="T224" s="167">
        <f t="shared" si="38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226</v>
      </c>
      <c r="AT224" s="168" t="s">
        <v>167</v>
      </c>
      <c r="AU224" s="168" t="s">
        <v>94</v>
      </c>
      <c r="AY224" s="14" t="s">
        <v>165</v>
      </c>
      <c r="BE224" s="99">
        <f t="shared" si="39"/>
        <v>0</v>
      </c>
      <c r="BF224" s="99">
        <f t="shared" si="40"/>
        <v>0</v>
      </c>
      <c r="BG224" s="99">
        <f t="shared" si="41"/>
        <v>0</v>
      </c>
      <c r="BH224" s="99">
        <f t="shared" si="42"/>
        <v>0</v>
      </c>
      <c r="BI224" s="99">
        <f t="shared" si="43"/>
        <v>0</v>
      </c>
      <c r="BJ224" s="14" t="s">
        <v>94</v>
      </c>
      <c r="BK224" s="99">
        <f t="shared" si="44"/>
        <v>0</v>
      </c>
      <c r="BL224" s="14" t="s">
        <v>226</v>
      </c>
      <c r="BM224" s="168" t="s">
        <v>1243</v>
      </c>
    </row>
    <row r="225" spans="1:65" s="2" customFormat="1" ht="24.2" customHeight="1">
      <c r="A225" s="32"/>
      <c r="B225" s="131"/>
      <c r="C225" s="156" t="s">
        <v>586</v>
      </c>
      <c r="D225" s="156" t="s">
        <v>167</v>
      </c>
      <c r="E225" s="157" t="s">
        <v>1244</v>
      </c>
      <c r="F225" s="158" t="s">
        <v>1245</v>
      </c>
      <c r="G225" s="159" t="s">
        <v>170</v>
      </c>
      <c r="H225" s="160">
        <v>3848.7049999999999</v>
      </c>
      <c r="I225" s="161"/>
      <c r="J225" s="162"/>
      <c r="K225" s="163"/>
      <c r="L225" s="33"/>
      <c r="M225" s="164" t="s">
        <v>1</v>
      </c>
      <c r="N225" s="165" t="s">
        <v>49</v>
      </c>
      <c r="O225" s="58"/>
      <c r="P225" s="166">
        <f t="shared" si="36"/>
        <v>0</v>
      </c>
      <c r="Q225" s="166">
        <v>8.0000000000000007E-5</v>
      </c>
      <c r="R225" s="166">
        <f t="shared" si="37"/>
        <v>0.30789640000000001</v>
      </c>
      <c r="S225" s="166">
        <v>0</v>
      </c>
      <c r="T225" s="167">
        <f t="shared" si="38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226</v>
      </c>
      <c r="AT225" s="168" t="s">
        <v>167</v>
      </c>
      <c r="AU225" s="168" t="s">
        <v>94</v>
      </c>
      <c r="AY225" s="14" t="s">
        <v>165</v>
      </c>
      <c r="BE225" s="99">
        <f t="shared" si="39"/>
        <v>0</v>
      </c>
      <c r="BF225" s="99">
        <f t="shared" si="40"/>
        <v>0</v>
      </c>
      <c r="BG225" s="99">
        <f t="shared" si="41"/>
        <v>0</v>
      </c>
      <c r="BH225" s="99">
        <f t="shared" si="42"/>
        <v>0</v>
      </c>
      <c r="BI225" s="99">
        <f t="shared" si="43"/>
        <v>0</v>
      </c>
      <c r="BJ225" s="14" t="s">
        <v>94</v>
      </c>
      <c r="BK225" s="99">
        <f t="shared" si="44"/>
        <v>0</v>
      </c>
      <c r="BL225" s="14" t="s">
        <v>226</v>
      </c>
      <c r="BM225" s="168" t="s">
        <v>1246</v>
      </c>
    </row>
    <row r="226" spans="1:65" s="2" customFormat="1" ht="24.2" customHeight="1">
      <c r="A226" s="32"/>
      <c r="B226" s="131"/>
      <c r="C226" s="156" t="s">
        <v>590</v>
      </c>
      <c r="D226" s="156" t="s">
        <v>167</v>
      </c>
      <c r="E226" s="157" t="s">
        <v>1247</v>
      </c>
      <c r="F226" s="158" t="s">
        <v>1248</v>
      </c>
      <c r="G226" s="159" t="s">
        <v>170</v>
      </c>
      <c r="H226" s="160">
        <v>259.14299999999997</v>
      </c>
      <c r="I226" s="161"/>
      <c r="J226" s="162"/>
      <c r="K226" s="163"/>
      <c r="L226" s="33"/>
      <c r="M226" s="164" t="s">
        <v>1</v>
      </c>
      <c r="N226" s="165" t="s">
        <v>49</v>
      </c>
      <c r="O226" s="58"/>
      <c r="P226" s="166">
        <f t="shared" si="36"/>
        <v>0</v>
      </c>
      <c r="Q226" s="166">
        <v>8.0000000000000007E-5</v>
      </c>
      <c r="R226" s="166">
        <f t="shared" si="37"/>
        <v>2.073144E-2</v>
      </c>
      <c r="S226" s="166">
        <v>0</v>
      </c>
      <c r="T226" s="167">
        <f t="shared" si="38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226</v>
      </c>
      <c r="AT226" s="168" t="s">
        <v>167</v>
      </c>
      <c r="AU226" s="168" t="s">
        <v>94</v>
      </c>
      <c r="AY226" s="14" t="s">
        <v>165</v>
      </c>
      <c r="BE226" s="99">
        <f t="shared" si="39"/>
        <v>0</v>
      </c>
      <c r="BF226" s="99">
        <f t="shared" si="40"/>
        <v>0</v>
      </c>
      <c r="BG226" s="99">
        <f t="shared" si="41"/>
        <v>0</v>
      </c>
      <c r="BH226" s="99">
        <f t="shared" si="42"/>
        <v>0</v>
      </c>
      <c r="BI226" s="99">
        <f t="shared" si="43"/>
        <v>0</v>
      </c>
      <c r="BJ226" s="14" t="s">
        <v>94</v>
      </c>
      <c r="BK226" s="99">
        <f t="shared" si="44"/>
        <v>0</v>
      </c>
      <c r="BL226" s="14" t="s">
        <v>226</v>
      </c>
      <c r="BM226" s="168" t="s">
        <v>1249</v>
      </c>
    </row>
    <row r="227" spans="1:65" s="2" customFormat="1" ht="24.2" customHeight="1">
      <c r="A227" s="32"/>
      <c r="B227" s="131"/>
      <c r="C227" s="156" t="s">
        <v>594</v>
      </c>
      <c r="D227" s="156" t="s">
        <v>167</v>
      </c>
      <c r="E227" s="157" t="s">
        <v>1250</v>
      </c>
      <c r="F227" s="158" t="s">
        <v>1251</v>
      </c>
      <c r="G227" s="159" t="s">
        <v>170</v>
      </c>
      <c r="H227" s="160">
        <v>2333.087</v>
      </c>
      <c r="I227" s="161"/>
      <c r="J227" s="162"/>
      <c r="K227" s="163"/>
      <c r="L227" s="33"/>
      <c r="M227" s="164" t="s">
        <v>1</v>
      </c>
      <c r="N227" s="165" t="s">
        <v>49</v>
      </c>
      <c r="O227" s="58"/>
      <c r="P227" s="166">
        <f t="shared" si="36"/>
        <v>0</v>
      </c>
      <c r="Q227" s="166">
        <v>1.17E-3</v>
      </c>
      <c r="R227" s="166">
        <f t="shared" si="37"/>
        <v>2.7297117900000001</v>
      </c>
      <c r="S227" s="166">
        <v>0</v>
      </c>
      <c r="T227" s="167">
        <f t="shared" si="38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226</v>
      </c>
      <c r="AT227" s="168" t="s">
        <v>167</v>
      </c>
      <c r="AU227" s="168" t="s">
        <v>94</v>
      </c>
      <c r="AY227" s="14" t="s">
        <v>165</v>
      </c>
      <c r="BE227" s="99">
        <f t="shared" si="39"/>
        <v>0</v>
      </c>
      <c r="BF227" s="99">
        <f t="shared" si="40"/>
        <v>0</v>
      </c>
      <c r="BG227" s="99">
        <f t="shared" si="41"/>
        <v>0</v>
      </c>
      <c r="BH227" s="99">
        <f t="shared" si="42"/>
        <v>0</v>
      </c>
      <c r="BI227" s="99">
        <f t="shared" si="43"/>
        <v>0</v>
      </c>
      <c r="BJ227" s="14" t="s">
        <v>94</v>
      </c>
      <c r="BK227" s="99">
        <f t="shared" si="44"/>
        <v>0</v>
      </c>
      <c r="BL227" s="14" t="s">
        <v>226</v>
      </c>
      <c r="BM227" s="168" t="s">
        <v>1252</v>
      </c>
    </row>
    <row r="228" spans="1:65" s="2" customFormat="1" ht="49.15" customHeight="1">
      <c r="A228" s="32"/>
      <c r="B228" s="131"/>
      <c r="C228" s="156" t="s">
        <v>598</v>
      </c>
      <c r="D228" s="156" t="s">
        <v>167</v>
      </c>
      <c r="E228" s="157" t="s">
        <v>1253</v>
      </c>
      <c r="F228" s="158" t="s">
        <v>1254</v>
      </c>
      <c r="G228" s="159" t="s">
        <v>170</v>
      </c>
      <c r="H228" s="160">
        <v>3848.7049999999999</v>
      </c>
      <c r="I228" s="161"/>
      <c r="J228" s="162"/>
      <c r="K228" s="163"/>
      <c r="L228" s="33"/>
      <c r="M228" s="164" t="s">
        <v>1</v>
      </c>
      <c r="N228" s="165" t="s">
        <v>49</v>
      </c>
      <c r="O228" s="58"/>
      <c r="P228" s="166">
        <f t="shared" si="36"/>
        <v>0</v>
      </c>
      <c r="Q228" s="166">
        <v>3.3E-4</v>
      </c>
      <c r="R228" s="166">
        <f t="shared" si="37"/>
        <v>1.2700726499999999</v>
      </c>
      <c r="S228" s="166">
        <v>0</v>
      </c>
      <c r="T228" s="167">
        <f t="shared" si="38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226</v>
      </c>
      <c r="AT228" s="168" t="s">
        <v>167</v>
      </c>
      <c r="AU228" s="168" t="s">
        <v>94</v>
      </c>
      <c r="AY228" s="14" t="s">
        <v>165</v>
      </c>
      <c r="BE228" s="99">
        <f t="shared" si="39"/>
        <v>0</v>
      </c>
      <c r="BF228" s="99">
        <f t="shared" si="40"/>
        <v>0</v>
      </c>
      <c r="BG228" s="99">
        <f t="shared" si="41"/>
        <v>0</v>
      </c>
      <c r="BH228" s="99">
        <f t="shared" si="42"/>
        <v>0</v>
      </c>
      <c r="BI228" s="99">
        <f t="shared" si="43"/>
        <v>0</v>
      </c>
      <c r="BJ228" s="14" t="s">
        <v>94</v>
      </c>
      <c r="BK228" s="99">
        <f t="shared" si="44"/>
        <v>0</v>
      </c>
      <c r="BL228" s="14" t="s">
        <v>226</v>
      </c>
      <c r="BM228" s="168" t="s">
        <v>1255</v>
      </c>
    </row>
    <row r="229" spans="1:65" s="2" customFormat="1" ht="37.9" customHeight="1">
      <c r="A229" s="32"/>
      <c r="B229" s="131"/>
      <c r="C229" s="156" t="s">
        <v>602</v>
      </c>
      <c r="D229" s="156" t="s">
        <v>167</v>
      </c>
      <c r="E229" s="157" t="s">
        <v>1256</v>
      </c>
      <c r="F229" s="158" t="s">
        <v>1257</v>
      </c>
      <c r="G229" s="159" t="s">
        <v>170</v>
      </c>
      <c r="H229" s="160">
        <v>259.14299999999997</v>
      </c>
      <c r="I229" s="161"/>
      <c r="J229" s="162"/>
      <c r="K229" s="163"/>
      <c r="L229" s="33"/>
      <c r="M229" s="164" t="s">
        <v>1</v>
      </c>
      <c r="N229" s="165" t="s">
        <v>49</v>
      </c>
      <c r="O229" s="58"/>
      <c r="P229" s="166">
        <f t="shared" si="36"/>
        <v>0</v>
      </c>
      <c r="Q229" s="166">
        <v>3.3E-4</v>
      </c>
      <c r="R229" s="166">
        <f t="shared" si="37"/>
        <v>8.5517189999999993E-2</v>
      </c>
      <c r="S229" s="166">
        <v>0</v>
      </c>
      <c r="T229" s="167">
        <f t="shared" si="38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226</v>
      </c>
      <c r="AT229" s="168" t="s">
        <v>167</v>
      </c>
      <c r="AU229" s="168" t="s">
        <v>94</v>
      </c>
      <c r="AY229" s="14" t="s">
        <v>165</v>
      </c>
      <c r="BE229" s="99">
        <f t="shared" si="39"/>
        <v>0</v>
      </c>
      <c r="BF229" s="99">
        <f t="shared" si="40"/>
        <v>0</v>
      </c>
      <c r="BG229" s="99">
        <f t="shared" si="41"/>
        <v>0</v>
      </c>
      <c r="BH229" s="99">
        <f t="shared" si="42"/>
        <v>0</v>
      </c>
      <c r="BI229" s="99">
        <f t="shared" si="43"/>
        <v>0</v>
      </c>
      <c r="BJ229" s="14" t="s">
        <v>94</v>
      </c>
      <c r="BK229" s="99">
        <f t="shared" si="44"/>
        <v>0</v>
      </c>
      <c r="BL229" s="14" t="s">
        <v>226</v>
      </c>
      <c r="BM229" s="168" t="s">
        <v>1258</v>
      </c>
    </row>
    <row r="230" spans="1:65" s="12" customFormat="1" ht="25.9" customHeight="1">
      <c r="B230" s="143"/>
      <c r="D230" s="144" t="s">
        <v>82</v>
      </c>
      <c r="E230" s="145" t="s">
        <v>373</v>
      </c>
      <c r="F230" s="145" t="s">
        <v>1259</v>
      </c>
      <c r="I230" s="146"/>
      <c r="J230" s="147"/>
      <c r="L230" s="143"/>
      <c r="M230" s="148"/>
      <c r="N230" s="149"/>
      <c r="O230" s="149"/>
      <c r="P230" s="150">
        <f>P231</f>
        <v>0</v>
      </c>
      <c r="Q230" s="149"/>
      <c r="R230" s="150">
        <f>R231</f>
        <v>8.2915499999999975E-2</v>
      </c>
      <c r="S230" s="149"/>
      <c r="T230" s="151">
        <f>T231</f>
        <v>0</v>
      </c>
      <c r="AR230" s="144" t="s">
        <v>103</v>
      </c>
      <c r="AT230" s="152" t="s">
        <v>82</v>
      </c>
      <c r="AU230" s="152" t="s">
        <v>83</v>
      </c>
      <c r="AY230" s="144" t="s">
        <v>165</v>
      </c>
      <c r="BK230" s="153">
        <f>BK231</f>
        <v>0</v>
      </c>
    </row>
    <row r="231" spans="1:65" s="12" customFormat="1" ht="22.9" customHeight="1">
      <c r="B231" s="143"/>
      <c r="D231" s="144" t="s">
        <v>82</v>
      </c>
      <c r="E231" s="154" t="s">
        <v>1260</v>
      </c>
      <c r="F231" s="154" t="s">
        <v>1261</v>
      </c>
      <c r="I231" s="146"/>
      <c r="J231" s="155"/>
      <c r="L231" s="143"/>
      <c r="M231" s="148"/>
      <c r="N231" s="149"/>
      <c r="O231" s="149"/>
      <c r="P231" s="150">
        <f>SUM(P232:P239)</f>
        <v>0</v>
      </c>
      <c r="Q231" s="149"/>
      <c r="R231" s="150">
        <f>SUM(R232:R239)</f>
        <v>8.2915499999999975E-2</v>
      </c>
      <c r="S231" s="149"/>
      <c r="T231" s="151">
        <f>SUM(T232:T239)</f>
        <v>0</v>
      </c>
      <c r="AR231" s="144" t="s">
        <v>103</v>
      </c>
      <c r="AT231" s="152" t="s">
        <v>82</v>
      </c>
      <c r="AU231" s="152" t="s">
        <v>89</v>
      </c>
      <c r="AY231" s="144" t="s">
        <v>165</v>
      </c>
      <c r="BK231" s="153">
        <f>SUM(BK232:BK239)</f>
        <v>0</v>
      </c>
    </row>
    <row r="232" spans="1:65" s="2" customFormat="1" ht="37.9" customHeight="1">
      <c r="A232" s="32"/>
      <c r="B232" s="131"/>
      <c r="C232" s="156" t="s">
        <v>606</v>
      </c>
      <c r="D232" s="156" t="s">
        <v>167</v>
      </c>
      <c r="E232" s="157" t="s">
        <v>1262</v>
      </c>
      <c r="F232" s="158" t="s">
        <v>1263</v>
      </c>
      <c r="G232" s="159" t="s">
        <v>277</v>
      </c>
      <c r="H232" s="160">
        <v>110.35</v>
      </c>
      <c r="I232" s="161"/>
      <c r="J232" s="162"/>
      <c r="K232" s="163"/>
      <c r="L232" s="33"/>
      <c r="M232" s="164" t="s">
        <v>1</v>
      </c>
      <c r="N232" s="165" t="s">
        <v>49</v>
      </c>
      <c r="O232" s="58"/>
      <c r="P232" s="166">
        <f t="shared" ref="P232:P239" si="45">O232*H232</f>
        <v>0</v>
      </c>
      <c r="Q232" s="166">
        <v>0</v>
      </c>
      <c r="R232" s="166">
        <f t="shared" ref="R232:R239" si="46">Q232*H232</f>
        <v>0</v>
      </c>
      <c r="S232" s="166">
        <v>0</v>
      </c>
      <c r="T232" s="167">
        <f t="shared" ref="T232:T239" si="47"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566</v>
      </c>
      <c r="AT232" s="168" t="s">
        <v>167</v>
      </c>
      <c r="AU232" s="168" t="s">
        <v>94</v>
      </c>
      <c r="AY232" s="14" t="s">
        <v>165</v>
      </c>
      <c r="BE232" s="99">
        <f t="shared" ref="BE232:BE239" si="48">IF(N232="základná",J232,0)</f>
        <v>0</v>
      </c>
      <c r="BF232" s="99">
        <f t="shared" ref="BF232:BF239" si="49">IF(N232="znížená",J232,0)</f>
        <v>0</v>
      </c>
      <c r="BG232" s="99">
        <f t="shared" ref="BG232:BG239" si="50">IF(N232="zákl. prenesená",J232,0)</f>
        <v>0</v>
      </c>
      <c r="BH232" s="99">
        <f t="shared" ref="BH232:BH239" si="51">IF(N232="zníž. prenesená",J232,0)</f>
        <v>0</v>
      </c>
      <c r="BI232" s="99">
        <f t="shared" ref="BI232:BI239" si="52">IF(N232="nulová",J232,0)</f>
        <v>0</v>
      </c>
      <c r="BJ232" s="14" t="s">
        <v>94</v>
      </c>
      <c r="BK232" s="99">
        <f t="shared" ref="BK232:BK239" si="53">ROUND(I232*H232,2)</f>
        <v>0</v>
      </c>
      <c r="BL232" s="14" t="s">
        <v>566</v>
      </c>
      <c r="BM232" s="168" t="s">
        <v>1264</v>
      </c>
    </row>
    <row r="233" spans="1:65" s="2" customFormat="1" ht="24.2" customHeight="1">
      <c r="A233" s="32"/>
      <c r="B233" s="131"/>
      <c r="C233" s="169" t="s">
        <v>610</v>
      </c>
      <c r="D233" s="169" t="s">
        <v>373</v>
      </c>
      <c r="E233" s="170" t="s">
        <v>1265</v>
      </c>
      <c r="F233" s="171" t="s">
        <v>1266</v>
      </c>
      <c r="G233" s="172" t="s">
        <v>277</v>
      </c>
      <c r="H233" s="173">
        <v>110.35</v>
      </c>
      <c r="I233" s="174"/>
      <c r="J233" s="175"/>
      <c r="K233" s="176"/>
      <c r="L233" s="177"/>
      <c r="M233" s="178" t="s">
        <v>1</v>
      </c>
      <c r="N233" s="179" t="s">
        <v>49</v>
      </c>
      <c r="O233" s="58"/>
      <c r="P233" s="166">
        <f t="shared" si="45"/>
        <v>0</v>
      </c>
      <c r="Q233" s="166">
        <v>7.2999999999999996E-4</v>
      </c>
      <c r="R233" s="166">
        <f t="shared" si="46"/>
        <v>8.0555499999999988E-2</v>
      </c>
      <c r="S233" s="166">
        <v>0</v>
      </c>
      <c r="T233" s="167">
        <f t="shared" si="47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1267</v>
      </c>
      <c r="AT233" s="168" t="s">
        <v>373</v>
      </c>
      <c r="AU233" s="168" t="s">
        <v>94</v>
      </c>
      <c r="AY233" s="14" t="s">
        <v>165</v>
      </c>
      <c r="BE233" s="99">
        <f t="shared" si="48"/>
        <v>0</v>
      </c>
      <c r="BF233" s="99">
        <f t="shared" si="49"/>
        <v>0</v>
      </c>
      <c r="BG233" s="99">
        <f t="shared" si="50"/>
        <v>0</v>
      </c>
      <c r="BH233" s="99">
        <f t="shared" si="51"/>
        <v>0</v>
      </c>
      <c r="BI233" s="99">
        <f t="shared" si="52"/>
        <v>0</v>
      </c>
      <c r="BJ233" s="14" t="s">
        <v>94</v>
      </c>
      <c r="BK233" s="99">
        <f t="shared" si="53"/>
        <v>0</v>
      </c>
      <c r="BL233" s="14" t="s">
        <v>1267</v>
      </c>
      <c r="BM233" s="168" t="s">
        <v>1268</v>
      </c>
    </row>
    <row r="234" spans="1:65" s="2" customFormat="1" ht="24.2" customHeight="1">
      <c r="A234" s="32"/>
      <c r="B234" s="131"/>
      <c r="C234" s="169" t="s">
        <v>612</v>
      </c>
      <c r="D234" s="169" t="s">
        <v>373</v>
      </c>
      <c r="E234" s="170" t="s">
        <v>1269</v>
      </c>
      <c r="F234" s="171" t="s">
        <v>1270</v>
      </c>
      <c r="G234" s="172" t="s">
        <v>394</v>
      </c>
      <c r="H234" s="173">
        <v>16</v>
      </c>
      <c r="I234" s="174"/>
      <c r="J234" s="175"/>
      <c r="K234" s="176"/>
      <c r="L234" s="177"/>
      <c r="M234" s="178" t="s">
        <v>1</v>
      </c>
      <c r="N234" s="179" t="s">
        <v>49</v>
      </c>
      <c r="O234" s="58"/>
      <c r="P234" s="166">
        <f t="shared" si="45"/>
        <v>0</v>
      </c>
      <c r="Q234" s="166">
        <v>1.0000000000000001E-5</v>
      </c>
      <c r="R234" s="166">
        <f t="shared" si="46"/>
        <v>1.6000000000000001E-4</v>
      </c>
      <c r="S234" s="166">
        <v>0</v>
      </c>
      <c r="T234" s="167">
        <f t="shared" si="47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1267</v>
      </c>
      <c r="AT234" s="168" t="s">
        <v>373</v>
      </c>
      <c r="AU234" s="168" t="s">
        <v>94</v>
      </c>
      <c r="AY234" s="14" t="s">
        <v>165</v>
      </c>
      <c r="BE234" s="99">
        <f t="shared" si="48"/>
        <v>0</v>
      </c>
      <c r="BF234" s="99">
        <f t="shared" si="49"/>
        <v>0</v>
      </c>
      <c r="BG234" s="99">
        <f t="shared" si="50"/>
        <v>0</v>
      </c>
      <c r="BH234" s="99">
        <f t="shared" si="51"/>
        <v>0</v>
      </c>
      <c r="BI234" s="99">
        <f t="shared" si="52"/>
        <v>0</v>
      </c>
      <c r="BJ234" s="14" t="s">
        <v>94</v>
      </c>
      <c r="BK234" s="99">
        <f t="shared" si="53"/>
        <v>0</v>
      </c>
      <c r="BL234" s="14" t="s">
        <v>1267</v>
      </c>
      <c r="BM234" s="168" t="s">
        <v>1271</v>
      </c>
    </row>
    <row r="235" spans="1:65" s="2" customFormat="1" ht="14.45" customHeight="1">
      <c r="A235" s="32"/>
      <c r="B235" s="131"/>
      <c r="C235" s="169" t="s">
        <v>616</v>
      </c>
      <c r="D235" s="169" t="s">
        <v>373</v>
      </c>
      <c r="E235" s="170" t="s">
        <v>1272</v>
      </c>
      <c r="F235" s="171" t="s">
        <v>1273</v>
      </c>
      <c r="G235" s="172" t="s">
        <v>394</v>
      </c>
      <c r="H235" s="173">
        <v>6</v>
      </c>
      <c r="I235" s="174"/>
      <c r="J235" s="175"/>
      <c r="K235" s="176"/>
      <c r="L235" s="177"/>
      <c r="M235" s="178" t="s">
        <v>1</v>
      </c>
      <c r="N235" s="179" t="s">
        <v>49</v>
      </c>
      <c r="O235" s="58"/>
      <c r="P235" s="166">
        <f t="shared" si="45"/>
        <v>0</v>
      </c>
      <c r="Q235" s="166">
        <v>2.0000000000000002E-5</v>
      </c>
      <c r="R235" s="166">
        <f t="shared" si="46"/>
        <v>1.2000000000000002E-4</v>
      </c>
      <c r="S235" s="166">
        <v>0</v>
      </c>
      <c r="T235" s="167">
        <f t="shared" si="47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8" t="s">
        <v>1267</v>
      </c>
      <c r="AT235" s="168" t="s">
        <v>373</v>
      </c>
      <c r="AU235" s="168" t="s">
        <v>94</v>
      </c>
      <c r="AY235" s="14" t="s">
        <v>165</v>
      </c>
      <c r="BE235" s="99">
        <f t="shared" si="48"/>
        <v>0</v>
      </c>
      <c r="BF235" s="99">
        <f t="shared" si="49"/>
        <v>0</v>
      </c>
      <c r="BG235" s="99">
        <f t="shared" si="50"/>
        <v>0</v>
      </c>
      <c r="BH235" s="99">
        <f t="shared" si="51"/>
        <v>0</v>
      </c>
      <c r="BI235" s="99">
        <f t="shared" si="52"/>
        <v>0</v>
      </c>
      <c r="BJ235" s="14" t="s">
        <v>94</v>
      </c>
      <c r="BK235" s="99">
        <f t="shared" si="53"/>
        <v>0</v>
      </c>
      <c r="BL235" s="14" t="s">
        <v>1267</v>
      </c>
      <c r="BM235" s="168" t="s">
        <v>1274</v>
      </c>
    </row>
    <row r="236" spans="1:65" s="2" customFormat="1" ht="14.45" customHeight="1">
      <c r="A236" s="32"/>
      <c r="B236" s="131"/>
      <c r="C236" s="156" t="s">
        <v>620</v>
      </c>
      <c r="D236" s="156" t="s">
        <v>167</v>
      </c>
      <c r="E236" s="157" t="s">
        <v>1275</v>
      </c>
      <c r="F236" s="158" t="s">
        <v>1276</v>
      </c>
      <c r="G236" s="159" t="s">
        <v>394</v>
      </c>
      <c r="H236" s="160">
        <v>8</v>
      </c>
      <c r="I236" s="161"/>
      <c r="J236" s="162"/>
      <c r="K236" s="163"/>
      <c r="L236" s="33"/>
      <c r="M236" s="164" t="s">
        <v>1</v>
      </c>
      <c r="N236" s="165" t="s">
        <v>49</v>
      </c>
      <c r="O236" s="58"/>
      <c r="P236" s="166">
        <f t="shared" si="45"/>
        <v>0</v>
      </c>
      <c r="Q236" s="166">
        <v>0</v>
      </c>
      <c r="R236" s="166">
        <f t="shared" si="46"/>
        <v>0</v>
      </c>
      <c r="S236" s="166">
        <v>0</v>
      </c>
      <c r="T236" s="167">
        <f t="shared" si="47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566</v>
      </c>
      <c r="AT236" s="168" t="s">
        <v>167</v>
      </c>
      <c r="AU236" s="168" t="s">
        <v>94</v>
      </c>
      <c r="AY236" s="14" t="s">
        <v>165</v>
      </c>
      <c r="BE236" s="99">
        <f t="shared" si="48"/>
        <v>0</v>
      </c>
      <c r="BF236" s="99">
        <f t="shared" si="49"/>
        <v>0</v>
      </c>
      <c r="BG236" s="99">
        <f t="shared" si="50"/>
        <v>0</v>
      </c>
      <c r="BH236" s="99">
        <f t="shared" si="51"/>
        <v>0</v>
      </c>
      <c r="BI236" s="99">
        <f t="shared" si="52"/>
        <v>0</v>
      </c>
      <c r="BJ236" s="14" t="s">
        <v>94</v>
      </c>
      <c r="BK236" s="99">
        <f t="shared" si="53"/>
        <v>0</v>
      </c>
      <c r="BL236" s="14" t="s">
        <v>566</v>
      </c>
      <c r="BM236" s="168" t="s">
        <v>1277</v>
      </c>
    </row>
    <row r="237" spans="1:65" s="2" customFormat="1" ht="37.9" customHeight="1">
      <c r="A237" s="32"/>
      <c r="B237" s="131"/>
      <c r="C237" s="169" t="s">
        <v>622</v>
      </c>
      <c r="D237" s="169" t="s">
        <v>373</v>
      </c>
      <c r="E237" s="170" t="s">
        <v>1278</v>
      </c>
      <c r="F237" s="171" t="s">
        <v>1279</v>
      </c>
      <c r="G237" s="172" t="s">
        <v>394</v>
      </c>
      <c r="H237" s="173">
        <v>8</v>
      </c>
      <c r="I237" s="174"/>
      <c r="J237" s="175"/>
      <c r="K237" s="176"/>
      <c r="L237" s="177"/>
      <c r="M237" s="178" t="s">
        <v>1</v>
      </c>
      <c r="N237" s="179" t="s">
        <v>49</v>
      </c>
      <c r="O237" s="58"/>
      <c r="P237" s="166">
        <f t="shared" si="45"/>
        <v>0</v>
      </c>
      <c r="Q237" s="166">
        <v>6.0000000000000002E-5</v>
      </c>
      <c r="R237" s="166">
        <f t="shared" si="46"/>
        <v>4.8000000000000001E-4</v>
      </c>
      <c r="S237" s="166">
        <v>0</v>
      </c>
      <c r="T237" s="167">
        <f t="shared" si="47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1267</v>
      </c>
      <c r="AT237" s="168" t="s">
        <v>373</v>
      </c>
      <c r="AU237" s="168" t="s">
        <v>94</v>
      </c>
      <c r="AY237" s="14" t="s">
        <v>165</v>
      </c>
      <c r="BE237" s="99">
        <f t="shared" si="48"/>
        <v>0</v>
      </c>
      <c r="BF237" s="99">
        <f t="shared" si="49"/>
        <v>0</v>
      </c>
      <c r="BG237" s="99">
        <f t="shared" si="50"/>
        <v>0</v>
      </c>
      <c r="BH237" s="99">
        <f t="shared" si="51"/>
        <v>0</v>
      </c>
      <c r="BI237" s="99">
        <f t="shared" si="52"/>
        <v>0</v>
      </c>
      <c r="BJ237" s="14" t="s">
        <v>94</v>
      </c>
      <c r="BK237" s="99">
        <f t="shared" si="53"/>
        <v>0</v>
      </c>
      <c r="BL237" s="14" t="s">
        <v>1267</v>
      </c>
      <c r="BM237" s="168" t="s">
        <v>1280</v>
      </c>
    </row>
    <row r="238" spans="1:65" s="2" customFormat="1" ht="37.9" customHeight="1">
      <c r="A238" s="32"/>
      <c r="B238" s="131"/>
      <c r="C238" s="156" t="s">
        <v>626</v>
      </c>
      <c r="D238" s="156" t="s">
        <v>167</v>
      </c>
      <c r="E238" s="157" t="s">
        <v>1281</v>
      </c>
      <c r="F238" s="158" t="s">
        <v>1282</v>
      </c>
      <c r="G238" s="159" t="s">
        <v>394</v>
      </c>
      <c r="H238" s="160">
        <v>8</v>
      </c>
      <c r="I238" s="161"/>
      <c r="J238" s="162"/>
      <c r="K238" s="163"/>
      <c r="L238" s="33"/>
      <c r="M238" s="164" t="s">
        <v>1</v>
      </c>
      <c r="N238" s="165" t="s">
        <v>49</v>
      </c>
      <c r="O238" s="58"/>
      <c r="P238" s="166">
        <f t="shared" si="45"/>
        <v>0</v>
      </c>
      <c r="Q238" s="166">
        <v>0</v>
      </c>
      <c r="R238" s="166">
        <f t="shared" si="46"/>
        <v>0</v>
      </c>
      <c r="S238" s="166">
        <v>0</v>
      </c>
      <c r="T238" s="167">
        <f t="shared" si="47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566</v>
      </c>
      <c r="AT238" s="168" t="s">
        <v>167</v>
      </c>
      <c r="AU238" s="168" t="s">
        <v>94</v>
      </c>
      <c r="AY238" s="14" t="s">
        <v>165</v>
      </c>
      <c r="BE238" s="99">
        <f t="shared" si="48"/>
        <v>0</v>
      </c>
      <c r="BF238" s="99">
        <f t="shared" si="49"/>
        <v>0</v>
      </c>
      <c r="BG238" s="99">
        <f t="shared" si="50"/>
        <v>0</v>
      </c>
      <c r="BH238" s="99">
        <f t="shared" si="51"/>
        <v>0</v>
      </c>
      <c r="BI238" s="99">
        <f t="shared" si="52"/>
        <v>0</v>
      </c>
      <c r="BJ238" s="14" t="s">
        <v>94</v>
      </c>
      <c r="BK238" s="99">
        <f t="shared" si="53"/>
        <v>0</v>
      </c>
      <c r="BL238" s="14" t="s">
        <v>566</v>
      </c>
      <c r="BM238" s="168" t="s">
        <v>1283</v>
      </c>
    </row>
    <row r="239" spans="1:65" s="2" customFormat="1" ht="37.9" customHeight="1">
      <c r="A239" s="32"/>
      <c r="B239" s="131"/>
      <c r="C239" s="169" t="s">
        <v>630</v>
      </c>
      <c r="D239" s="169" t="s">
        <v>373</v>
      </c>
      <c r="E239" s="170" t="s">
        <v>1284</v>
      </c>
      <c r="F239" s="171" t="s">
        <v>1285</v>
      </c>
      <c r="G239" s="172" t="s">
        <v>394</v>
      </c>
      <c r="H239" s="173">
        <v>8</v>
      </c>
      <c r="I239" s="174"/>
      <c r="J239" s="175"/>
      <c r="K239" s="176"/>
      <c r="L239" s="177"/>
      <c r="M239" s="186" t="s">
        <v>1</v>
      </c>
      <c r="N239" s="187" t="s">
        <v>49</v>
      </c>
      <c r="O239" s="182"/>
      <c r="P239" s="183">
        <f t="shared" si="45"/>
        <v>0</v>
      </c>
      <c r="Q239" s="183">
        <v>2.0000000000000001E-4</v>
      </c>
      <c r="R239" s="183">
        <f t="shared" si="46"/>
        <v>1.6000000000000001E-3</v>
      </c>
      <c r="S239" s="183">
        <v>0</v>
      </c>
      <c r="T239" s="184">
        <f t="shared" si="47"/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8" t="s">
        <v>1267</v>
      </c>
      <c r="AT239" s="168" t="s">
        <v>373</v>
      </c>
      <c r="AU239" s="168" t="s">
        <v>94</v>
      </c>
      <c r="AY239" s="14" t="s">
        <v>165</v>
      </c>
      <c r="BE239" s="99">
        <f t="shared" si="48"/>
        <v>0</v>
      </c>
      <c r="BF239" s="99">
        <f t="shared" si="49"/>
        <v>0</v>
      </c>
      <c r="BG239" s="99">
        <f t="shared" si="50"/>
        <v>0</v>
      </c>
      <c r="BH239" s="99">
        <f t="shared" si="51"/>
        <v>0</v>
      </c>
      <c r="BI239" s="99">
        <f t="shared" si="52"/>
        <v>0</v>
      </c>
      <c r="BJ239" s="14" t="s">
        <v>94</v>
      </c>
      <c r="BK239" s="99">
        <f t="shared" si="53"/>
        <v>0</v>
      </c>
      <c r="BL239" s="14" t="s">
        <v>1267</v>
      </c>
      <c r="BM239" s="168" t="s">
        <v>1286</v>
      </c>
    </row>
    <row r="240" spans="1:65" s="2" customFormat="1" ht="6.95" customHeight="1">
      <c r="A240" s="32"/>
      <c r="B240" s="47"/>
      <c r="C240" s="48"/>
      <c r="D240" s="48"/>
      <c r="E240" s="48"/>
      <c r="F240" s="48"/>
      <c r="G240" s="48"/>
      <c r="H240" s="48"/>
      <c r="I240" s="48"/>
      <c r="J240" s="48"/>
      <c r="K240" s="48"/>
      <c r="L240" s="33"/>
      <c r="M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</row>
  </sheetData>
  <autoFilter ref="C141:K239"/>
  <mergeCells count="15">
    <mergeCell ref="E22:H22"/>
    <mergeCell ref="E128:H128"/>
    <mergeCell ref="E132:H132"/>
    <mergeCell ref="E130:H130"/>
    <mergeCell ref="E134:H134"/>
    <mergeCell ref="L2:V2"/>
    <mergeCell ref="E31:H31"/>
    <mergeCell ref="E84:H84"/>
    <mergeCell ref="E88:H88"/>
    <mergeCell ref="E86:H86"/>
    <mergeCell ref="E90:H90"/>
    <mergeCell ref="E7:H7"/>
    <mergeCell ref="E11:H11"/>
    <mergeCell ref="E9:H9"/>
    <mergeCell ref="E13:H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7"/>
  <sheetViews>
    <sheetView showGridLines="0" workbookViewId="0">
      <selection activeCell="A114" sqref="A114:XFD11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109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ht="12.75">
      <c r="B8" s="17"/>
      <c r="D8" s="24" t="s">
        <v>132</v>
      </c>
      <c r="L8" s="17"/>
    </row>
    <row r="9" spans="1:46" s="1" customFormat="1" ht="16.5" customHeight="1">
      <c r="B9" s="17"/>
      <c r="E9" s="235" t="s">
        <v>3321</v>
      </c>
      <c r="F9" s="222"/>
      <c r="G9" s="222"/>
      <c r="H9" s="222"/>
      <c r="L9" s="17"/>
    </row>
    <row r="10" spans="1:46" s="1" customFormat="1" ht="12" customHeight="1">
      <c r="B10" s="17"/>
      <c r="D10" s="24" t="s">
        <v>134</v>
      </c>
      <c r="L10" s="17"/>
    </row>
    <row r="11" spans="1:46" s="2" customFormat="1" ht="16.5" customHeight="1">
      <c r="A11" s="32"/>
      <c r="B11" s="33"/>
      <c r="C11" s="32"/>
      <c r="D11" s="32"/>
      <c r="E11" s="239" t="s">
        <v>3319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4" t="s">
        <v>1054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194" t="s">
        <v>3322</v>
      </c>
      <c r="F13" s="236"/>
      <c r="G13" s="236"/>
      <c r="H13" s="23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4" t="s">
        <v>15</v>
      </c>
      <c r="E15" s="32"/>
      <c r="F15" s="22" t="s">
        <v>16</v>
      </c>
      <c r="G15" s="32"/>
      <c r="H15" s="32"/>
      <c r="I15" s="24" t="s">
        <v>17</v>
      </c>
      <c r="J15" s="22" t="s">
        <v>18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19</v>
      </c>
      <c r="E16" s="32"/>
      <c r="F16" s="22" t="s">
        <v>20</v>
      </c>
      <c r="G16" s="32"/>
      <c r="H16" s="32"/>
      <c r="I16" s="24" t="s">
        <v>21</v>
      </c>
      <c r="J16" s="5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21.75" customHeight="1">
      <c r="A17" s="32"/>
      <c r="B17" s="33"/>
      <c r="C17" s="32"/>
      <c r="D17" s="21" t="s">
        <v>22</v>
      </c>
      <c r="E17" s="32"/>
      <c r="F17" s="26"/>
      <c r="G17" s="32"/>
      <c r="H17" s="32"/>
      <c r="I17" s="21" t="s">
        <v>23</v>
      </c>
      <c r="J17" s="26" t="s">
        <v>24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4" t="s">
        <v>25</v>
      </c>
      <c r="E18" s="32"/>
      <c r="F18" s="32"/>
      <c r="G18" s="32"/>
      <c r="H18" s="32"/>
      <c r="I18" s="24" t="s">
        <v>26</v>
      </c>
      <c r="J18" s="22" t="s">
        <v>27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2" t="s">
        <v>28</v>
      </c>
      <c r="F19" s="32"/>
      <c r="G19" s="32"/>
      <c r="H19" s="32"/>
      <c r="I19" s="24" t="s">
        <v>29</v>
      </c>
      <c r="J19" s="2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4" t="s">
        <v>30</v>
      </c>
      <c r="E21" s="32"/>
      <c r="F21" s="32"/>
      <c r="G21" s="32"/>
      <c r="H21" s="32"/>
      <c r="I21" s="24" t="s">
        <v>26</v>
      </c>
      <c r="J21" s="25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37"/>
      <c r="F22" s="226"/>
      <c r="G22" s="226"/>
      <c r="H22" s="226"/>
      <c r="I22" s="24" t="s">
        <v>29</v>
      </c>
      <c r="J22" s="25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4" t="s">
        <v>32</v>
      </c>
      <c r="E24" s="32"/>
      <c r="F24" s="32"/>
      <c r="G24" s="32"/>
      <c r="H24" s="32"/>
      <c r="I24" s="24" t="s">
        <v>26</v>
      </c>
      <c r="J24" s="22" t="s">
        <v>33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2" t="s">
        <v>34</v>
      </c>
      <c r="F25" s="32"/>
      <c r="G25" s="32"/>
      <c r="H25" s="32"/>
      <c r="I25" s="24" t="s">
        <v>29</v>
      </c>
      <c r="J25" s="22" t="s">
        <v>35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4" t="s">
        <v>37</v>
      </c>
      <c r="E27" s="32"/>
      <c r="F27" s="32"/>
      <c r="G27" s="32"/>
      <c r="H27" s="32"/>
      <c r="I27" s="24" t="s">
        <v>26</v>
      </c>
      <c r="J27" s="22" t="s">
        <v>38</v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2" t="s">
        <v>39</v>
      </c>
      <c r="F28" s="32"/>
      <c r="G28" s="32"/>
      <c r="H28" s="32"/>
      <c r="I28" s="24" t="s">
        <v>29</v>
      </c>
      <c r="J28" s="22" t="s">
        <v>38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4" t="s">
        <v>40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4"/>
      <c r="B31" s="105"/>
      <c r="C31" s="104"/>
      <c r="D31" s="104"/>
      <c r="E31" s="230" t="s">
        <v>1</v>
      </c>
      <c r="F31" s="230"/>
      <c r="G31" s="230"/>
      <c r="H31" s="230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22" t="s">
        <v>135</v>
      </c>
      <c r="E34" s="32"/>
      <c r="F34" s="32"/>
      <c r="G34" s="32"/>
      <c r="H34" s="32"/>
      <c r="I34" s="32"/>
      <c r="J34" s="3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30" t="s">
        <v>129</v>
      </c>
      <c r="E35" s="32"/>
      <c r="F35" s="32"/>
      <c r="G35" s="32"/>
      <c r="H35" s="32"/>
      <c r="I35" s="32"/>
      <c r="J35" s="31"/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25.35" customHeight="1">
      <c r="A36" s="32"/>
      <c r="B36" s="33"/>
      <c r="C36" s="32"/>
      <c r="D36" s="107" t="s">
        <v>43</v>
      </c>
      <c r="E36" s="32"/>
      <c r="F36" s="32"/>
      <c r="G36" s="32"/>
      <c r="H36" s="32"/>
      <c r="I36" s="32"/>
      <c r="J36" s="71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6.95" customHeight="1">
      <c r="A37" s="32"/>
      <c r="B37" s="33"/>
      <c r="C37" s="32"/>
      <c r="D37" s="66"/>
      <c r="E37" s="66"/>
      <c r="F37" s="66"/>
      <c r="G37" s="66"/>
      <c r="H37" s="66"/>
      <c r="I37" s="66"/>
      <c r="J37" s="66"/>
      <c r="K37" s="66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6" t="s">
        <v>45</v>
      </c>
      <c r="G38" s="32"/>
      <c r="H38" s="32"/>
      <c r="I38" s="36" t="s">
        <v>44</v>
      </c>
      <c r="J38" s="36" t="s">
        <v>46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customHeight="1">
      <c r="A39" s="32"/>
      <c r="B39" s="33"/>
      <c r="C39" s="32"/>
      <c r="D39" s="108" t="s">
        <v>47</v>
      </c>
      <c r="E39" s="24" t="s">
        <v>48</v>
      </c>
      <c r="F39" s="109"/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24" t="s">
        <v>49</v>
      </c>
      <c r="F40" s="109"/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50</v>
      </c>
      <c r="F41" s="109">
        <f>ROUND((SUM(BG113:BG114) + SUM(BG138:BG186)),  2)</f>
        <v>0</v>
      </c>
      <c r="G41" s="32"/>
      <c r="H41" s="32"/>
      <c r="I41" s="110">
        <v>0.2</v>
      </c>
      <c r="J41" s="109"/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24" t="s">
        <v>51</v>
      </c>
      <c r="F42" s="109">
        <f>ROUND((SUM(BH113:BH114) + SUM(BH138:BH186)),  2)</f>
        <v>0</v>
      </c>
      <c r="G42" s="32"/>
      <c r="H42" s="32"/>
      <c r="I42" s="110">
        <v>0.2</v>
      </c>
      <c r="J42" s="109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14.45" hidden="1" customHeight="1">
      <c r="A43" s="32"/>
      <c r="B43" s="33"/>
      <c r="C43" s="32"/>
      <c r="D43" s="32"/>
      <c r="E43" s="24" t="s">
        <v>52</v>
      </c>
      <c r="F43" s="109">
        <f>ROUND((SUM(BI113:BI114) + SUM(BI138:BI186)),  2)</f>
        <v>0</v>
      </c>
      <c r="G43" s="32"/>
      <c r="H43" s="32"/>
      <c r="I43" s="110">
        <v>0</v>
      </c>
      <c r="J43" s="109"/>
      <c r="K43" s="3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6.9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5.35" customHeight="1">
      <c r="A45" s="32"/>
      <c r="B45" s="33"/>
      <c r="C45" s="101"/>
      <c r="D45" s="111" t="s">
        <v>53</v>
      </c>
      <c r="E45" s="60"/>
      <c r="F45" s="60"/>
      <c r="G45" s="112" t="s">
        <v>54</v>
      </c>
      <c r="H45" s="113" t="s">
        <v>55</v>
      </c>
      <c r="I45" s="60"/>
      <c r="J45" s="114"/>
      <c r="K45" s="115"/>
      <c r="L45" s="4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14.4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4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1" customFormat="1" ht="16.5" customHeight="1">
      <c r="B86" s="17"/>
      <c r="E86" s="235" t="s">
        <v>87</v>
      </c>
      <c r="F86" s="222"/>
      <c r="G86" s="222"/>
      <c r="H86" s="222"/>
      <c r="L86" s="17"/>
    </row>
    <row r="87" spans="1:31" s="1" customFormat="1" ht="12" customHeight="1">
      <c r="B87" s="17"/>
      <c r="C87" s="24" t="s">
        <v>134</v>
      </c>
      <c r="L87" s="17"/>
    </row>
    <row r="88" spans="1:31" s="2" customFormat="1" ht="16.5" customHeight="1">
      <c r="A88" s="32"/>
      <c r="B88" s="33"/>
      <c r="C88" s="32"/>
      <c r="D88" s="32"/>
      <c r="E88" s="239" t="s">
        <v>3319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2" customHeight="1">
      <c r="A89" s="32"/>
      <c r="B89" s="33"/>
      <c r="C89" s="24" t="s">
        <v>1054</v>
      </c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6.5" customHeight="1">
      <c r="A90" s="32"/>
      <c r="B90" s="33"/>
      <c r="C90" s="32"/>
      <c r="D90" s="32"/>
      <c r="E90" s="194" t="str">
        <f>E13</f>
        <v>1d.1b - Strešný plášť</v>
      </c>
      <c r="F90" s="236"/>
      <c r="G90" s="236"/>
      <c r="H90" s="236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2" customHeight="1">
      <c r="A92" s="32"/>
      <c r="B92" s="33"/>
      <c r="C92" s="24" t="s">
        <v>19</v>
      </c>
      <c r="D92" s="32"/>
      <c r="E92" s="32"/>
      <c r="F92" s="22" t="str">
        <f>F16</f>
        <v>Revúca</v>
      </c>
      <c r="G92" s="32"/>
      <c r="H92" s="32"/>
      <c r="I92" s="24" t="s">
        <v>21</v>
      </c>
      <c r="J92" s="55" t="str">
        <f>IF(J16="","",J16)</f>
        <v/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6.9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4" t="s">
        <v>25</v>
      </c>
      <c r="D94" s="32"/>
      <c r="E94" s="32"/>
      <c r="F94" s="22" t="str">
        <f>E19</f>
        <v>Ministerstvo vnútra Slovenskej republiky</v>
      </c>
      <c r="G94" s="32"/>
      <c r="H94" s="32"/>
      <c r="I94" s="24" t="s">
        <v>32</v>
      </c>
      <c r="J94" s="28" t="str">
        <f>E25</f>
        <v>PROMOST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5.7" customHeight="1">
      <c r="A95" s="32"/>
      <c r="B95" s="33"/>
      <c r="C95" s="24" t="s">
        <v>30</v>
      </c>
      <c r="D95" s="32"/>
      <c r="E95" s="32"/>
      <c r="F95" s="22" t="str">
        <f>IF(E22="","",E22)</f>
        <v/>
      </c>
      <c r="G95" s="32"/>
      <c r="H95" s="32"/>
      <c r="I95" s="24" t="s">
        <v>37</v>
      </c>
      <c r="J95" s="28" t="str">
        <f>E28</f>
        <v>Ing. Michal Slobodník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9.25" customHeight="1">
      <c r="A97" s="32"/>
      <c r="B97" s="33"/>
      <c r="C97" s="118" t="s">
        <v>137</v>
      </c>
      <c r="D97" s="101"/>
      <c r="E97" s="101"/>
      <c r="F97" s="101"/>
      <c r="G97" s="101"/>
      <c r="H97" s="101"/>
      <c r="I97" s="101"/>
      <c r="J97" s="119" t="s">
        <v>138</v>
      </c>
      <c r="K97" s="101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10.35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22.9" customHeight="1">
      <c r="A99" s="32"/>
      <c r="B99" s="33"/>
      <c r="C99" s="120" t="s">
        <v>139</v>
      </c>
      <c r="D99" s="32"/>
      <c r="E99" s="32"/>
      <c r="F99" s="32"/>
      <c r="G99" s="32"/>
      <c r="H99" s="32"/>
      <c r="I99" s="32"/>
      <c r="J99" s="71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U99" s="14" t="s">
        <v>140</v>
      </c>
    </row>
    <row r="100" spans="1:47" s="9" customFormat="1" ht="24.95" customHeight="1">
      <c r="B100" s="121"/>
      <c r="D100" s="122" t="s">
        <v>141</v>
      </c>
      <c r="E100" s="123"/>
      <c r="F100" s="123"/>
      <c r="G100" s="123"/>
      <c r="H100" s="123"/>
      <c r="I100" s="123"/>
      <c r="J100" s="124"/>
      <c r="L100" s="121"/>
    </row>
    <row r="101" spans="1:47" s="10" customFormat="1" ht="19.899999999999999" customHeight="1">
      <c r="B101" s="125"/>
      <c r="D101" s="126" t="s">
        <v>142</v>
      </c>
      <c r="E101" s="127"/>
      <c r="F101" s="127"/>
      <c r="G101" s="127"/>
      <c r="H101" s="127"/>
      <c r="I101" s="127"/>
      <c r="J101" s="128"/>
      <c r="L101" s="125"/>
    </row>
    <row r="102" spans="1:47" s="10" customFormat="1" ht="19.899999999999999" customHeight="1">
      <c r="B102" s="125"/>
      <c r="D102" s="126" t="s">
        <v>1287</v>
      </c>
      <c r="E102" s="127"/>
      <c r="F102" s="127"/>
      <c r="G102" s="127"/>
      <c r="H102" s="127"/>
      <c r="I102" s="127"/>
      <c r="J102" s="128"/>
      <c r="L102" s="125"/>
    </row>
    <row r="103" spans="1:47" s="10" customFormat="1" ht="19.899999999999999" customHeight="1">
      <c r="B103" s="125"/>
      <c r="D103" s="126" t="s">
        <v>143</v>
      </c>
      <c r="E103" s="127"/>
      <c r="F103" s="127"/>
      <c r="G103" s="127"/>
      <c r="H103" s="127"/>
      <c r="I103" s="127"/>
      <c r="J103" s="128"/>
      <c r="L103" s="125"/>
    </row>
    <row r="104" spans="1:47" s="10" customFormat="1" ht="19.899999999999999" customHeight="1">
      <c r="B104" s="125"/>
      <c r="D104" s="126" t="s">
        <v>144</v>
      </c>
      <c r="E104" s="127"/>
      <c r="F104" s="127"/>
      <c r="G104" s="127"/>
      <c r="H104" s="127"/>
      <c r="I104" s="127"/>
      <c r="J104" s="128"/>
      <c r="L104" s="125"/>
    </row>
    <row r="105" spans="1:47" s="10" customFormat="1" ht="19.899999999999999" customHeight="1">
      <c r="B105" s="125"/>
      <c r="D105" s="126" t="s">
        <v>145</v>
      </c>
      <c r="E105" s="127"/>
      <c r="F105" s="127"/>
      <c r="G105" s="127"/>
      <c r="H105" s="127"/>
      <c r="I105" s="127"/>
      <c r="J105" s="128"/>
      <c r="L105" s="125"/>
    </row>
    <row r="106" spans="1:47" s="9" customFormat="1" ht="24.95" customHeight="1">
      <c r="B106" s="121"/>
      <c r="D106" s="122" t="s">
        <v>146</v>
      </c>
      <c r="E106" s="123"/>
      <c r="F106" s="123"/>
      <c r="G106" s="123"/>
      <c r="H106" s="123"/>
      <c r="I106" s="123"/>
      <c r="J106" s="124"/>
      <c r="L106" s="121"/>
    </row>
    <row r="107" spans="1:47" s="10" customFormat="1" ht="19.899999999999999" customHeight="1">
      <c r="B107" s="125"/>
      <c r="D107" s="126" t="s">
        <v>417</v>
      </c>
      <c r="E107" s="127"/>
      <c r="F107" s="127"/>
      <c r="G107" s="127"/>
      <c r="H107" s="127"/>
      <c r="I107" s="127"/>
      <c r="J107" s="128"/>
      <c r="L107" s="125"/>
    </row>
    <row r="108" spans="1:47" s="10" customFormat="1" ht="19.899999999999999" customHeight="1">
      <c r="B108" s="125"/>
      <c r="D108" s="126" t="s">
        <v>147</v>
      </c>
      <c r="E108" s="127"/>
      <c r="F108" s="127"/>
      <c r="G108" s="127"/>
      <c r="H108" s="127"/>
      <c r="I108" s="127"/>
      <c r="J108" s="128"/>
      <c r="L108" s="125"/>
    </row>
    <row r="109" spans="1:47" s="9" customFormat="1" ht="24.95" customHeight="1">
      <c r="B109" s="121"/>
      <c r="D109" s="122" t="s">
        <v>1058</v>
      </c>
      <c r="E109" s="123"/>
      <c r="F109" s="123"/>
      <c r="G109" s="123"/>
      <c r="H109" s="123"/>
      <c r="I109" s="123"/>
      <c r="J109" s="124"/>
      <c r="L109" s="121"/>
    </row>
    <row r="110" spans="1:47" s="10" customFormat="1" ht="19.899999999999999" customHeight="1">
      <c r="B110" s="125"/>
      <c r="D110" s="126" t="s">
        <v>1059</v>
      </c>
      <c r="E110" s="127"/>
      <c r="F110" s="127"/>
      <c r="G110" s="127"/>
      <c r="H110" s="127"/>
      <c r="I110" s="127"/>
      <c r="J110" s="128"/>
      <c r="L110" s="125"/>
    </row>
    <row r="111" spans="1:47" s="2" customFormat="1" ht="21.75" customHeight="1">
      <c r="A111" s="32"/>
      <c r="B111" s="33"/>
      <c r="C111" s="32"/>
      <c r="D111" s="32"/>
      <c r="E111" s="32"/>
      <c r="F111" s="32"/>
      <c r="G111" s="32"/>
      <c r="H111" s="32"/>
      <c r="I111" s="32"/>
      <c r="J111" s="32"/>
      <c r="K111" s="32"/>
      <c r="L111" s="4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 ht="6.95" customHeigh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29.25" customHeight="1">
      <c r="A113" s="32"/>
      <c r="B113" s="33"/>
      <c r="C113" s="120" t="s">
        <v>149</v>
      </c>
      <c r="D113" s="32"/>
      <c r="E113" s="32"/>
      <c r="F113" s="32"/>
      <c r="G113" s="32"/>
      <c r="H113" s="32"/>
      <c r="I113" s="32"/>
      <c r="J113" s="129"/>
      <c r="K113" s="32"/>
      <c r="L113" s="42"/>
      <c r="N113" s="130" t="s">
        <v>47</v>
      </c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29.25" customHeight="1">
      <c r="A115" s="32"/>
      <c r="B115" s="33"/>
      <c r="C115" s="100" t="s">
        <v>130</v>
      </c>
      <c r="D115" s="101"/>
      <c r="E115" s="101"/>
      <c r="F115" s="101"/>
      <c r="G115" s="101"/>
      <c r="H115" s="101"/>
      <c r="I115" s="101"/>
      <c r="J115" s="102"/>
      <c r="K115" s="101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5" customHeight="1">
      <c r="A116" s="32"/>
      <c r="B116" s="47"/>
      <c r="C116" s="48"/>
      <c r="D116" s="48"/>
      <c r="E116" s="48"/>
      <c r="F116" s="48"/>
      <c r="G116" s="48"/>
      <c r="H116" s="48"/>
      <c r="I116" s="48"/>
      <c r="J116" s="48"/>
      <c r="K116" s="48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20" spans="1:31" s="2" customFormat="1" ht="6.95" customHeight="1">
      <c r="A120" s="32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24.95" customHeight="1">
      <c r="A121" s="32"/>
      <c r="B121" s="33"/>
      <c r="C121" s="18" t="s">
        <v>151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6.95" customHeight="1">
      <c r="A122" s="32"/>
      <c r="B122" s="33"/>
      <c r="C122" s="32"/>
      <c r="D122" s="32"/>
      <c r="E122" s="32"/>
      <c r="F122" s="32"/>
      <c r="G122" s="32"/>
      <c r="H122" s="32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4" t="s">
        <v>13</v>
      </c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6.5" customHeight="1">
      <c r="A124" s="32"/>
      <c r="B124" s="33"/>
      <c r="C124" s="32"/>
      <c r="D124" s="32"/>
      <c r="E124" s="235" t="str">
        <f>E7</f>
        <v>Revúca OR PZ, rekonštrukcia a modernizácia objektu</v>
      </c>
      <c r="F124" s="238"/>
      <c r="G124" s="238"/>
      <c r="H124" s="238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1" customFormat="1" ht="12" customHeight="1">
      <c r="B125" s="17"/>
      <c r="C125" s="24" t="s">
        <v>132</v>
      </c>
      <c r="L125" s="17"/>
    </row>
    <row r="126" spans="1:31" s="1" customFormat="1" ht="16.5" customHeight="1">
      <c r="B126" s="17"/>
      <c r="E126" s="235" t="s">
        <v>87</v>
      </c>
      <c r="F126" s="222"/>
      <c r="G126" s="222"/>
      <c r="H126" s="222"/>
      <c r="L126" s="17"/>
    </row>
    <row r="127" spans="1:31" s="1" customFormat="1" ht="12" customHeight="1">
      <c r="B127" s="17"/>
      <c r="C127" s="24" t="s">
        <v>134</v>
      </c>
      <c r="L127" s="17"/>
    </row>
    <row r="128" spans="1:31" s="2" customFormat="1" ht="16.5" customHeight="1">
      <c r="A128" s="32"/>
      <c r="B128" s="33"/>
      <c r="C128" s="32"/>
      <c r="D128" s="32"/>
      <c r="E128" s="239" t="s">
        <v>3319</v>
      </c>
      <c r="F128" s="236"/>
      <c r="G128" s="236"/>
      <c r="H128" s="236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2" customHeight="1">
      <c r="A129" s="32"/>
      <c r="B129" s="33"/>
      <c r="C129" s="24" t="s">
        <v>1054</v>
      </c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6.5" customHeight="1">
      <c r="A130" s="32"/>
      <c r="B130" s="33"/>
      <c r="C130" s="32"/>
      <c r="D130" s="32"/>
      <c r="E130" s="194" t="str">
        <f>E13</f>
        <v>1d.1b - Strešný plášť</v>
      </c>
      <c r="F130" s="236"/>
      <c r="G130" s="236"/>
      <c r="H130" s="236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6.95" customHeight="1">
      <c r="A131" s="32"/>
      <c r="B131" s="33"/>
      <c r="C131" s="32"/>
      <c r="D131" s="32"/>
      <c r="E131" s="32"/>
      <c r="F131" s="32"/>
      <c r="G131" s="32"/>
      <c r="H131" s="32"/>
      <c r="I131" s="32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2" customHeight="1">
      <c r="A132" s="32"/>
      <c r="B132" s="33"/>
      <c r="C132" s="24" t="s">
        <v>19</v>
      </c>
      <c r="D132" s="32"/>
      <c r="E132" s="32"/>
      <c r="F132" s="22" t="str">
        <f>F16</f>
        <v>Revúca</v>
      </c>
      <c r="G132" s="32"/>
      <c r="H132" s="32"/>
      <c r="I132" s="24" t="s">
        <v>21</v>
      </c>
      <c r="J132" s="55" t="str">
        <f>IF(J16="","",J16)</f>
        <v/>
      </c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6.95" customHeight="1">
      <c r="A133" s="32"/>
      <c r="B133" s="33"/>
      <c r="C133" s="32"/>
      <c r="D133" s="32"/>
      <c r="E133" s="32"/>
      <c r="F133" s="32"/>
      <c r="G133" s="32"/>
      <c r="H133" s="32"/>
      <c r="I133" s="32"/>
      <c r="J133" s="32"/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15.2" customHeight="1">
      <c r="A134" s="32"/>
      <c r="B134" s="33"/>
      <c r="C134" s="24" t="s">
        <v>25</v>
      </c>
      <c r="D134" s="32"/>
      <c r="E134" s="32"/>
      <c r="F134" s="22" t="str">
        <f>E19</f>
        <v>Ministerstvo vnútra Slovenskej republiky</v>
      </c>
      <c r="G134" s="32"/>
      <c r="H134" s="32"/>
      <c r="I134" s="24" t="s">
        <v>32</v>
      </c>
      <c r="J134" s="28" t="str">
        <f>E25</f>
        <v>PROMOST s.r.o.</v>
      </c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25.7" customHeight="1">
      <c r="A135" s="32"/>
      <c r="B135" s="33"/>
      <c r="C135" s="24" t="s">
        <v>30</v>
      </c>
      <c r="D135" s="32"/>
      <c r="E135" s="32"/>
      <c r="F135" s="22" t="str">
        <f>IF(E22="","",E22)</f>
        <v/>
      </c>
      <c r="G135" s="32"/>
      <c r="H135" s="32"/>
      <c r="I135" s="24" t="s">
        <v>37</v>
      </c>
      <c r="J135" s="28" t="str">
        <f>E28</f>
        <v>Ing. Michal Slobodník</v>
      </c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2" customFormat="1" ht="10.35" customHeight="1">
      <c r="A136" s="32"/>
      <c r="B136" s="33"/>
      <c r="C136" s="32"/>
      <c r="D136" s="32"/>
      <c r="E136" s="32"/>
      <c r="F136" s="32"/>
      <c r="G136" s="32"/>
      <c r="H136" s="32"/>
      <c r="I136" s="32"/>
      <c r="J136" s="32"/>
      <c r="K136" s="32"/>
      <c r="L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65" s="11" customFormat="1" ht="29.25" customHeight="1">
      <c r="A137" s="132"/>
      <c r="B137" s="133"/>
      <c r="C137" s="134" t="s">
        <v>152</v>
      </c>
      <c r="D137" s="135" t="s">
        <v>68</v>
      </c>
      <c r="E137" s="135" t="s">
        <v>64</v>
      </c>
      <c r="F137" s="135" t="s">
        <v>65</v>
      </c>
      <c r="G137" s="135" t="s">
        <v>153</v>
      </c>
      <c r="H137" s="135" t="s">
        <v>154</v>
      </c>
      <c r="I137" s="135" t="s">
        <v>155</v>
      </c>
      <c r="J137" s="136" t="s">
        <v>138</v>
      </c>
      <c r="K137" s="137" t="s">
        <v>156</v>
      </c>
      <c r="L137" s="138"/>
      <c r="M137" s="62" t="s">
        <v>1</v>
      </c>
      <c r="N137" s="63" t="s">
        <v>47</v>
      </c>
      <c r="O137" s="63" t="s">
        <v>157</v>
      </c>
      <c r="P137" s="63" t="s">
        <v>158</v>
      </c>
      <c r="Q137" s="63" t="s">
        <v>159</v>
      </c>
      <c r="R137" s="63" t="s">
        <v>160</v>
      </c>
      <c r="S137" s="63" t="s">
        <v>161</v>
      </c>
      <c r="T137" s="64" t="s">
        <v>162</v>
      </c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</row>
    <row r="138" spans="1:65" s="2" customFormat="1" ht="22.9" customHeight="1">
      <c r="A138" s="32"/>
      <c r="B138" s="33"/>
      <c r="C138" s="69" t="s">
        <v>135</v>
      </c>
      <c r="D138" s="32"/>
      <c r="E138" s="32"/>
      <c r="F138" s="32"/>
      <c r="G138" s="32"/>
      <c r="H138" s="32"/>
      <c r="I138" s="32"/>
      <c r="J138" s="139"/>
      <c r="K138" s="32"/>
      <c r="L138" s="33"/>
      <c r="M138" s="65"/>
      <c r="N138" s="56"/>
      <c r="O138" s="66"/>
      <c r="P138" s="140">
        <f>P139+P166+P176</f>
        <v>0</v>
      </c>
      <c r="Q138" s="66"/>
      <c r="R138" s="140">
        <f>R139+R166+R176</f>
        <v>36.552268439999992</v>
      </c>
      <c r="S138" s="66"/>
      <c r="T138" s="141">
        <f>T139+T166+T176</f>
        <v>0.12000000000000001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T138" s="14" t="s">
        <v>82</v>
      </c>
      <c r="AU138" s="14" t="s">
        <v>140</v>
      </c>
      <c r="BK138" s="142">
        <f>BK139+BK166+BK176</f>
        <v>0</v>
      </c>
    </row>
    <row r="139" spans="1:65" s="12" customFormat="1" ht="25.9" customHeight="1">
      <c r="B139" s="143"/>
      <c r="D139" s="144" t="s">
        <v>82</v>
      </c>
      <c r="E139" s="145" t="s">
        <v>163</v>
      </c>
      <c r="F139" s="145" t="s">
        <v>164</v>
      </c>
      <c r="I139" s="146"/>
      <c r="J139" s="147"/>
      <c r="L139" s="143"/>
      <c r="M139" s="148"/>
      <c r="N139" s="149"/>
      <c r="O139" s="149"/>
      <c r="P139" s="150">
        <f>P140+P143+P148+P151+P164</f>
        <v>0</v>
      </c>
      <c r="Q139" s="149"/>
      <c r="R139" s="150">
        <f>R140+R143+R148+R151+R164</f>
        <v>36.308395439999991</v>
      </c>
      <c r="S139" s="149"/>
      <c r="T139" s="151">
        <f>T140+T143+T148+T151+T164</f>
        <v>0.12000000000000001</v>
      </c>
      <c r="AR139" s="144" t="s">
        <v>89</v>
      </c>
      <c r="AT139" s="152" t="s">
        <v>82</v>
      </c>
      <c r="AU139" s="152" t="s">
        <v>83</v>
      </c>
      <c r="AY139" s="144" t="s">
        <v>165</v>
      </c>
      <c r="BK139" s="153">
        <f>BK140+BK143+BK148+BK151+BK164</f>
        <v>0</v>
      </c>
    </row>
    <row r="140" spans="1:65" s="12" customFormat="1" ht="22.9" customHeight="1">
      <c r="B140" s="143"/>
      <c r="D140" s="144" t="s">
        <v>82</v>
      </c>
      <c r="E140" s="154" t="s">
        <v>103</v>
      </c>
      <c r="F140" s="154" t="s">
        <v>166</v>
      </c>
      <c r="I140" s="146"/>
      <c r="J140" s="155"/>
      <c r="L140" s="143"/>
      <c r="M140" s="148"/>
      <c r="N140" s="149"/>
      <c r="O140" s="149"/>
      <c r="P140" s="150">
        <f>SUM(P141:P142)</f>
        <v>0</v>
      </c>
      <c r="Q140" s="149"/>
      <c r="R140" s="150">
        <f>SUM(R141:R142)</f>
        <v>28.100553249999997</v>
      </c>
      <c r="S140" s="149"/>
      <c r="T140" s="151">
        <f>SUM(T141:T142)</f>
        <v>0</v>
      </c>
      <c r="AR140" s="144" t="s">
        <v>89</v>
      </c>
      <c r="AT140" s="152" t="s">
        <v>82</v>
      </c>
      <c r="AU140" s="152" t="s">
        <v>89</v>
      </c>
      <c r="AY140" s="144" t="s">
        <v>165</v>
      </c>
      <c r="BK140" s="153">
        <f>SUM(BK141:BK142)</f>
        <v>0</v>
      </c>
    </row>
    <row r="141" spans="1:65" s="2" customFormat="1" ht="24.2" customHeight="1">
      <c r="A141" s="32"/>
      <c r="B141" s="131"/>
      <c r="C141" s="156" t="s">
        <v>89</v>
      </c>
      <c r="D141" s="156" t="s">
        <v>167</v>
      </c>
      <c r="E141" s="157" t="s">
        <v>1288</v>
      </c>
      <c r="F141" s="158" t="s">
        <v>1289</v>
      </c>
      <c r="G141" s="159" t="s">
        <v>170</v>
      </c>
      <c r="H141" s="160">
        <v>51.875</v>
      </c>
      <c r="I141" s="161"/>
      <c r="J141" s="162"/>
      <c r="K141" s="163"/>
      <c r="L141" s="33"/>
      <c r="M141" s="164" t="s">
        <v>1</v>
      </c>
      <c r="N141" s="165" t="s">
        <v>49</v>
      </c>
      <c r="O141" s="58"/>
      <c r="P141" s="166">
        <f>O141*H141</f>
        <v>0</v>
      </c>
      <c r="Q141" s="166">
        <v>0.53230999999999995</v>
      </c>
      <c r="R141" s="166">
        <f>Q141*H141</f>
        <v>27.613581249999996</v>
      </c>
      <c r="S141" s="166">
        <v>0</v>
      </c>
      <c r="T141" s="167">
        <f>S141*H141</f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106</v>
      </c>
      <c r="AT141" s="168" t="s">
        <v>167</v>
      </c>
      <c r="AU141" s="168" t="s">
        <v>94</v>
      </c>
      <c r="AY141" s="14" t="s">
        <v>165</v>
      </c>
      <c r="BE141" s="99">
        <f>IF(N141="základná",J141,0)</f>
        <v>0</v>
      </c>
      <c r="BF141" s="99">
        <f>IF(N141="znížená",J141,0)</f>
        <v>0</v>
      </c>
      <c r="BG141" s="99">
        <f>IF(N141="zákl. prenesená",J141,0)</f>
        <v>0</v>
      </c>
      <c r="BH141" s="99">
        <f>IF(N141="zníž. prenesená",J141,0)</f>
        <v>0</v>
      </c>
      <c r="BI141" s="99">
        <f>IF(N141="nulová",J141,0)</f>
        <v>0</v>
      </c>
      <c r="BJ141" s="14" t="s">
        <v>94</v>
      </c>
      <c r="BK141" s="99">
        <f>ROUND(I141*H141,2)</f>
        <v>0</v>
      </c>
      <c r="BL141" s="14" t="s">
        <v>106</v>
      </c>
      <c r="BM141" s="168" t="s">
        <v>1290</v>
      </c>
    </row>
    <row r="142" spans="1:65" s="2" customFormat="1" ht="24.2" customHeight="1">
      <c r="A142" s="32"/>
      <c r="B142" s="131"/>
      <c r="C142" s="156" t="s">
        <v>94</v>
      </c>
      <c r="D142" s="156" t="s">
        <v>167</v>
      </c>
      <c r="E142" s="157" t="s">
        <v>1291</v>
      </c>
      <c r="F142" s="158" t="s">
        <v>1292</v>
      </c>
      <c r="G142" s="159" t="s">
        <v>332</v>
      </c>
      <c r="H142" s="160">
        <v>0.48599999999999999</v>
      </c>
      <c r="I142" s="161"/>
      <c r="J142" s="162"/>
      <c r="K142" s="163"/>
      <c r="L142" s="33"/>
      <c r="M142" s="164" t="s">
        <v>1</v>
      </c>
      <c r="N142" s="165" t="s">
        <v>49</v>
      </c>
      <c r="O142" s="58"/>
      <c r="P142" s="166">
        <f>O142*H142</f>
        <v>0</v>
      </c>
      <c r="Q142" s="166">
        <v>1.002</v>
      </c>
      <c r="R142" s="166">
        <f>Q142*H142</f>
        <v>0.48697200000000002</v>
      </c>
      <c r="S142" s="166">
        <v>0</v>
      </c>
      <c r="T142" s="167">
        <f>S142*H142</f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106</v>
      </c>
      <c r="AT142" s="168" t="s">
        <v>167</v>
      </c>
      <c r="AU142" s="168" t="s">
        <v>94</v>
      </c>
      <c r="AY142" s="14" t="s">
        <v>165</v>
      </c>
      <c r="BE142" s="99">
        <f>IF(N142="základná",J142,0)</f>
        <v>0</v>
      </c>
      <c r="BF142" s="99">
        <f>IF(N142="znížená",J142,0)</f>
        <v>0</v>
      </c>
      <c r="BG142" s="99">
        <f>IF(N142="zákl. prenesená",J142,0)</f>
        <v>0</v>
      </c>
      <c r="BH142" s="99">
        <f>IF(N142="zníž. prenesená",J142,0)</f>
        <v>0</v>
      </c>
      <c r="BI142" s="99">
        <f>IF(N142="nulová",J142,0)</f>
        <v>0</v>
      </c>
      <c r="BJ142" s="14" t="s">
        <v>94</v>
      </c>
      <c r="BK142" s="99">
        <f>ROUND(I142*H142,2)</f>
        <v>0</v>
      </c>
      <c r="BL142" s="14" t="s">
        <v>106</v>
      </c>
      <c r="BM142" s="168" t="s">
        <v>1293</v>
      </c>
    </row>
    <row r="143" spans="1:65" s="12" customFormat="1" ht="22.9" customHeight="1">
      <c r="B143" s="143"/>
      <c r="D143" s="144" t="s">
        <v>82</v>
      </c>
      <c r="E143" s="154" t="s">
        <v>106</v>
      </c>
      <c r="F143" s="154" t="s">
        <v>1294</v>
      </c>
      <c r="I143" s="146"/>
      <c r="J143" s="155"/>
      <c r="L143" s="143"/>
      <c r="M143" s="148"/>
      <c r="N143" s="149"/>
      <c r="O143" s="149"/>
      <c r="P143" s="150">
        <f>SUM(P144:P147)</f>
        <v>0</v>
      </c>
      <c r="Q143" s="149"/>
      <c r="R143" s="150">
        <f>SUM(R144:R147)</f>
        <v>6.5656326699999994</v>
      </c>
      <c r="S143" s="149"/>
      <c r="T143" s="151">
        <f>SUM(T144:T147)</f>
        <v>0</v>
      </c>
      <c r="AR143" s="144" t="s">
        <v>89</v>
      </c>
      <c r="AT143" s="152" t="s">
        <v>82</v>
      </c>
      <c r="AU143" s="152" t="s">
        <v>89</v>
      </c>
      <c r="AY143" s="144" t="s">
        <v>165</v>
      </c>
      <c r="BK143" s="153">
        <f>SUM(BK144:BK147)</f>
        <v>0</v>
      </c>
    </row>
    <row r="144" spans="1:65" s="2" customFormat="1" ht="14.45" customHeight="1">
      <c r="A144" s="32"/>
      <c r="B144" s="131"/>
      <c r="C144" s="156" t="s">
        <v>103</v>
      </c>
      <c r="D144" s="156" t="s">
        <v>167</v>
      </c>
      <c r="E144" s="157" t="s">
        <v>1295</v>
      </c>
      <c r="F144" s="158" t="s">
        <v>1296</v>
      </c>
      <c r="G144" s="159" t="s">
        <v>1093</v>
      </c>
      <c r="H144" s="160">
        <v>2.5939999999999999</v>
      </c>
      <c r="I144" s="161"/>
      <c r="J144" s="162"/>
      <c r="K144" s="163"/>
      <c r="L144" s="33"/>
      <c r="M144" s="164" t="s">
        <v>1</v>
      </c>
      <c r="N144" s="165" t="s">
        <v>49</v>
      </c>
      <c r="O144" s="58"/>
      <c r="P144" s="166">
        <f>O144*H144</f>
        <v>0</v>
      </c>
      <c r="Q144" s="166">
        <v>2.3762799999999999</v>
      </c>
      <c r="R144" s="166">
        <f>Q144*H144</f>
        <v>6.1640703199999995</v>
      </c>
      <c r="S144" s="166">
        <v>0</v>
      </c>
      <c r="T144" s="167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106</v>
      </c>
      <c r="AT144" s="168" t="s">
        <v>167</v>
      </c>
      <c r="AU144" s="168" t="s">
        <v>94</v>
      </c>
      <c r="AY144" s="14" t="s">
        <v>165</v>
      </c>
      <c r="BE144" s="99">
        <f>IF(N144="základná",J144,0)</f>
        <v>0</v>
      </c>
      <c r="BF144" s="99">
        <f>IF(N144="znížená",J144,0)</f>
        <v>0</v>
      </c>
      <c r="BG144" s="99">
        <f>IF(N144="zákl. prenesená",J144,0)</f>
        <v>0</v>
      </c>
      <c r="BH144" s="99">
        <f>IF(N144="zníž. prenesená",J144,0)</f>
        <v>0</v>
      </c>
      <c r="BI144" s="99">
        <f>IF(N144="nulová",J144,0)</f>
        <v>0</v>
      </c>
      <c r="BJ144" s="14" t="s">
        <v>94</v>
      </c>
      <c r="BK144" s="99">
        <f>ROUND(I144*H144,2)</f>
        <v>0</v>
      </c>
      <c r="BL144" s="14" t="s">
        <v>106</v>
      </c>
      <c r="BM144" s="168" t="s">
        <v>1297</v>
      </c>
    </row>
    <row r="145" spans="1:65" s="2" customFormat="1" ht="24.2" customHeight="1">
      <c r="A145" s="32"/>
      <c r="B145" s="131"/>
      <c r="C145" s="156" t="s">
        <v>106</v>
      </c>
      <c r="D145" s="156" t="s">
        <v>167</v>
      </c>
      <c r="E145" s="157" t="s">
        <v>1298</v>
      </c>
      <c r="F145" s="158" t="s">
        <v>1299</v>
      </c>
      <c r="G145" s="159" t="s">
        <v>170</v>
      </c>
      <c r="H145" s="160">
        <v>51.875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f>O145*H145</f>
        <v>0</v>
      </c>
      <c r="Q145" s="166">
        <v>3.4099999999999998E-3</v>
      </c>
      <c r="R145" s="166">
        <f>Q145*H145</f>
        <v>0.17689374999999999</v>
      </c>
      <c r="S145" s="166">
        <v>0</v>
      </c>
      <c r="T145" s="167">
        <f>S145*H145</f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106</v>
      </c>
      <c r="AT145" s="168" t="s">
        <v>167</v>
      </c>
      <c r="AU145" s="168" t="s">
        <v>94</v>
      </c>
      <c r="AY145" s="14" t="s">
        <v>165</v>
      </c>
      <c r="BE145" s="99">
        <f>IF(N145="základná",J145,0)</f>
        <v>0</v>
      </c>
      <c r="BF145" s="99">
        <f>IF(N145="znížená",J145,0)</f>
        <v>0</v>
      </c>
      <c r="BG145" s="99">
        <f>IF(N145="zákl. prenesená",J145,0)</f>
        <v>0</v>
      </c>
      <c r="BH145" s="99">
        <f>IF(N145="zníž. prenesená",J145,0)</f>
        <v>0</v>
      </c>
      <c r="BI145" s="99">
        <f>IF(N145="nulová",J145,0)</f>
        <v>0</v>
      </c>
      <c r="BJ145" s="14" t="s">
        <v>94</v>
      </c>
      <c r="BK145" s="99">
        <f>ROUND(I145*H145,2)</f>
        <v>0</v>
      </c>
      <c r="BL145" s="14" t="s">
        <v>106</v>
      </c>
      <c r="BM145" s="168" t="s">
        <v>1300</v>
      </c>
    </row>
    <row r="146" spans="1:65" s="2" customFormat="1" ht="24.2" customHeight="1">
      <c r="A146" s="32"/>
      <c r="B146" s="131"/>
      <c r="C146" s="156" t="s">
        <v>183</v>
      </c>
      <c r="D146" s="156" t="s">
        <v>167</v>
      </c>
      <c r="E146" s="157" t="s">
        <v>1301</v>
      </c>
      <c r="F146" s="158" t="s">
        <v>1302</v>
      </c>
      <c r="G146" s="159" t="s">
        <v>170</v>
      </c>
      <c r="H146" s="160">
        <v>51.875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f>O146*H146</f>
        <v>0</v>
      </c>
      <c r="Q146" s="166">
        <v>0</v>
      </c>
      <c r="R146" s="166">
        <f>Q146*H146</f>
        <v>0</v>
      </c>
      <c r="S146" s="166">
        <v>0</v>
      </c>
      <c r="T146" s="167">
        <f>S146*H146</f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106</v>
      </c>
      <c r="AT146" s="168" t="s">
        <v>167</v>
      </c>
      <c r="AU146" s="168" t="s">
        <v>94</v>
      </c>
      <c r="AY146" s="14" t="s">
        <v>165</v>
      </c>
      <c r="BE146" s="99">
        <f>IF(N146="základná",J146,0)</f>
        <v>0</v>
      </c>
      <c r="BF146" s="99">
        <f>IF(N146="znížená",J146,0)</f>
        <v>0</v>
      </c>
      <c r="BG146" s="99">
        <f>IF(N146="zákl. prenesená",J146,0)</f>
        <v>0</v>
      </c>
      <c r="BH146" s="99">
        <f>IF(N146="zníž. prenesená",J146,0)</f>
        <v>0</v>
      </c>
      <c r="BI146" s="99">
        <f>IF(N146="nulová",J146,0)</f>
        <v>0</v>
      </c>
      <c r="BJ146" s="14" t="s">
        <v>94</v>
      </c>
      <c r="BK146" s="99">
        <f>ROUND(I146*H146,2)</f>
        <v>0</v>
      </c>
      <c r="BL146" s="14" t="s">
        <v>106</v>
      </c>
      <c r="BM146" s="168" t="s">
        <v>1303</v>
      </c>
    </row>
    <row r="147" spans="1:65" s="2" customFormat="1" ht="24.2" customHeight="1">
      <c r="A147" s="32"/>
      <c r="B147" s="131"/>
      <c r="C147" s="156" t="s">
        <v>172</v>
      </c>
      <c r="D147" s="156" t="s">
        <v>167</v>
      </c>
      <c r="E147" s="157" t="s">
        <v>1304</v>
      </c>
      <c r="F147" s="158" t="s">
        <v>1305</v>
      </c>
      <c r="G147" s="159" t="s">
        <v>332</v>
      </c>
      <c r="H147" s="160">
        <v>0.221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f>O147*H147</f>
        <v>0</v>
      </c>
      <c r="Q147" s="166">
        <v>1.0165999999999999</v>
      </c>
      <c r="R147" s="166">
        <f>Q147*H147</f>
        <v>0.2246686</v>
      </c>
      <c r="S147" s="166">
        <v>0</v>
      </c>
      <c r="T147" s="167">
        <f>S147*H147</f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106</v>
      </c>
      <c r="AT147" s="168" t="s">
        <v>167</v>
      </c>
      <c r="AU147" s="168" t="s">
        <v>94</v>
      </c>
      <c r="AY147" s="14" t="s">
        <v>165</v>
      </c>
      <c r="BE147" s="99">
        <f>IF(N147="základná",J147,0)</f>
        <v>0</v>
      </c>
      <c r="BF147" s="99">
        <f>IF(N147="znížená",J147,0)</f>
        <v>0</v>
      </c>
      <c r="BG147" s="99">
        <f>IF(N147="zákl. prenesená",J147,0)</f>
        <v>0</v>
      </c>
      <c r="BH147" s="99">
        <f>IF(N147="zníž. prenesená",J147,0)</f>
        <v>0</v>
      </c>
      <c r="BI147" s="99">
        <f>IF(N147="nulová",J147,0)</f>
        <v>0</v>
      </c>
      <c r="BJ147" s="14" t="s">
        <v>94</v>
      </c>
      <c r="BK147" s="99">
        <f>ROUND(I147*H147,2)</f>
        <v>0</v>
      </c>
      <c r="BL147" s="14" t="s">
        <v>106</v>
      </c>
      <c r="BM147" s="168" t="s">
        <v>1306</v>
      </c>
    </row>
    <row r="148" spans="1:65" s="12" customFormat="1" ht="22.9" customHeight="1">
      <c r="B148" s="143"/>
      <c r="D148" s="144" t="s">
        <v>82</v>
      </c>
      <c r="E148" s="154" t="s">
        <v>172</v>
      </c>
      <c r="F148" s="154" t="s">
        <v>173</v>
      </c>
      <c r="I148" s="146"/>
      <c r="J148" s="155"/>
      <c r="L148" s="143"/>
      <c r="M148" s="148"/>
      <c r="N148" s="149"/>
      <c r="O148" s="149"/>
      <c r="P148" s="150">
        <f>SUM(P149:P150)</f>
        <v>0</v>
      </c>
      <c r="Q148" s="149"/>
      <c r="R148" s="150">
        <f>SUM(R149:R150)</f>
        <v>0.68604951999999997</v>
      </c>
      <c r="S148" s="149"/>
      <c r="T148" s="151">
        <f>SUM(T149:T150)</f>
        <v>0</v>
      </c>
      <c r="AR148" s="144" t="s">
        <v>89</v>
      </c>
      <c r="AT148" s="152" t="s">
        <v>82</v>
      </c>
      <c r="AU148" s="152" t="s">
        <v>89</v>
      </c>
      <c r="AY148" s="144" t="s">
        <v>165</v>
      </c>
      <c r="BK148" s="153">
        <f>SUM(BK149:BK150)</f>
        <v>0</v>
      </c>
    </row>
    <row r="149" spans="1:65" s="2" customFormat="1" ht="24.2" customHeight="1">
      <c r="A149" s="32"/>
      <c r="B149" s="131"/>
      <c r="C149" s="156" t="s">
        <v>190</v>
      </c>
      <c r="D149" s="156" t="s">
        <v>167</v>
      </c>
      <c r="E149" s="157" t="s">
        <v>195</v>
      </c>
      <c r="F149" s="158" t="s">
        <v>1307</v>
      </c>
      <c r="G149" s="159" t="s">
        <v>170</v>
      </c>
      <c r="H149" s="160">
        <v>129.68799999999999</v>
      </c>
      <c r="I149" s="161"/>
      <c r="J149" s="162"/>
      <c r="K149" s="163"/>
      <c r="L149" s="33"/>
      <c r="M149" s="164" t="s">
        <v>1</v>
      </c>
      <c r="N149" s="165" t="s">
        <v>49</v>
      </c>
      <c r="O149" s="58"/>
      <c r="P149" s="166">
        <f>O149*H149</f>
        <v>0</v>
      </c>
      <c r="Q149" s="166">
        <v>1.8000000000000001E-4</v>
      </c>
      <c r="R149" s="166">
        <f>Q149*H149</f>
        <v>2.3343839999999998E-2</v>
      </c>
      <c r="S149" s="166">
        <v>0</v>
      </c>
      <c r="T149" s="167">
        <f>S149*H149</f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106</v>
      </c>
      <c r="AT149" s="168" t="s">
        <v>167</v>
      </c>
      <c r="AU149" s="168" t="s">
        <v>94</v>
      </c>
      <c r="AY149" s="14" t="s">
        <v>165</v>
      </c>
      <c r="BE149" s="99">
        <f>IF(N149="základná",J149,0)</f>
        <v>0</v>
      </c>
      <c r="BF149" s="99">
        <f>IF(N149="znížená",J149,0)</f>
        <v>0</v>
      </c>
      <c r="BG149" s="99">
        <f>IF(N149="zákl. prenesená",J149,0)</f>
        <v>0</v>
      </c>
      <c r="BH149" s="99">
        <f>IF(N149="zníž. prenesená",J149,0)</f>
        <v>0</v>
      </c>
      <c r="BI149" s="99">
        <f>IF(N149="nulová",J149,0)</f>
        <v>0</v>
      </c>
      <c r="BJ149" s="14" t="s">
        <v>94</v>
      </c>
      <c r="BK149" s="99">
        <f>ROUND(I149*H149,2)</f>
        <v>0</v>
      </c>
      <c r="BL149" s="14" t="s">
        <v>106</v>
      </c>
      <c r="BM149" s="168" t="s">
        <v>1308</v>
      </c>
    </row>
    <row r="150" spans="1:65" s="2" customFormat="1" ht="24.2" customHeight="1">
      <c r="A150" s="32"/>
      <c r="B150" s="131"/>
      <c r="C150" s="156" t="s">
        <v>194</v>
      </c>
      <c r="D150" s="156" t="s">
        <v>167</v>
      </c>
      <c r="E150" s="157" t="s">
        <v>215</v>
      </c>
      <c r="F150" s="158" t="s">
        <v>216</v>
      </c>
      <c r="G150" s="159" t="s">
        <v>170</v>
      </c>
      <c r="H150" s="160">
        <v>129.68799999999999</v>
      </c>
      <c r="I150" s="161"/>
      <c r="J150" s="162"/>
      <c r="K150" s="163"/>
      <c r="L150" s="33"/>
      <c r="M150" s="164" t="s">
        <v>1</v>
      </c>
      <c r="N150" s="165" t="s">
        <v>49</v>
      </c>
      <c r="O150" s="58"/>
      <c r="P150" s="166">
        <f>O150*H150</f>
        <v>0</v>
      </c>
      <c r="Q150" s="166">
        <v>5.11E-3</v>
      </c>
      <c r="R150" s="166">
        <f>Q150*H150</f>
        <v>0.66270567999999996</v>
      </c>
      <c r="S150" s="166">
        <v>0</v>
      </c>
      <c r="T150" s="167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106</v>
      </c>
      <c r="AT150" s="168" t="s">
        <v>167</v>
      </c>
      <c r="AU150" s="168" t="s">
        <v>94</v>
      </c>
      <c r="AY150" s="14" t="s">
        <v>165</v>
      </c>
      <c r="BE150" s="99">
        <f>IF(N150="základná",J150,0)</f>
        <v>0</v>
      </c>
      <c r="BF150" s="99">
        <f>IF(N150="znížená",J150,0)</f>
        <v>0</v>
      </c>
      <c r="BG150" s="99">
        <f>IF(N150="zákl. prenesená",J150,0)</f>
        <v>0</v>
      </c>
      <c r="BH150" s="99">
        <f>IF(N150="zníž. prenesená",J150,0)</f>
        <v>0</v>
      </c>
      <c r="BI150" s="99">
        <f>IF(N150="nulová",J150,0)</f>
        <v>0</v>
      </c>
      <c r="BJ150" s="14" t="s">
        <v>94</v>
      </c>
      <c r="BK150" s="99">
        <f>ROUND(I150*H150,2)</f>
        <v>0</v>
      </c>
      <c r="BL150" s="14" t="s">
        <v>106</v>
      </c>
      <c r="BM150" s="168" t="s">
        <v>1309</v>
      </c>
    </row>
    <row r="151" spans="1:65" s="12" customFormat="1" ht="22.9" customHeight="1">
      <c r="B151" s="143"/>
      <c r="D151" s="144" t="s">
        <v>82</v>
      </c>
      <c r="E151" s="154" t="s">
        <v>198</v>
      </c>
      <c r="F151" s="154" t="s">
        <v>253</v>
      </c>
      <c r="I151" s="146"/>
      <c r="J151" s="155"/>
      <c r="L151" s="143"/>
      <c r="M151" s="148"/>
      <c r="N151" s="149"/>
      <c r="O151" s="149"/>
      <c r="P151" s="150">
        <f>SUM(P152:P163)</f>
        <v>0</v>
      </c>
      <c r="Q151" s="149"/>
      <c r="R151" s="150">
        <f>SUM(R152:R163)</f>
        <v>0.95616000000000012</v>
      </c>
      <c r="S151" s="149"/>
      <c r="T151" s="151">
        <f>SUM(T152:T163)</f>
        <v>0.12000000000000001</v>
      </c>
      <c r="AR151" s="144" t="s">
        <v>89</v>
      </c>
      <c r="AT151" s="152" t="s">
        <v>82</v>
      </c>
      <c r="AU151" s="152" t="s">
        <v>89</v>
      </c>
      <c r="AY151" s="144" t="s">
        <v>165</v>
      </c>
      <c r="BK151" s="153">
        <f>SUM(BK152:BK163)</f>
        <v>0</v>
      </c>
    </row>
    <row r="152" spans="1:65" s="2" customFormat="1" ht="37.9" customHeight="1">
      <c r="A152" s="32"/>
      <c r="B152" s="131"/>
      <c r="C152" s="156" t="s">
        <v>198</v>
      </c>
      <c r="D152" s="156" t="s">
        <v>167</v>
      </c>
      <c r="E152" s="157" t="s">
        <v>1310</v>
      </c>
      <c r="F152" s="158" t="s">
        <v>1311</v>
      </c>
      <c r="G152" s="159" t="s">
        <v>394</v>
      </c>
      <c r="H152" s="160">
        <v>218</v>
      </c>
      <c r="I152" s="161"/>
      <c r="J152" s="162"/>
      <c r="K152" s="163"/>
      <c r="L152" s="33"/>
      <c r="M152" s="164" t="s">
        <v>1</v>
      </c>
      <c r="N152" s="165" t="s">
        <v>49</v>
      </c>
      <c r="O152" s="58"/>
      <c r="P152" s="166">
        <f t="shared" ref="P152:P163" si="0">O152*H152</f>
        <v>0</v>
      </c>
      <c r="Q152" s="166">
        <v>1.2E-4</v>
      </c>
      <c r="R152" s="166">
        <f t="shared" ref="R152:R163" si="1">Q152*H152</f>
        <v>2.6159999999999999E-2</v>
      </c>
      <c r="S152" s="166">
        <v>0</v>
      </c>
      <c r="T152" s="167">
        <f t="shared" ref="T152:T163" si="2"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106</v>
      </c>
      <c r="AT152" s="168" t="s">
        <v>167</v>
      </c>
      <c r="AU152" s="168" t="s">
        <v>94</v>
      </c>
      <c r="AY152" s="14" t="s">
        <v>165</v>
      </c>
      <c r="BE152" s="99">
        <f t="shared" ref="BE152:BE163" si="3">IF(N152="základná",J152,0)</f>
        <v>0</v>
      </c>
      <c r="BF152" s="99">
        <f t="shared" ref="BF152:BF163" si="4">IF(N152="znížená",J152,0)</f>
        <v>0</v>
      </c>
      <c r="BG152" s="99">
        <f t="shared" ref="BG152:BG163" si="5">IF(N152="zákl. prenesená",J152,0)</f>
        <v>0</v>
      </c>
      <c r="BH152" s="99">
        <f t="shared" ref="BH152:BH163" si="6">IF(N152="zníž. prenesená",J152,0)</f>
        <v>0</v>
      </c>
      <c r="BI152" s="99">
        <f t="shared" ref="BI152:BI163" si="7">IF(N152="nulová",J152,0)</f>
        <v>0</v>
      </c>
      <c r="BJ152" s="14" t="s">
        <v>94</v>
      </c>
      <c r="BK152" s="99">
        <f t="shared" ref="BK152:BK163" si="8">ROUND(I152*H152,2)</f>
        <v>0</v>
      </c>
      <c r="BL152" s="14" t="s">
        <v>106</v>
      </c>
      <c r="BM152" s="168" t="s">
        <v>1312</v>
      </c>
    </row>
    <row r="153" spans="1:65" s="2" customFormat="1" ht="24.2" customHeight="1">
      <c r="A153" s="32"/>
      <c r="B153" s="131"/>
      <c r="C153" s="156" t="s">
        <v>202</v>
      </c>
      <c r="D153" s="156" t="s">
        <v>167</v>
      </c>
      <c r="E153" s="157" t="s">
        <v>1313</v>
      </c>
      <c r="F153" s="158" t="s">
        <v>1314</v>
      </c>
      <c r="G153" s="159" t="s">
        <v>1097</v>
      </c>
      <c r="H153" s="160">
        <v>2400</v>
      </c>
      <c r="I153" s="161"/>
      <c r="J153" s="162"/>
      <c r="K153" s="163"/>
      <c r="L153" s="33"/>
      <c r="M153" s="164" t="s">
        <v>1</v>
      </c>
      <c r="N153" s="165" t="s">
        <v>49</v>
      </c>
      <c r="O153" s="58"/>
      <c r="P153" s="166">
        <f t="shared" si="0"/>
        <v>0</v>
      </c>
      <c r="Q153" s="166">
        <v>3.6000000000000002E-4</v>
      </c>
      <c r="R153" s="166">
        <f t="shared" si="1"/>
        <v>0.8640000000000001</v>
      </c>
      <c r="S153" s="166">
        <v>5.0000000000000002E-5</v>
      </c>
      <c r="T153" s="167">
        <f t="shared" si="2"/>
        <v>0.12000000000000001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106</v>
      </c>
      <c r="AT153" s="168" t="s">
        <v>167</v>
      </c>
      <c r="AU153" s="168" t="s">
        <v>94</v>
      </c>
      <c r="AY153" s="14" t="s">
        <v>165</v>
      </c>
      <c r="BE153" s="99">
        <f t="shared" si="3"/>
        <v>0</v>
      </c>
      <c r="BF153" s="99">
        <f t="shared" si="4"/>
        <v>0</v>
      </c>
      <c r="BG153" s="99">
        <f t="shared" si="5"/>
        <v>0</v>
      </c>
      <c r="BH153" s="99">
        <f t="shared" si="6"/>
        <v>0</v>
      </c>
      <c r="BI153" s="99">
        <f t="shared" si="7"/>
        <v>0</v>
      </c>
      <c r="BJ153" s="14" t="s">
        <v>94</v>
      </c>
      <c r="BK153" s="99">
        <f t="shared" si="8"/>
        <v>0</v>
      </c>
      <c r="BL153" s="14" t="s">
        <v>106</v>
      </c>
      <c r="BM153" s="168" t="s">
        <v>1315</v>
      </c>
    </row>
    <row r="154" spans="1:65" s="2" customFormat="1" ht="14.45" customHeight="1">
      <c r="A154" s="32"/>
      <c r="B154" s="131"/>
      <c r="C154" s="156" t="s">
        <v>206</v>
      </c>
      <c r="D154" s="156" t="s">
        <v>167</v>
      </c>
      <c r="E154" s="157" t="s">
        <v>330</v>
      </c>
      <c r="F154" s="158" t="s">
        <v>331</v>
      </c>
      <c r="G154" s="159" t="s">
        <v>332</v>
      </c>
      <c r="H154" s="160">
        <v>0.12</v>
      </c>
      <c r="I154" s="161"/>
      <c r="J154" s="162"/>
      <c r="K154" s="163"/>
      <c r="L154" s="33"/>
      <c r="M154" s="164" t="s">
        <v>1</v>
      </c>
      <c r="N154" s="165" t="s">
        <v>49</v>
      </c>
      <c r="O154" s="58"/>
      <c r="P154" s="166">
        <f t="shared" si="0"/>
        <v>0</v>
      </c>
      <c r="Q154" s="166">
        <v>0</v>
      </c>
      <c r="R154" s="166">
        <f t="shared" si="1"/>
        <v>0</v>
      </c>
      <c r="S154" s="166">
        <v>0</v>
      </c>
      <c r="T154" s="167">
        <f t="shared" si="2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106</v>
      </c>
      <c r="AT154" s="168" t="s">
        <v>167</v>
      </c>
      <c r="AU154" s="168" t="s">
        <v>94</v>
      </c>
      <c r="AY154" s="14" t="s">
        <v>165</v>
      </c>
      <c r="BE154" s="99">
        <f t="shared" si="3"/>
        <v>0</v>
      </c>
      <c r="BF154" s="99">
        <f t="shared" si="4"/>
        <v>0</v>
      </c>
      <c r="BG154" s="99">
        <f t="shared" si="5"/>
        <v>0</v>
      </c>
      <c r="BH154" s="99">
        <f t="shared" si="6"/>
        <v>0</v>
      </c>
      <c r="BI154" s="99">
        <f t="shared" si="7"/>
        <v>0</v>
      </c>
      <c r="BJ154" s="14" t="s">
        <v>94</v>
      </c>
      <c r="BK154" s="99">
        <f t="shared" si="8"/>
        <v>0</v>
      </c>
      <c r="BL154" s="14" t="s">
        <v>106</v>
      </c>
      <c r="BM154" s="168" t="s">
        <v>1316</v>
      </c>
    </row>
    <row r="155" spans="1:65" s="2" customFormat="1" ht="14.45" customHeight="1">
      <c r="A155" s="32"/>
      <c r="B155" s="131"/>
      <c r="C155" s="156" t="s">
        <v>210</v>
      </c>
      <c r="D155" s="156" t="s">
        <v>167</v>
      </c>
      <c r="E155" s="157" t="s">
        <v>335</v>
      </c>
      <c r="F155" s="158" t="s">
        <v>336</v>
      </c>
      <c r="G155" s="159" t="s">
        <v>332</v>
      </c>
      <c r="H155" s="160">
        <v>0.36</v>
      </c>
      <c r="I155" s="161"/>
      <c r="J155" s="162"/>
      <c r="K155" s="163"/>
      <c r="L155" s="33"/>
      <c r="M155" s="164" t="s">
        <v>1</v>
      </c>
      <c r="N155" s="165" t="s">
        <v>49</v>
      </c>
      <c r="O155" s="58"/>
      <c r="P155" s="166">
        <f t="shared" si="0"/>
        <v>0</v>
      </c>
      <c r="Q155" s="166">
        <v>0</v>
      </c>
      <c r="R155" s="166">
        <f t="shared" si="1"/>
        <v>0</v>
      </c>
      <c r="S155" s="166">
        <v>0</v>
      </c>
      <c r="T155" s="167">
        <f t="shared" si="2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106</v>
      </c>
      <c r="AT155" s="168" t="s">
        <v>167</v>
      </c>
      <c r="AU155" s="168" t="s">
        <v>94</v>
      </c>
      <c r="AY155" s="14" t="s">
        <v>165</v>
      </c>
      <c r="BE155" s="99">
        <f t="shared" si="3"/>
        <v>0</v>
      </c>
      <c r="BF155" s="99">
        <f t="shared" si="4"/>
        <v>0</v>
      </c>
      <c r="BG155" s="99">
        <f t="shared" si="5"/>
        <v>0</v>
      </c>
      <c r="BH155" s="99">
        <f t="shared" si="6"/>
        <v>0</v>
      </c>
      <c r="BI155" s="99">
        <f t="shared" si="7"/>
        <v>0</v>
      </c>
      <c r="BJ155" s="14" t="s">
        <v>94</v>
      </c>
      <c r="BK155" s="99">
        <f t="shared" si="8"/>
        <v>0</v>
      </c>
      <c r="BL155" s="14" t="s">
        <v>106</v>
      </c>
      <c r="BM155" s="168" t="s">
        <v>1317</v>
      </c>
    </row>
    <row r="156" spans="1:65" s="2" customFormat="1" ht="14.45" customHeight="1">
      <c r="A156" s="32"/>
      <c r="B156" s="131"/>
      <c r="C156" s="156" t="s">
        <v>214</v>
      </c>
      <c r="D156" s="156" t="s">
        <v>167</v>
      </c>
      <c r="E156" s="157" t="s">
        <v>1107</v>
      </c>
      <c r="F156" s="158" t="s">
        <v>1108</v>
      </c>
      <c r="G156" s="159" t="s">
        <v>277</v>
      </c>
      <c r="H156" s="160">
        <v>40</v>
      </c>
      <c r="I156" s="161"/>
      <c r="J156" s="162"/>
      <c r="K156" s="163"/>
      <c r="L156" s="33"/>
      <c r="M156" s="164" t="s">
        <v>1</v>
      </c>
      <c r="N156" s="165" t="s">
        <v>49</v>
      </c>
      <c r="O156" s="58"/>
      <c r="P156" s="166">
        <f t="shared" si="0"/>
        <v>0</v>
      </c>
      <c r="Q156" s="166">
        <v>1.58E-3</v>
      </c>
      <c r="R156" s="166">
        <f t="shared" si="1"/>
        <v>6.3200000000000006E-2</v>
      </c>
      <c r="S156" s="166">
        <v>0</v>
      </c>
      <c r="T156" s="167">
        <f t="shared" si="2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106</v>
      </c>
      <c r="AT156" s="168" t="s">
        <v>167</v>
      </c>
      <c r="AU156" s="168" t="s">
        <v>94</v>
      </c>
      <c r="AY156" s="14" t="s">
        <v>165</v>
      </c>
      <c r="BE156" s="99">
        <f t="shared" si="3"/>
        <v>0</v>
      </c>
      <c r="BF156" s="99">
        <f t="shared" si="4"/>
        <v>0</v>
      </c>
      <c r="BG156" s="99">
        <f t="shared" si="5"/>
        <v>0</v>
      </c>
      <c r="BH156" s="99">
        <f t="shared" si="6"/>
        <v>0</v>
      </c>
      <c r="BI156" s="99">
        <f t="shared" si="7"/>
        <v>0</v>
      </c>
      <c r="BJ156" s="14" t="s">
        <v>94</v>
      </c>
      <c r="BK156" s="99">
        <f t="shared" si="8"/>
        <v>0</v>
      </c>
      <c r="BL156" s="14" t="s">
        <v>106</v>
      </c>
      <c r="BM156" s="168" t="s">
        <v>1318</v>
      </c>
    </row>
    <row r="157" spans="1:65" s="2" customFormat="1" ht="14.45" customHeight="1">
      <c r="A157" s="32"/>
      <c r="B157" s="131"/>
      <c r="C157" s="156" t="s">
        <v>218</v>
      </c>
      <c r="D157" s="156" t="s">
        <v>167</v>
      </c>
      <c r="E157" s="157" t="s">
        <v>1110</v>
      </c>
      <c r="F157" s="158" t="s">
        <v>1111</v>
      </c>
      <c r="G157" s="159" t="s">
        <v>277</v>
      </c>
      <c r="H157" s="160">
        <v>20</v>
      </c>
      <c r="I157" s="161"/>
      <c r="J157" s="162"/>
      <c r="K157" s="163"/>
      <c r="L157" s="33"/>
      <c r="M157" s="164" t="s">
        <v>1</v>
      </c>
      <c r="N157" s="165" t="s">
        <v>49</v>
      </c>
      <c r="O157" s="58"/>
      <c r="P157" s="166">
        <f t="shared" si="0"/>
        <v>0</v>
      </c>
      <c r="Q157" s="166">
        <v>1.3999999999999999E-4</v>
      </c>
      <c r="R157" s="166">
        <f t="shared" si="1"/>
        <v>2.7999999999999995E-3</v>
      </c>
      <c r="S157" s="166">
        <v>0</v>
      </c>
      <c r="T157" s="167">
        <f t="shared" si="2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106</v>
      </c>
      <c r="AT157" s="168" t="s">
        <v>167</v>
      </c>
      <c r="AU157" s="168" t="s">
        <v>94</v>
      </c>
      <c r="AY157" s="14" t="s">
        <v>165</v>
      </c>
      <c r="BE157" s="99">
        <f t="shared" si="3"/>
        <v>0</v>
      </c>
      <c r="BF157" s="99">
        <f t="shared" si="4"/>
        <v>0</v>
      </c>
      <c r="BG157" s="99">
        <f t="shared" si="5"/>
        <v>0</v>
      </c>
      <c r="BH157" s="99">
        <f t="shared" si="6"/>
        <v>0</v>
      </c>
      <c r="BI157" s="99">
        <f t="shared" si="7"/>
        <v>0</v>
      </c>
      <c r="BJ157" s="14" t="s">
        <v>94</v>
      </c>
      <c r="BK157" s="99">
        <f t="shared" si="8"/>
        <v>0</v>
      </c>
      <c r="BL157" s="14" t="s">
        <v>106</v>
      </c>
      <c r="BM157" s="168" t="s">
        <v>1319</v>
      </c>
    </row>
    <row r="158" spans="1:65" s="2" customFormat="1" ht="14.45" customHeight="1">
      <c r="A158" s="32"/>
      <c r="B158" s="131"/>
      <c r="C158" s="156" t="s">
        <v>222</v>
      </c>
      <c r="D158" s="156" t="s">
        <v>167</v>
      </c>
      <c r="E158" s="157" t="s">
        <v>1113</v>
      </c>
      <c r="F158" s="158" t="s">
        <v>1114</v>
      </c>
      <c r="G158" s="159" t="s">
        <v>277</v>
      </c>
      <c r="H158" s="160">
        <v>60</v>
      </c>
      <c r="I158" s="161"/>
      <c r="J158" s="162"/>
      <c r="K158" s="163"/>
      <c r="L158" s="33"/>
      <c r="M158" s="164" t="s">
        <v>1</v>
      </c>
      <c r="N158" s="165" t="s">
        <v>49</v>
      </c>
      <c r="O158" s="58"/>
      <c r="P158" s="166">
        <f t="shared" si="0"/>
        <v>0</v>
      </c>
      <c r="Q158" s="166">
        <v>0</v>
      </c>
      <c r="R158" s="166">
        <f t="shared" si="1"/>
        <v>0</v>
      </c>
      <c r="S158" s="166">
        <v>0</v>
      </c>
      <c r="T158" s="167">
        <f t="shared" si="2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106</v>
      </c>
      <c r="AT158" s="168" t="s">
        <v>167</v>
      </c>
      <c r="AU158" s="168" t="s">
        <v>94</v>
      </c>
      <c r="AY158" s="14" t="s">
        <v>165</v>
      </c>
      <c r="BE158" s="99">
        <f t="shared" si="3"/>
        <v>0</v>
      </c>
      <c r="BF158" s="99">
        <f t="shared" si="4"/>
        <v>0</v>
      </c>
      <c r="BG158" s="99">
        <f t="shared" si="5"/>
        <v>0</v>
      </c>
      <c r="BH158" s="99">
        <f t="shared" si="6"/>
        <v>0</v>
      </c>
      <c r="BI158" s="99">
        <f t="shared" si="7"/>
        <v>0</v>
      </c>
      <c r="BJ158" s="14" t="s">
        <v>94</v>
      </c>
      <c r="BK158" s="99">
        <f t="shared" si="8"/>
        <v>0</v>
      </c>
      <c r="BL158" s="14" t="s">
        <v>106</v>
      </c>
      <c r="BM158" s="168" t="s">
        <v>1320</v>
      </c>
    </row>
    <row r="159" spans="1:65" s="2" customFormat="1" ht="14.45" customHeight="1">
      <c r="A159" s="32"/>
      <c r="B159" s="131"/>
      <c r="C159" s="156" t="s">
        <v>226</v>
      </c>
      <c r="D159" s="156" t="s">
        <v>167</v>
      </c>
      <c r="E159" s="157" t="s">
        <v>339</v>
      </c>
      <c r="F159" s="158" t="s">
        <v>340</v>
      </c>
      <c r="G159" s="159" t="s">
        <v>332</v>
      </c>
      <c r="H159" s="160">
        <v>0.12</v>
      </c>
      <c r="I159" s="161"/>
      <c r="J159" s="162"/>
      <c r="K159" s="163"/>
      <c r="L159" s="33"/>
      <c r="M159" s="164" t="s">
        <v>1</v>
      </c>
      <c r="N159" s="165" t="s">
        <v>49</v>
      </c>
      <c r="O159" s="58"/>
      <c r="P159" s="166">
        <f t="shared" si="0"/>
        <v>0</v>
      </c>
      <c r="Q159" s="166">
        <v>0</v>
      </c>
      <c r="R159" s="166">
        <f t="shared" si="1"/>
        <v>0</v>
      </c>
      <c r="S159" s="166">
        <v>0</v>
      </c>
      <c r="T159" s="167">
        <f t="shared" si="2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106</v>
      </c>
      <c r="AT159" s="168" t="s">
        <v>167</v>
      </c>
      <c r="AU159" s="168" t="s">
        <v>94</v>
      </c>
      <c r="AY159" s="14" t="s">
        <v>165</v>
      </c>
      <c r="BE159" s="99">
        <f t="shared" si="3"/>
        <v>0</v>
      </c>
      <c r="BF159" s="99">
        <f t="shared" si="4"/>
        <v>0</v>
      </c>
      <c r="BG159" s="99">
        <f t="shared" si="5"/>
        <v>0</v>
      </c>
      <c r="BH159" s="99">
        <f t="shared" si="6"/>
        <v>0</v>
      </c>
      <c r="BI159" s="99">
        <f t="shared" si="7"/>
        <v>0</v>
      </c>
      <c r="BJ159" s="14" t="s">
        <v>94</v>
      </c>
      <c r="BK159" s="99">
        <f t="shared" si="8"/>
        <v>0</v>
      </c>
      <c r="BL159" s="14" t="s">
        <v>106</v>
      </c>
      <c r="BM159" s="168" t="s">
        <v>1321</v>
      </c>
    </row>
    <row r="160" spans="1:65" s="2" customFormat="1" ht="24.2" customHeight="1">
      <c r="A160" s="32"/>
      <c r="B160" s="131"/>
      <c r="C160" s="156" t="s">
        <v>230</v>
      </c>
      <c r="D160" s="156" t="s">
        <v>167</v>
      </c>
      <c r="E160" s="157" t="s">
        <v>343</v>
      </c>
      <c r="F160" s="158" t="s">
        <v>344</v>
      </c>
      <c r="G160" s="159" t="s">
        <v>332</v>
      </c>
      <c r="H160" s="160">
        <v>1.8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f t="shared" si="0"/>
        <v>0</v>
      </c>
      <c r="Q160" s="166">
        <v>0</v>
      </c>
      <c r="R160" s="166">
        <f t="shared" si="1"/>
        <v>0</v>
      </c>
      <c r="S160" s="166">
        <v>0</v>
      </c>
      <c r="T160" s="167">
        <f t="shared" si="2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106</v>
      </c>
      <c r="AT160" s="168" t="s">
        <v>167</v>
      </c>
      <c r="AU160" s="168" t="s">
        <v>94</v>
      </c>
      <c r="AY160" s="14" t="s">
        <v>165</v>
      </c>
      <c r="BE160" s="99">
        <f t="shared" si="3"/>
        <v>0</v>
      </c>
      <c r="BF160" s="99">
        <f t="shared" si="4"/>
        <v>0</v>
      </c>
      <c r="BG160" s="99">
        <f t="shared" si="5"/>
        <v>0</v>
      </c>
      <c r="BH160" s="99">
        <f t="shared" si="6"/>
        <v>0</v>
      </c>
      <c r="BI160" s="99">
        <f t="shared" si="7"/>
        <v>0</v>
      </c>
      <c r="BJ160" s="14" t="s">
        <v>94</v>
      </c>
      <c r="BK160" s="99">
        <f t="shared" si="8"/>
        <v>0</v>
      </c>
      <c r="BL160" s="14" t="s">
        <v>106</v>
      </c>
      <c r="BM160" s="168" t="s">
        <v>1322</v>
      </c>
    </row>
    <row r="161" spans="1:65" s="2" customFormat="1" ht="24.2" customHeight="1">
      <c r="A161" s="32"/>
      <c r="B161" s="131"/>
      <c r="C161" s="156" t="s">
        <v>234</v>
      </c>
      <c r="D161" s="156" t="s">
        <v>167</v>
      </c>
      <c r="E161" s="157" t="s">
        <v>347</v>
      </c>
      <c r="F161" s="158" t="s">
        <v>348</v>
      </c>
      <c r="G161" s="159" t="s">
        <v>332</v>
      </c>
      <c r="H161" s="160">
        <v>0.12</v>
      </c>
      <c r="I161" s="161"/>
      <c r="J161" s="162"/>
      <c r="K161" s="163"/>
      <c r="L161" s="33"/>
      <c r="M161" s="164" t="s">
        <v>1</v>
      </c>
      <c r="N161" s="165" t="s">
        <v>49</v>
      </c>
      <c r="O161" s="58"/>
      <c r="P161" s="166">
        <f t="shared" si="0"/>
        <v>0</v>
      </c>
      <c r="Q161" s="166">
        <v>0</v>
      </c>
      <c r="R161" s="166">
        <f t="shared" si="1"/>
        <v>0</v>
      </c>
      <c r="S161" s="166">
        <v>0</v>
      </c>
      <c r="T161" s="167">
        <f t="shared" si="2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106</v>
      </c>
      <c r="AT161" s="168" t="s">
        <v>167</v>
      </c>
      <c r="AU161" s="168" t="s">
        <v>94</v>
      </c>
      <c r="AY161" s="14" t="s">
        <v>165</v>
      </c>
      <c r="BE161" s="99">
        <f t="shared" si="3"/>
        <v>0</v>
      </c>
      <c r="BF161" s="99">
        <f t="shared" si="4"/>
        <v>0</v>
      </c>
      <c r="BG161" s="99">
        <f t="shared" si="5"/>
        <v>0</v>
      </c>
      <c r="BH161" s="99">
        <f t="shared" si="6"/>
        <v>0</v>
      </c>
      <c r="BI161" s="99">
        <f t="shared" si="7"/>
        <v>0</v>
      </c>
      <c r="BJ161" s="14" t="s">
        <v>94</v>
      </c>
      <c r="BK161" s="99">
        <f t="shared" si="8"/>
        <v>0</v>
      </c>
      <c r="BL161" s="14" t="s">
        <v>106</v>
      </c>
      <c r="BM161" s="168" t="s">
        <v>1323</v>
      </c>
    </row>
    <row r="162" spans="1:65" s="2" customFormat="1" ht="24.2" customHeight="1">
      <c r="A162" s="32"/>
      <c r="B162" s="131"/>
      <c r="C162" s="156" t="s">
        <v>238</v>
      </c>
      <c r="D162" s="156" t="s">
        <v>167</v>
      </c>
      <c r="E162" s="157" t="s">
        <v>351</v>
      </c>
      <c r="F162" s="158" t="s">
        <v>352</v>
      </c>
      <c r="G162" s="159" t="s">
        <v>332</v>
      </c>
      <c r="H162" s="160">
        <v>0.96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f t="shared" si="0"/>
        <v>0</v>
      </c>
      <c r="Q162" s="166">
        <v>0</v>
      </c>
      <c r="R162" s="166">
        <f t="shared" si="1"/>
        <v>0</v>
      </c>
      <c r="S162" s="166">
        <v>0</v>
      </c>
      <c r="T162" s="167">
        <f t="shared" si="2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106</v>
      </c>
      <c r="AT162" s="168" t="s">
        <v>167</v>
      </c>
      <c r="AU162" s="168" t="s">
        <v>94</v>
      </c>
      <c r="AY162" s="14" t="s">
        <v>165</v>
      </c>
      <c r="BE162" s="99">
        <f t="shared" si="3"/>
        <v>0</v>
      </c>
      <c r="BF162" s="99">
        <f t="shared" si="4"/>
        <v>0</v>
      </c>
      <c r="BG162" s="99">
        <f t="shared" si="5"/>
        <v>0</v>
      </c>
      <c r="BH162" s="99">
        <f t="shared" si="6"/>
        <v>0</v>
      </c>
      <c r="BI162" s="99">
        <f t="shared" si="7"/>
        <v>0</v>
      </c>
      <c r="BJ162" s="14" t="s">
        <v>94</v>
      </c>
      <c r="BK162" s="99">
        <f t="shared" si="8"/>
        <v>0</v>
      </c>
      <c r="BL162" s="14" t="s">
        <v>106</v>
      </c>
      <c r="BM162" s="168" t="s">
        <v>1324</v>
      </c>
    </row>
    <row r="163" spans="1:65" s="2" customFormat="1" ht="24.2" customHeight="1">
      <c r="A163" s="32"/>
      <c r="B163" s="131"/>
      <c r="C163" s="156" t="s">
        <v>7</v>
      </c>
      <c r="D163" s="156" t="s">
        <v>167</v>
      </c>
      <c r="E163" s="157" t="s">
        <v>355</v>
      </c>
      <c r="F163" s="158" t="s">
        <v>356</v>
      </c>
      <c r="G163" s="159" t="s">
        <v>332</v>
      </c>
      <c r="H163" s="160">
        <v>0.12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0"/>
        <v>0</v>
      </c>
      <c r="Q163" s="166">
        <v>0</v>
      </c>
      <c r="R163" s="166">
        <f t="shared" si="1"/>
        <v>0</v>
      </c>
      <c r="S163" s="166">
        <v>0</v>
      </c>
      <c r="T163" s="167">
        <f t="shared" si="2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106</v>
      </c>
      <c r="AT163" s="168" t="s">
        <v>167</v>
      </c>
      <c r="AU163" s="168" t="s">
        <v>94</v>
      </c>
      <c r="AY163" s="14" t="s">
        <v>165</v>
      </c>
      <c r="BE163" s="99">
        <f t="shared" si="3"/>
        <v>0</v>
      </c>
      <c r="BF163" s="99">
        <f t="shared" si="4"/>
        <v>0</v>
      </c>
      <c r="BG163" s="99">
        <f t="shared" si="5"/>
        <v>0</v>
      </c>
      <c r="BH163" s="99">
        <f t="shared" si="6"/>
        <v>0</v>
      </c>
      <c r="BI163" s="99">
        <f t="shared" si="7"/>
        <v>0</v>
      </c>
      <c r="BJ163" s="14" t="s">
        <v>94</v>
      </c>
      <c r="BK163" s="99">
        <f t="shared" si="8"/>
        <v>0</v>
      </c>
      <c r="BL163" s="14" t="s">
        <v>106</v>
      </c>
      <c r="BM163" s="168" t="s">
        <v>1325</v>
      </c>
    </row>
    <row r="164" spans="1:65" s="12" customFormat="1" ht="22.9" customHeight="1">
      <c r="B164" s="143"/>
      <c r="D164" s="144" t="s">
        <v>82</v>
      </c>
      <c r="E164" s="154" t="s">
        <v>358</v>
      </c>
      <c r="F164" s="154" t="s">
        <v>359</v>
      </c>
      <c r="I164" s="146"/>
      <c r="J164" s="155"/>
      <c r="L164" s="143"/>
      <c r="M164" s="148"/>
      <c r="N164" s="149"/>
      <c r="O164" s="149"/>
      <c r="P164" s="150">
        <f>P165</f>
        <v>0</v>
      </c>
      <c r="Q164" s="149"/>
      <c r="R164" s="150">
        <f>R165</f>
        <v>0</v>
      </c>
      <c r="S164" s="149"/>
      <c r="T164" s="151">
        <f>T165</f>
        <v>0</v>
      </c>
      <c r="AR164" s="144" t="s">
        <v>89</v>
      </c>
      <c r="AT164" s="152" t="s">
        <v>82</v>
      </c>
      <c r="AU164" s="152" t="s">
        <v>89</v>
      </c>
      <c r="AY164" s="144" t="s">
        <v>165</v>
      </c>
      <c r="BK164" s="153">
        <f>BK165</f>
        <v>0</v>
      </c>
    </row>
    <row r="165" spans="1:65" s="2" customFormat="1" ht="24.2" customHeight="1">
      <c r="A165" s="32"/>
      <c r="B165" s="131"/>
      <c r="C165" s="156" t="s">
        <v>245</v>
      </c>
      <c r="D165" s="156" t="s">
        <v>167</v>
      </c>
      <c r="E165" s="157" t="s">
        <v>361</v>
      </c>
      <c r="F165" s="158" t="s">
        <v>362</v>
      </c>
      <c r="G165" s="159" t="s">
        <v>332</v>
      </c>
      <c r="H165" s="160">
        <v>36.308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f>O165*H165</f>
        <v>0</v>
      </c>
      <c r="Q165" s="166">
        <v>0</v>
      </c>
      <c r="R165" s="166">
        <f>Q165*H165</f>
        <v>0</v>
      </c>
      <c r="S165" s="166">
        <v>0</v>
      </c>
      <c r="T165" s="167">
        <f>S165*H165</f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106</v>
      </c>
      <c r="AT165" s="168" t="s">
        <v>167</v>
      </c>
      <c r="AU165" s="168" t="s">
        <v>94</v>
      </c>
      <c r="AY165" s="14" t="s">
        <v>165</v>
      </c>
      <c r="BE165" s="99">
        <f>IF(N165="základná",J165,0)</f>
        <v>0</v>
      </c>
      <c r="BF165" s="99">
        <f>IF(N165="znížená",J165,0)</f>
        <v>0</v>
      </c>
      <c r="BG165" s="99">
        <f>IF(N165="zákl. prenesená",J165,0)</f>
        <v>0</v>
      </c>
      <c r="BH165" s="99">
        <f>IF(N165="zníž. prenesená",J165,0)</f>
        <v>0</v>
      </c>
      <c r="BI165" s="99">
        <f>IF(N165="nulová",J165,0)</f>
        <v>0</v>
      </c>
      <c r="BJ165" s="14" t="s">
        <v>94</v>
      </c>
      <c r="BK165" s="99">
        <f>ROUND(I165*H165,2)</f>
        <v>0</v>
      </c>
      <c r="BL165" s="14" t="s">
        <v>106</v>
      </c>
      <c r="BM165" s="168" t="s">
        <v>1326</v>
      </c>
    </row>
    <row r="166" spans="1:65" s="12" customFormat="1" ht="25.9" customHeight="1">
      <c r="B166" s="143"/>
      <c r="D166" s="144" t="s">
        <v>82</v>
      </c>
      <c r="E166" s="145" t="s">
        <v>364</v>
      </c>
      <c r="F166" s="145" t="s">
        <v>365</v>
      </c>
      <c r="I166" s="146"/>
      <c r="J166" s="147"/>
      <c r="L166" s="143"/>
      <c r="M166" s="148"/>
      <c r="N166" s="149"/>
      <c r="O166" s="149"/>
      <c r="P166" s="150">
        <f>P167+P173</f>
        <v>0</v>
      </c>
      <c r="Q166" s="149"/>
      <c r="R166" s="150">
        <f>R167+R173</f>
        <v>2.4531999999999998E-2</v>
      </c>
      <c r="S166" s="149"/>
      <c r="T166" s="151">
        <f>T167+T173</f>
        <v>0</v>
      </c>
      <c r="AR166" s="144" t="s">
        <v>94</v>
      </c>
      <c r="AT166" s="152" t="s">
        <v>82</v>
      </c>
      <c r="AU166" s="152" t="s">
        <v>83</v>
      </c>
      <c r="AY166" s="144" t="s">
        <v>165</v>
      </c>
      <c r="BK166" s="153">
        <f>BK167+BK173</f>
        <v>0</v>
      </c>
    </row>
    <row r="167" spans="1:65" s="12" customFormat="1" ht="22.9" customHeight="1">
      <c r="B167" s="143"/>
      <c r="D167" s="144" t="s">
        <v>82</v>
      </c>
      <c r="E167" s="154" t="s">
        <v>492</v>
      </c>
      <c r="F167" s="154" t="s">
        <v>493</v>
      </c>
      <c r="I167" s="146"/>
      <c r="J167" s="155"/>
      <c r="L167" s="143"/>
      <c r="M167" s="148"/>
      <c r="N167" s="149"/>
      <c r="O167" s="149"/>
      <c r="P167" s="150">
        <f>SUM(P168:P172)</f>
        <v>0</v>
      </c>
      <c r="Q167" s="149"/>
      <c r="R167" s="150">
        <f>SUM(R168:R172)</f>
        <v>2.1092E-2</v>
      </c>
      <c r="S167" s="149"/>
      <c r="T167" s="151">
        <f>SUM(T168:T172)</f>
        <v>0</v>
      </c>
      <c r="AR167" s="144" t="s">
        <v>94</v>
      </c>
      <c r="AT167" s="152" t="s">
        <v>82</v>
      </c>
      <c r="AU167" s="152" t="s">
        <v>89</v>
      </c>
      <c r="AY167" s="144" t="s">
        <v>165</v>
      </c>
      <c r="BK167" s="153">
        <f>SUM(BK168:BK172)</f>
        <v>0</v>
      </c>
    </row>
    <row r="168" spans="1:65" s="2" customFormat="1" ht="24.2" customHeight="1">
      <c r="A168" s="32"/>
      <c r="B168" s="131"/>
      <c r="C168" s="156" t="s">
        <v>249</v>
      </c>
      <c r="D168" s="156" t="s">
        <v>167</v>
      </c>
      <c r="E168" s="157" t="s">
        <v>535</v>
      </c>
      <c r="F168" s="158" t="s">
        <v>536</v>
      </c>
      <c r="G168" s="159" t="s">
        <v>394</v>
      </c>
      <c r="H168" s="160">
        <v>8</v>
      </c>
      <c r="I168" s="161"/>
      <c r="J168" s="162"/>
      <c r="K168" s="163"/>
      <c r="L168" s="33"/>
      <c r="M168" s="164" t="s">
        <v>1</v>
      </c>
      <c r="N168" s="165" t="s">
        <v>49</v>
      </c>
      <c r="O168" s="58"/>
      <c r="P168" s="166">
        <f>O168*H168</f>
        <v>0</v>
      </c>
      <c r="Q168" s="166">
        <v>9.0000000000000006E-5</v>
      </c>
      <c r="R168" s="166">
        <f>Q168*H168</f>
        <v>7.2000000000000005E-4</v>
      </c>
      <c r="S168" s="166">
        <v>0</v>
      </c>
      <c r="T168" s="167">
        <f>S168*H168</f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226</v>
      </c>
      <c r="AT168" s="168" t="s">
        <v>167</v>
      </c>
      <c r="AU168" s="168" t="s">
        <v>94</v>
      </c>
      <c r="AY168" s="14" t="s">
        <v>165</v>
      </c>
      <c r="BE168" s="99">
        <f>IF(N168="základná",J168,0)</f>
        <v>0</v>
      </c>
      <c r="BF168" s="99">
        <f>IF(N168="znížená",J168,0)</f>
        <v>0</v>
      </c>
      <c r="BG168" s="99">
        <f>IF(N168="zákl. prenesená",J168,0)</f>
        <v>0</v>
      </c>
      <c r="BH168" s="99">
        <f>IF(N168="zníž. prenesená",J168,0)</f>
        <v>0</v>
      </c>
      <c r="BI168" s="99">
        <f>IF(N168="nulová",J168,0)</f>
        <v>0</v>
      </c>
      <c r="BJ168" s="14" t="s">
        <v>94</v>
      </c>
      <c r="BK168" s="99">
        <f>ROUND(I168*H168,2)</f>
        <v>0</v>
      </c>
      <c r="BL168" s="14" t="s">
        <v>226</v>
      </c>
      <c r="BM168" s="168" t="s">
        <v>1327</v>
      </c>
    </row>
    <row r="169" spans="1:65" s="2" customFormat="1" ht="37.9" customHeight="1">
      <c r="A169" s="32"/>
      <c r="B169" s="131"/>
      <c r="C169" s="169" t="s">
        <v>254</v>
      </c>
      <c r="D169" s="169" t="s">
        <v>373</v>
      </c>
      <c r="E169" s="170" t="s">
        <v>500</v>
      </c>
      <c r="F169" s="171" t="s">
        <v>501</v>
      </c>
      <c r="G169" s="172" t="s">
        <v>170</v>
      </c>
      <c r="H169" s="173">
        <v>0.92</v>
      </c>
      <c r="I169" s="174"/>
      <c r="J169" s="175"/>
      <c r="K169" s="176"/>
      <c r="L169" s="177"/>
      <c r="M169" s="178" t="s">
        <v>1</v>
      </c>
      <c r="N169" s="179" t="s">
        <v>49</v>
      </c>
      <c r="O169" s="58"/>
      <c r="P169" s="166">
        <f>O169*H169</f>
        <v>0</v>
      </c>
      <c r="Q169" s="166">
        <v>3.0999999999999999E-3</v>
      </c>
      <c r="R169" s="166">
        <f>Q169*H169</f>
        <v>2.8519999999999999E-3</v>
      </c>
      <c r="S169" s="166">
        <v>0</v>
      </c>
      <c r="T169" s="167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291</v>
      </c>
      <c r="AT169" s="168" t="s">
        <v>373</v>
      </c>
      <c r="AU169" s="168" t="s">
        <v>94</v>
      </c>
      <c r="AY169" s="14" t="s">
        <v>165</v>
      </c>
      <c r="BE169" s="99">
        <f>IF(N169="základná",J169,0)</f>
        <v>0</v>
      </c>
      <c r="BF169" s="99">
        <f>IF(N169="znížená",J169,0)</f>
        <v>0</v>
      </c>
      <c r="BG169" s="99">
        <f>IF(N169="zákl. prenesená",J169,0)</f>
        <v>0</v>
      </c>
      <c r="BH169" s="99">
        <f>IF(N169="zníž. prenesená",J169,0)</f>
        <v>0</v>
      </c>
      <c r="BI169" s="99">
        <f>IF(N169="nulová",J169,0)</f>
        <v>0</v>
      </c>
      <c r="BJ169" s="14" t="s">
        <v>94</v>
      </c>
      <c r="BK169" s="99">
        <f>ROUND(I169*H169,2)</f>
        <v>0</v>
      </c>
      <c r="BL169" s="14" t="s">
        <v>226</v>
      </c>
      <c r="BM169" s="168" t="s">
        <v>1328</v>
      </c>
    </row>
    <row r="170" spans="1:65" s="2" customFormat="1" ht="24.2" customHeight="1">
      <c r="A170" s="32"/>
      <c r="B170" s="131"/>
      <c r="C170" s="156" t="s">
        <v>258</v>
      </c>
      <c r="D170" s="156" t="s">
        <v>167</v>
      </c>
      <c r="E170" s="157" t="s">
        <v>1329</v>
      </c>
      <c r="F170" s="158" t="s">
        <v>1330</v>
      </c>
      <c r="G170" s="159" t="s">
        <v>394</v>
      </c>
      <c r="H170" s="160">
        <v>8</v>
      </c>
      <c r="I170" s="161"/>
      <c r="J170" s="162"/>
      <c r="K170" s="163"/>
      <c r="L170" s="33"/>
      <c r="M170" s="164" t="s">
        <v>1</v>
      </c>
      <c r="N170" s="165" t="s">
        <v>49</v>
      </c>
      <c r="O170" s="58"/>
      <c r="P170" s="166">
        <f>O170*H170</f>
        <v>0</v>
      </c>
      <c r="Q170" s="166">
        <v>1.81E-3</v>
      </c>
      <c r="R170" s="166">
        <f>Q170*H170</f>
        <v>1.448E-2</v>
      </c>
      <c r="S170" s="166">
        <v>0</v>
      </c>
      <c r="T170" s="167">
        <f>S170*H170</f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226</v>
      </c>
      <c r="AT170" s="168" t="s">
        <v>167</v>
      </c>
      <c r="AU170" s="168" t="s">
        <v>94</v>
      </c>
      <c r="AY170" s="14" t="s">
        <v>165</v>
      </c>
      <c r="BE170" s="99">
        <f>IF(N170="základná",J170,0)</f>
        <v>0</v>
      </c>
      <c r="BF170" s="99">
        <f>IF(N170="znížená",J170,0)</f>
        <v>0</v>
      </c>
      <c r="BG170" s="99">
        <f>IF(N170="zákl. prenesená",J170,0)</f>
        <v>0</v>
      </c>
      <c r="BH170" s="99">
        <f>IF(N170="zníž. prenesená",J170,0)</f>
        <v>0</v>
      </c>
      <c r="BI170" s="99">
        <f>IF(N170="nulová",J170,0)</f>
        <v>0</v>
      </c>
      <c r="BJ170" s="14" t="s">
        <v>94</v>
      </c>
      <c r="BK170" s="99">
        <f>ROUND(I170*H170,2)</f>
        <v>0</v>
      </c>
      <c r="BL170" s="14" t="s">
        <v>226</v>
      </c>
      <c r="BM170" s="168" t="s">
        <v>1331</v>
      </c>
    </row>
    <row r="171" spans="1:65" s="2" customFormat="1" ht="24.2" customHeight="1">
      <c r="A171" s="32"/>
      <c r="B171" s="131"/>
      <c r="C171" s="169" t="s">
        <v>262</v>
      </c>
      <c r="D171" s="169" t="s">
        <v>373</v>
      </c>
      <c r="E171" s="170" t="s">
        <v>1332</v>
      </c>
      <c r="F171" s="171" t="s">
        <v>1333</v>
      </c>
      <c r="G171" s="172" t="s">
        <v>394</v>
      </c>
      <c r="H171" s="173">
        <v>8</v>
      </c>
      <c r="I171" s="174"/>
      <c r="J171" s="175"/>
      <c r="K171" s="176"/>
      <c r="L171" s="177"/>
      <c r="M171" s="178" t="s">
        <v>1</v>
      </c>
      <c r="N171" s="179" t="s">
        <v>49</v>
      </c>
      <c r="O171" s="58"/>
      <c r="P171" s="166">
        <f>O171*H171</f>
        <v>0</v>
      </c>
      <c r="Q171" s="166">
        <v>3.8000000000000002E-4</v>
      </c>
      <c r="R171" s="166">
        <f>Q171*H171</f>
        <v>3.0400000000000002E-3</v>
      </c>
      <c r="S171" s="166">
        <v>0</v>
      </c>
      <c r="T171" s="167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291</v>
      </c>
      <c r="AT171" s="168" t="s">
        <v>373</v>
      </c>
      <c r="AU171" s="168" t="s">
        <v>94</v>
      </c>
      <c r="AY171" s="14" t="s">
        <v>165</v>
      </c>
      <c r="BE171" s="99">
        <f>IF(N171="základná",J171,0)</f>
        <v>0</v>
      </c>
      <c r="BF171" s="99">
        <f>IF(N171="znížená",J171,0)</f>
        <v>0</v>
      </c>
      <c r="BG171" s="99">
        <f>IF(N171="zákl. prenesená",J171,0)</f>
        <v>0</v>
      </c>
      <c r="BH171" s="99">
        <f>IF(N171="zníž. prenesená",J171,0)</f>
        <v>0</v>
      </c>
      <c r="BI171" s="99">
        <f>IF(N171="nulová",J171,0)</f>
        <v>0</v>
      </c>
      <c r="BJ171" s="14" t="s">
        <v>94</v>
      </c>
      <c r="BK171" s="99">
        <f>ROUND(I171*H171,2)</f>
        <v>0</v>
      </c>
      <c r="BL171" s="14" t="s">
        <v>226</v>
      </c>
      <c r="BM171" s="168" t="s">
        <v>1334</v>
      </c>
    </row>
    <row r="172" spans="1:65" s="2" customFormat="1" ht="24.2" customHeight="1">
      <c r="A172" s="32"/>
      <c r="B172" s="131"/>
      <c r="C172" s="156" t="s">
        <v>266</v>
      </c>
      <c r="D172" s="156" t="s">
        <v>167</v>
      </c>
      <c r="E172" s="157" t="s">
        <v>591</v>
      </c>
      <c r="F172" s="158" t="s">
        <v>592</v>
      </c>
      <c r="G172" s="159" t="s">
        <v>332</v>
      </c>
      <c r="H172" s="160">
        <v>2.1000000000000001E-2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f>O172*H172</f>
        <v>0</v>
      </c>
      <c r="Q172" s="166">
        <v>0</v>
      </c>
      <c r="R172" s="166">
        <f>Q172*H172</f>
        <v>0</v>
      </c>
      <c r="S172" s="166">
        <v>0</v>
      </c>
      <c r="T172" s="167">
        <f>S172*H172</f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226</v>
      </c>
      <c r="AT172" s="168" t="s">
        <v>167</v>
      </c>
      <c r="AU172" s="168" t="s">
        <v>94</v>
      </c>
      <c r="AY172" s="14" t="s">
        <v>165</v>
      </c>
      <c r="BE172" s="99">
        <f>IF(N172="základná",J172,0)</f>
        <v>0</v>
      </c>
      <c r="BF172" s="99">
        <f>IF(N172="znížená",J172,0)</f>
        <v>0</v>
      </c>
      <c r="BG172" s="99">
        <f>IF(N172="zákl. prenesená",J172,0)</f>
        <v>0</v>
      </c>
      <c r="BH172" s="99">
        <f>IF(N172="zníž. prenesená",J172,0)</f>
        <v>0</v>
      </c>
      <c r="BI172" s="99">
        <f>IF(N172="nulová",J172,0)</f>
        <v>0</v>
      </c>
      <c r="BJ172" s="14" t="s">
        <v>94</v>
      </c>
      <c r="BK172" s="99">
        <f>ROUND(I172*H172,2)</f>
        <v>0</v>
      </c>
      <c r="BL172" s="14" t="s">
        <v>226</v>
      </c>
      <c r="BM172" s="168" t="s">
        <v>1335</v>
      </c>
    </row>
    <row r="173" spans="1:65" s="12" customFormat="1" ht="22.9" customHeight="1">
      <c r="B173" s="143"/>
      <c r="D173" s="144" t="s">
        <v>82</v>
      </c>
      <c r="E173" s="154" t="s">
        <v>366</v>
      </c>
      <c r="F173" s="154" t="s">
        <v>367</v>
      </c>
      <c r="I173" s="146"/>
      <c r="J173" s="155"/>
      <c r="L173" s="143"/>
      <c r="M173" s="148"/>
      <c r="N173" s="149"/>
      <c r="O173" s="149"/>
      <c r="P173" s="150">
        <f>SUM(P174:P175)</f>
        <v>0</v>
      </c>
      <c r="Q173" s="149"/>
      <c r="R173" s="150">
        <f>SUM(R174:R175)</f>
        <v>3.4399999999999999E-3</v>
      </c>
      <c r="S173" s="149"/>
      <c r="T173" s="151">
        <f>SUM(T174:T175)</f>
        <v>0</v>
      </c>
      <c r="AR173" s="144" t="s">
        <v>94</v>
      </c>
      <c r="AT173" s="152" t="s">
        <v>82</v>
      </c>
      <c r="AU173" s="152" t="s">
        <v>89</v>
      </c>
      <c r="AY173" s="144" t="s">
        <v>165</v>
      </c>
      <c r="BK173" s="153">
        <f>SUM(BK174:BK175)</f>
        <v>0</v>
      </c>
    </row>
    <row r="174" spans="1:65" s="2" customFormat="1" ht="37.9" customHeight="1">
      <c r="A174" s="32"/>
      <c r="B174" s="131"/>
      <c r="C174" s="156" t="s">
        <v>270</v>
      </c>
      <c r="D174" s="156" t="s">
        <v>167</v>
      </c>
      <c r="E174" s="157" t="s">
        <v>1336</v>
      </c>
      <c r="F174" s="158" t="s">
        <v>1337</v>
      </c>
      <c r="G174" s="159" t="s">
        <v>394</v>
      </c>
      <c r="H174" s="160">
        <v>8</v>
      </c>
      <c r="I174" s="161"/>
      <c r="J174" s="162"/>
      <c r="K174" s="163"/>
      <c r="L174" s="33"/>
      <c r="M174" s="164" t="s">
        <v>1</v>
      </c>
      <c r="N174" s="165" t="s">
        <v>49</v>
      </c>
      <c r="O174" s="58"/>
      <c r="P174" s="166">
        <f>O174*H174</f>
        <v>0</v>
      </c>
      <c r="Q174" s="166">
        <v>4.2999999999999999E-4</v>
      </c>
      <c r="R174" s="166">
        <f>Q174*H174</f>
        <v>3.4399999999999999E-3</v>
      </c>
      <c r="S174" s="166">
        <v>0</v>
      </c>
      <c r="T174" s="167">
        <f>S174*H174</f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226</v>
      </c>
      <c r="AT174" s="168" t="s">
        <v>167</v>
      </c>
      <c r="AU174" s="168" t="s">
        <v>94</v>
      </c>
      <c r="AY174" s="14" t="s">
        <v>165</v>
      </c>
      <c r="BE174" s="99">
        <f>IF(N174="základná",J174,0)</f>
        <v>0</v>
      </c>
      <c r="BF174" s="99">
        <f>IF(N174="znížená",J174,0)</f>
        <v>0</v>
      </c>
      <c r="BG174" s="99">
        <f>IF(N174="zákl. prenesená",J174,0)</f>
        <v>0</v>
      </c>
      <c r="BH174" s="99">
        <f>IF(N174="zníž. prenesená",J174,0)</f>
        <v>0</v>
      </c>
      <c r="BI174" s="99">
        <f>IF(N174="nulová",J174,0)</f>
        <v>0</v>
      </c>
      <c r="BJ174" s="14" t="s">
        <v>94</v>
      </c>
      <c r="BK174" s="99">
        <f>ROUND(I174*H174,2)</f>
        <v>0</v>
      </c>
      <c r="BL174" s="14" t="s">
        <v>226</v>
      </c>
      <c r="BM174" s="168" t="s">
        <v>1338</v>
      </c>
    </row>
    <row r="175" spans="1:65" s="2" customFormat="1" ht="24.2" customHeight="1">
      <c r="A175" s="32"/>
      <c r="B175" s="131"/>
      <c r="C175" s="156" t="s">
        <v>274</v>
      </c>
      <c r="D175" s="156" t="s">
        <v>167</v>
      </c>
      <c r="E175" s="157" t="s">
        <v>378</v>
      </c>
      <c r="F175" s="158" t="s">
        <v>379</v>
      </c>
      <c r="G175" s="159" t="s">
        <v>332</v>
      </c>
      <c r="H175" s="160">
        <v>3.0000000000000001E-3</v>
      </c>
      <c r="I175" s="161"/>
      <c r="J175" s="162"/>
      <c r="K175" s="163"/>
      <c r="L175" s="33"/>
      <c r="M175" s="164" t="s">
        <v>1</v>
      </c>
      <c r="N175" s="165" t="s">
        <v>49</v>
      </c>
      <c r="O175" s="58"/>
      <c r="P175" s="166">
        <f>O175*H175</f>
        <v>0</v>
      </c>
      <c r="Q175" s="166">
        <v>0</v>
      </c>
      <c r="R175" s="166">
        <f>Q175*H175</f>
        <v>0</v>
      </c>
      <c r="S175" s="166">
        <v>0</v>
      </c>
      <c r="T175" s="167">
        <f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226</v>
      </c>
      <c r="AT175" s="168" t="s">
        <v>167</v>
      </c>
      <c r="AU175" s="168" t="s">
        <v>94</v>
      </c>
      <c r="AY175" s="14" t="s">
        <v>165</v>
      </c>
      <c r="BE175" s="99">
        <f>IF(N175="základná",J175,0)</f>
        <v>0</v>
      </c>
      <c r="BF175" s="99">
        <f>IF(N175="znížená",J175,0)</f>
        <v>0</v>
      </c>
      <c r="BG175" s="99">
        <f>IF(N175="zákl. prenesená",J175,0)</f>
        <v>0</v>
      </c>
      <c r="BH175" s="99">
        <f>IF(N175="zníž. prenesená",J175,0)</f>
        <v>0</v>
      </c>
      <c r="BI175" s="99">
        <f>IF(N175="nulová",J175,0)</f>
        <v>0</v>
      </c>
      <c r="BJ175" s="14" t="s">
        <v>94</v>
      </c>
      <c r="BK175" s="99">
        <f>ROUND(I175*H175,2)</f>
        <v>0</v>
      </c>
      <c r="BL175" s="14" t="s">
        <v>226</v>
      </c>
      <c r="BM175" s="168" t="s">
        <v>1339</v>
      </c>
    </row>
    <row r="176" spans="1:65" s="12" customFormat="1" ht="25.9" customHeight="1">
      <c r="B176" s="143"/>
      <c r="D176" s="144" t="s">
        <v>82</v>
      </c>
      <c r="E176" s="145" t="s">
        <v>373</v>
      </c>
      <c r="F176" s="145" t="s">
        <v>1259</v>
      </c>
      <c r="I176" s="146"/>
      <c r="J176" s="147"/>
      <c r="L176" s="143"/>
      <c r="M176" s="148"/>
      <c r="N176" s="149"/>
      <c r="O176" s="149"/>
      <c r="P176" s="150">
        <f>P177</f>
        <v>0</v>
      </c>
      <c r="Q176" s="149"/>
      <c r="R176" s="150">
        <f>R177</f>
        <v>0.21934100000000001</v>
      </c>
      <c r="S176" s="149"/>
      <c r="T176" s="151">
        <f>T177</f>
        <v>0</v>
      </c>
      <c r="AR176" s="144" t="s">
        <v>103</v>
      </c>
      <c r="AT176" s="152" t="s">
        <v>82</v>
      </c>
      <c r="AU176" s="152" t="s">
        <v>83</v>
      </c>
      <c r="AY176" s="144" t="s">
        <v>165</v>
      </c>
      <c r="BK176" s="153">
        <f>BK177</f>
        <v>0</v>
      </c>
    </row>
    <row r="177" spans="1:65" s="12" customFormat="1" ht="22.9" customHeight="1">
      <c r="B177" s="143"/>
      <c r="D177" s="144" t="s">
        <v>82</v>
      </c>
      <c r="E177" s="154" t="s">
        <v>1260</v>
      </c>
      <c r="F177" s="154" t="s">
        <v>1261</v>
      </c>
      <c r="I177" s="146"/>
      <c r="J177" s="155"/>
      <c r="L177" s="143"/>
      <c r="M177" s="148"/>
      <c r="N177" s="149"/>
      <c r="O177" s="149"/>
      <c r="P177" s="150">
        <f>SUM(P178:P186)</f>
        <v>0</v>
      </c>
      <c r="Q177" s="149"/>
      <c r="R177" s="150">
        <f>SUM(R178:R186)</f>
        <v>0.21934100000000001</v>
      </c>
      <c r="S177" s="149"/>
      <c r="T177" s="151">
        <f>SUM(T178:T186)</f>
        <v>0</v>
      </c>
      <c r="AR177" s="144" t="s">
        <v>103</v>
      </c>
      <c r="AT177" s="152" t="s">
        <v>82</v>
      </c>
      <c r="AU177" s="152" t="s">
        <v>89</v>
      </c>
      <c r="AY177" s="144" t="s">
        <v>165</v>
      </c>
      <c r="BK177" s="153">
        <f>SUM(BK178:BK186)</f>
        <v>0</v>
      </c>
    </row>
    <row r="178" spans="1:65" s="2" customFormat="1" ht="24.2" customHeight="1">
      <c r="A178" s="32"/>
      <c r="B178" s="131"/>
      <c r="C178" s="156" t="s">
        <v>279</v>
      </c>
      <c r="D178" s="156" t="s">
        <v>167</v>
      </c>
      <c r="E178" s="157" t="s">
        <v>1340</v>
      </c>
      <c r="F178" s="158" t="s">
        <v>1341</v>
      </c>
      <c r="G178" s="159" t="s">
        <v>277</v>
      </c>
      <c r="H178" s="160">
        <v>123.3</v>
      </c>
      <c r="I178" s="161"/>
      <c r="J178" s="162"/>
      <c r="K178" s="163"/>
      <c r="L178" s="33"/>
      <c r="M178" s="164" t="s">
        <v>1</v>
      </c>
      <c r="N178" s="165" t="s">
        <v>49</v>
      </c>
      <c r="O178" s="58"/>
      <c r="P178" s="166">
        <f t="shared" ref="P178:P186" si="9">O178*H178</f>
        <v>0</v>
      </c>
      <c r="Q178" s="166">
        <v>0</v>
      </c>
      <c r="R178" s="166">
        <f t="shared" ref="R178:R186" si="10">Q178*H178</f>
        <v>0</v>
      </c>
      <c r="S178" s="166">
        <v>0</v>
      </c>
      <c r="T178" s="167">
        <f t="shared" ref="T178:T186" si="11">S178*H178</f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566</v>
      </c>
      <c r="AT178" s="168" t="s">
        <v>167</v>
      </c>
      <c r="AU178" s="168" t="s">
        <v>94</v>
      </c>
      <c r="AY178" s="14" t="s">
        <v>165</v>
      </c>
      <c r="BE178" s="99">
        <f t="shared" ref="BE178:BE186" si="12">IF(N178="základná",J178,0)</f>
        <v>0</v>
      </c>
      <c r="BF178" s="99">
        <f t="shared" ref="BF178:BF186" si="13">IF(N178="znížená",J178,0)</f>
        <v>0</v>
      </c>
      <c r="BG178" s="99">
        <f t="shared" ref="BG178:BG186" si="14">IF(N178="zákl. prenesená",J178,0)</f>
        <v>0</v>
      </c>
      <c r="BH178" s="99">
        <f t="shared" ref="BH178:BH186" si="15">IF(N178="zníž. prenesená",J178,0)</f>
        <v>0</v>
      </c>
      <c r="BI178" s="99">
        <f t="shared" ref="BI178:BI186" si="16">IF(N178="nulová",J178,0)</f>
        <v>0</v>
      </c>
      <c r="BJ178" s="14" t="s">
        <v>94</v>
      </c>
      <c r="BK178" s="99">
        <f t="shared" ref="BK178:BK186" si="17">ROUND(I178*H178,2)</f>
        <v>0</v>
      </c>
      <c r="BL178" s="14" t="s">
        <v>566</v>
      </c>
      <c r="BM178" s="168" t="s">
        <v>1342</v>
      </c>
    </row>
    <row r="179" spans="1:65" s="2" customFormat="1" ht="24.2" customHeight="1">
      <c r="A179" s="32"/>
      <c r="B179" s="131"/>
      <c r="C179" s="169" t="s">
        <v>283</v>
      </c>
      <c r="D179" s="169" t="s">
        <v>373</v>
      </c>
      <c r="E179" s="170" t="s">
        <v>1265</v>
      </c>
      <c r="F179" s="171" t="s">
        <v>1266</v>
      </c>
      <c r="G179" s="172" t="s">
        <v>277</v>
      </c>
      <c r="H179" s="173">
        <v>123.3</v>
      </c>
      <c r="I179" s="174"/>
      <c r="J179" s="175"/>
      <c r="K179" s="176"/>
      <c r="L179" s="177"/>
      <c r="M179" s="178" t="s">
        <v>1</v>
      </c>
      <c r="N179" s="179" t="s">
        <v>49</v>
      </c>
      <c r="O179" s="58"/>
      <c r="P179" s="166">
        <f t="shared" si="9"/>
        <v>0</v>
      </c>
      <c r="Q179" s="166">
        <v>7.2999999999999996E-4</v>
      </c>
      <c r="R179" s="166">
        <f t="shared" si="10"/>
        <v>9.0008999999999992E-2</v>
      </c>
      <c r="S179" s="166">
        <v>0</v>
      </c>
      <c r="T179" s="167">
        <f t="shared" si="11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1267</v>
      </c>
      <c r="AT179" s="168" t="s">
        <v>373</v>
      </c>
      <c r="AU179" s="168" t="s">
        <v>94</v>
      </c>
      <c r="AY179" s="14" t="s">
        <v>165</v>
      </c>
      <c r="BE179" s="99">
        <f t="shared" si="12"/>
        <v>0</v>
      </c>
      <c r="BF179" s="99">
        <f t="shared" si="13"/>
        <v>0</v>
      </c>
      <c r="BG179" s="99">
        <f t="shared" si="14"/>
        <v>0</v>
      </c>
      <c r="BH179" s="99">
        <f t="shared" si="15"/>
        <v>0</v>
      </c>
      <c r="BI179" s="99">
        <f t="shared" si="16"/>
        <v>0</v>
      </c>
      <c r="BJ179" s="14" t="s">
        <v>94</v>
      </c>
      <c r="BK179" s="99">
        <f t="shared" si="17"/>
        <v>0</v>
      </c>
      <c r="BL179" s="14" t="s">
        <v>1267</v>
      </c>
      <c r="BM179" s="168" t="s">
        <v>1343</v>
      </c>
    </row>
    <row r="180" spans="1:65" s="2" customFormat="1" ht="24.2" customHeight="1">
      <c r="A180" s="32"/>
      <c r="B180" s="131"/>
      <c r="C180" s="169" t="s">
        <v>287</v>
      </c>
      <c r="D180" s="169" t="s">
        <v>373</v>
      </c>
      <c r="E180" s="170" t="s">
        <v>1269</v>
      </c>
      <c r="F180" s="171" t="s">
        <v>1270</v>
      </c>
      <c r="G180" s="172" t="s">
        <v>394</v>
      </c>
      <c r="H180" s="173">
        <v>8</v>
      </c>
      <c r="I180" s="174"/>
      <c r="J180" s="175"/>
      <c r="K180" s="176"/>
      <c r="L180" s="177"/>
      <c r="M180" s="178" t="s">
        <v>1</v>
      </c>
      <c r="N180" s="179" t="s">
        <v>49</v>
      </c>
      <c r="O180" s="58"/>
      <c r="P180" s="166">
        <f t="shared" si="9"/>
        <v>0</v>
      </c>
      <c r="Q180" s="166">
        <v>1.0000000000000001E-5</v>
      </c>
      <c r="R180" s="166">
        <f t="shared" si="10"/>
        <v>8.0000000000000007E-5</v>
      </c>
      <c r="S180" s="166">
        <v>0</v>
      </c>
      <c r="T180" s="167">
        <f t="shared" si="11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1267</v>
      </c>
      <c r="AT180" s="168" t="s">
        <v>373</v>
      </c>
      <c r="AU180" s="168" t="s">
        <v>94</v>
      </c>
      <c r="AY180" s="14" t="s">
        <v>165</v>
      </c>
      <c r="BE180" s="99">
        <f t="shared" si="12"/>
        <v>0</v>
      </c>
      <c r="BF180" s="99">
        <f t="shared" si="13"/>
        <v>0</v>
      </c>
      <c r="BG180" s="99">
        <f t="shared" si="14"/>
        <v>0</v>
      </c>
      <c r="BH180" s="99">
        <f t="shared" si="15"/>
        <v>0</v>
      </c>
      <c r="BI180" s="99">
        <f t="shared" si="16"/>
        <v>0</v>
      </c>
      <c r="BJ180" s="14" t="s">
        <v>94</v>
      </c>
      <c r="BK180" s="99">
        <f t="shared" si="17"/>
        <v>0</v>
      </c>
      <c r="BL180" s="14" t="s">
        <v>1267</v>
      </c>
      <c r="BM180" s="168" t="s">
        <v>1344</v>
      </c>
    </row>
    <row r="181" spans="1:65" s="2" customFormat="1" ht="24.2" customHeight="1">
      <c r="A181" s="32"/>
      <c r="B181" s="131"/>
      <c r="C181" s="169" t="s">
        <v>291</v>
      </c>
      <c r="D181" s="169" t="s">
        <v>373</v>
      </c>
      <c r="E181" s="170" t="s">
        <v>1345</v>
      </c>
      <c r="F181" s="171" t="s">
        <v>1346</v>
      </c>
      <c r="G181" s="172" t="s">
        <v>394</v>
      </c>
      <c r="H181" s="173">
        <v>246.6</v>
      </c>
      <c r="I181" s="174"/>
      <c r="J181" s="175"/>
      <c r="K181" s="176"/>
      <c r="L181" s="177"/>
      <c r="M181" s="178" t="s">
        <v>1</v>
      </c>
      <c r="N181" s="179" t="s">
        <v>49</v>
      </c>
      <c r="O181" s="58"/>
      <c r="P181" s="166">
        <f t="shared" si="9"/>
        <v>0</v>
      </c>
      <c r="Q181" s="166">
        <v>5.1999999999999995E-4</v>
      </c>
      <c r="R181" s="166">
        <f t="shared" si="10"/>
        <v>0.12823199999999998</v>
      </c>
      <c r="S181" s="166">
        <v>0</v>
      </c>
      <c r="T181" s="167">
        <f t="shared" si="11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1267</v>
      </c>
      <c r="AT181" s="168" t="s">
        <v>373</v>
      </c>
      <c r="AU181" s="168" t="s">
        <v>94</v>
      </c>
      <c r="AY181" s="14" t="s">
        <v>165</v>
      </c>
      <c r="BE181" s="99">
        <f t="shared" si="12"/>
        <v>0</v>
      </c>
      <c r="BF181" s="99">
        <f t="shared" si="13"/>
        <v>0</v>
      </c>
      <c r="BG181" s="99">
        <f t="shared" si="14"/>
        <v>0</v>
      </c>
      <c r="BH181" s="99">
        <f t="shared" si="15"/>
        <v>0</v>
      </c>
      <c r="BI181" s="99">
        <f t="shared" si="16"/>
        <v>0</v>
      </c>
      <c r="BJ181" s="14" t="s">
        <v>94</v>
      </c>
      <c r="BK181" s="99">
        <f t="shared" si="17"/>
        <v>0</v>
      </c>
      <c r="BL181" s="14" t="s">
        <v>1267</v>
      </c>
      <c r="BM181" s="168" t="s">
        <v>1347</v>
      </c>
    </row>
    <row r="182" spans="1:65" s="2" customFormat="1" ht="14.45" customHeight="1">
      <c r="A182" s="32"/>
      <c r="B182" s="131"/>
      <c r="C182" s="169" t="s">
        <v>295</v>
      </c>
      <c r="D182" s="169" t="s">
        <v>373</v>
      </c>
      <c r="E182" s="170" t="s">
        <v>1272</v>
      </c>
      <c r="F182" s="171" t="s">
        <v>1273</v>
      </c>
      <c r="G182" s="172" t="s">
        <v>394</v>
      </c>
      <c r="H182" s="173">
        <v>7</v>
      </c>
      <c r="I182" s="174"/>
      <c r="J182" s="175"/>
      <c r="K182" s="176"/>
      <c r="L182" s="177"/>
      <c r="M182" s="178" t="s">
        <v>1</v>
      </c>
      <c r="N182" s="179" t="s">
        <v>49</v>
      </c>
      <c r="O182" s="58"/>
      <c r="P182" s="166">
        <f t="shared" si="9"/>
        <v>0</v>
      </c>
      <c r="Q182" s="166">
        <v>2.0000000000000002E-5</v>
      </c>
      <c r="R182" s="166">
        <f t="shared" si="10"/>
        <v>1.4000000000000001E-4</v>
      </c>
      <c r="S182" s="166">
        <v>0</v>
      </c>
      <c r="T182" s="167">
        <f t="shared" si="11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1267</v>
      </c>
      <c r="AT182" s="168" t="s">
        <v>373</v>
      </c>
      <c r="AU182" s="168" t="s">
        <v>94</v>
      </c>
      <c r="AY182" s="14" t="s">
        <v>165</v>
      </c>
      <c r="BE182" s="99">
        <f t="shared" si="12"/>
        <v>0</v>
      </c>
      <c r="BF182" s="99">
        <f t="shared" si="13"/>
        <v>0</v>
      </c>
      <c r="BG182" s="99">
        <f t="shared" si="14"/>
        <v>0</v>
      </c>
      <c r="BH182" s="99">
        <f t="shared" si="15"/>
        <v>0</v>
      </c>
      <c r="BI182" s="99">
        <f t="shared" si="16"/>
        <v>0</v>
      </c>
      <c r="BJ182" s="14" t="s">
        <v>94</v>
      </c>
      <c r="BK182" s="99">
        <f t="shared" si="17"/>
        <v>0</v>
      </c>
      <c r="BL182" s="14" t="s">
        <v>1267</v>
      </c>
      <c r="BM182" s="168" t="s">
        <v>1348</v>
      </c>
    </row>
    <row r="183" spans="1:65" s="2" customFormat="1" ht="14.45" customHeight="1">
      <c r="A183" s="32"/>
      <c r="B183" s="131"/>
      <c r="C183" s="156" t="s">
        <v>297</v>
      </c>
      <c r="D183" s="156" t="s">
        <v>167</v>
      </c>
      <c r="E183" s="157" t="s">
        <v>1275</v>
      </c>
      <c r="F183" s="158" t="s">
        <v>1276</v>
      </c>
      <c r="G183" s="159" t="s">
        <v>394</v>
      </c>
      <c r="H183" s="160">
        <v>8</v>
      </c>
      <c r="I183" s="161"/>
      <c r="J183" s="162"/>
      <c r="K183" s="163"/>
      <c r="L183" s="33"/>
      <c r="M183" s="164" t="s">
        <v>1</v>
      </c>
      <c r="N183" s="165" t="s">
        <v>49</v>
      </c>
      <c r="O183" s="58"/>
      <c r="P183" s="166">
        <f t="shared" si="9"/>
        <v>0</v>
      </c>
      <c r="Q183" s="166">
        <v>0</v>
      </c>
      <c r="R183" s="166">
        <f t="shared" si="10"/>
        <v>0</v>
      </c>
      <c r="S183" s="166">
        <v>0</v>
      </c>
      <c r="T183" s="167">
        <f t="shared" si="11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566</v>
      </c>
      <c r="AT183" s="168" t="s">
        <v>167</v>
      </c>
      <c r="AU183" s="168" t="s">
        <v>94</v>
      </c>
      <c r="AY183" s="14" t="s">
        <v>165</v>
      </c>
      <c r="BE183" s="99">
        <f t="shared" si="12"/>
        <v>0</v>
      </c>
      <c r="BF183" s="99">
        <f t="shared" si="13"/>
        <v>0</v>
      </c>
      <c r="BG183" s="99">
        <f t="shared" si="14"/>
        <v>0</v>
      </c>
      <c r="BH183" s="99">
        <f t="shared" si="15"/>
        <v>0</v>
      </c>
      <c r="BI183" s="99">
        <f t="shared" si="16"/>
        <v>0</v>
      </c>
      <c r="BJ183" s="14" t="s">
        <v>94</v>
      </c>
      <c r="BK183" s="99">
        <f t="shared" si="17"/>
        <v>0</v>
      </c>
      <c r="BL183" s="14" t="s">
        <v>566</v>
      </c>
      <c r="BM183" s="168" t="s">
        <v>1349</v>
      </c>
    </row>
    <row r="184" spans="1:65" s="2" customFormat="1" ht="37.9" customHeight="1">
      <c r="A184" s="32"/>
      <c r="B184" s="131"/>
      <c r="C184" s="169" t="s">
        <v>301</v>
      </c>
      <c r="D184" s="169" t="s">
        <v>373</v>
      </c>
      <c r="E184" s="170" t="s">
        <v>1278</v>
      </c>
      <c r="F184" s="171" t="s">
        <v>1279</v>
      </c>
      <c r="G184" s="172" t="s">
        <v>394</v>
      </c>
      <c r="H184" s="173">
        <v>8</v>
      </c>
      <c r="I184" s="174"/>
      <c r="J184" s="175"/>
      <c r="K184" s="176"/>
      <c r="L184" s="177"/>
      <c r="M184" s="178" t="s">
        <v>1</v>
      </c>
      <c r="N184" s="179" t="s">
        <v>49</v>
      </c>
      <c r="O184" s="58"/>
      <c r="P184" s="166">
        <f t="shared" si="9"/>
        <v>0</v>
      </c>
      <c r="Q184" s="166">
        <v>6.0000000000000002E-5</v>
      </c>
      <c r="R184" s="166">
        <f t="shared" si="10"/>
        <v>4.8000000000000001E-4</v>
      </c>
      <c r="S184" s="166">
        <v>0</v>
      </c>
      <c r="T184" s="167">
        <f t="shared" si="11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1267</v>
      </c>
      <c r="AT184" s="168" t="s">
        <v>373</v>
      </c>
      <c r="AU184" s="168" t="s">
        <v>94</v>
      </c>
      <c r="AY184" s="14" t="s">
        <v>165</v>
      </c>
      <c r="BE184" s="99">
        <f t="shared" si="12"/>
        <v>0</v>
      </c>
      <c r="BF184" s="99">
        <f t="shared" si="13"/>
        <v>0</v>
      </c>
      <c r="BG184" s="99">
        <f t="shared" si="14"/>
        <v>0</v>
      </c>
      <c r="BH184" s="99">
        <f t="shared" si="15"/>
        <v>0</v>
      </c>
      <c r="BI184" s="99">
        <f t="shared" si="16"/>
        <v>0</v>
      </c>
      <c r="BJ184" s="14" t="s">
        <v>94</v>
      </c>
      <c r="BK184" s="99">
        <f t="shared" si="17"/>
        <v>0</v>
      </c>
      <c r="BL184" s="14" t="s">
        <v>1267</v>
      </c>
      <c r="BM184" s="168" t="s">
        <v>1350</v>
      </c>
    </row>
    <row r="185" spans="1:65" s="2" customFormat="1" ht="37.9" customHeight="1">
      <c r="A185" s="32"/>
      <c r="B185" s="131"/>
      <c r="C185" s="156" t="s">
        <v>305</v>
      </c>
      <c r="D185" s="156" t="s">
        <v>167</v>
      </c>
      <c r="E185" s="157" t="s">
        <v>1281</v>
      </c>
      <c r="F185" s="158" t="s">
        <v>1282</v>
      </c>
      <c r="G185" s="159" t="s">
        <v>394</v>
      </c>
      <c r="H185" s="160">
        <v>2</v>
      </c>
      <c r="I185" s="161"/>
      <c r="J185" s="162"/>
      <c r="K185" s="163"/>
      <c r="L185" s="33"/>
      <c r="M185" s="164" t="s">
        <v>1</v>
      </c>
      <c r="N185" s="165" t="s">
        <v>49</v>
      </c>
      <c r="O185" s="58"/>
      <c r="P185" s="166">
        <f t="shared" si="9"/>
        <v>0</v>
      </c>
      <c r="Q185" s="166">
        <v>0</v>
      </c>
      <c r="R185" s="166">
        <f t="shared" si="10"/>
        <v>0</v>
      </c>
      <c r="S185" s="166">
        <v>0</v>
      </c>
      <c r="T185" s="167">
        <f t="shared" si="11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566</v>
      </c>
      <c r="AT185" s="168" t="s">
        <v>167</v>
      </c>
      <c r="AU185" s="168" t="s">
        <v>94</v>
      </c>
      <c r="AY185" s="14" t="s">
        <v>165</v>
      </c>
      <c r="BE185" s="99">
        <f t="shared" si="12"/>
        <v>0</v>
      </c>
      <c r="BF185" s="99">
        <f t="shared" si="13"/>
        <v>0</v>
      </c>
      <c r="BG185" s="99">
        <f t="shared" si="14"/>
        <v>0</v>
      </c>
      <c r="BH185" s="99">
        <f t="shared" si="15"/>
        <v>0</v>
      </c>
      <c r="BI185" s="99">
        <f t="shared" si="16"/>
        <v>0</v>
      </c>
      <c r="BJ185" s="14" t="s">
        <v>94</v>
      </c>
      <c r="BK185" s="99">
        <f t="shared" si="17"/>
        <v>0</v>
      </c>
      <c r="BL185" s="14" t="s">
        <v>566</v>
      </c>
      <c r="BM185" s="168" t="s">
        <v>1351</v>
      </c>
    </row>
    <row r="186" spans="1:65" s="2" customFormat="1" ht="37.9" customHeight="1">
      <c r="A186" s="32"/>
      <c r="B186" s="131"/>
      <c r="C186" s="169" t="s">
        <v>309</v>
      </c>
      <c r="D186" s="169" t="s">
        <v>373</v>
      </c>
      <c r="E186" s="170" t="s">
        <v>1284</v>
      </c>
      <c r="F186" s="171" t="s">
        <v>1285</v>
      </c>
      <c r="G186" s="172" t="s">
        <v>394</v>
      </c>
      <c r="H186" s="173">
        <v>2</v>
      </c>
      <c r="I186" s="174"/>
      <c r="J186" s="175"/>
      <c r="K186" s="176"/>
      <c r="L186" s="177"/>
      <c r="M186" s="186" t="s">
        <v>1</v>
      </c>
      <c r="N186" s="187" t="s">
        <v>49</v>
      </c>
      <c r="O186" s="182"/>
      <c r="P186" s="183">
        <f t="shared" si="9"/>
        <v>0</v>
      </c>
      <c r="Q186" s="183">
        <v>2.0000000000000001E-4</v>
      </c>
      <c r="R186" s="183">
        <f t="shared" si="10"/>
        <v>4.0000000000000002E-4</v>
      </c>
      <c r="S186" s="183">
        <v>0</v>
      </c>
      <c r="T186" s="184">
        <f t="shared" si="11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1267</v>
      </c>
      <c r="AT186" s="168" t="s">
        <v>373</v>
      </c>
      <c r="AU186" s="168" t="s">
        <v>94</v>
      </c>
      <c r="AY186" s="14" t="s">
        <v>165</v>
      </c>
      <c r="BE186" s="99">
        <f t="shared" si="12"/>
        <v>0</v>
      </c>
      <c r="BF186" s="99">
        <f t="shared" si="13"/>
        <v>0</v>
      </c>
      <c r="BG186" s="99">
        <f t="shared" si="14"/>
        <v>0</v>
      </c>
      <c r="BH186" s="99">
        <f t="shared" si="15"/>
        <v>0</v>
      </c>
      <c r="BI186" s="99">
        <f t="shared" si="16"/>
        <v>0</v>
      </c>
      <c r="BJ186" s="14" t="s">
        <v>94</v>
      </c>
      <c r="BK186" s="99">
        <f t="shared" si="17"/>
        <v>0</v>
      </c>
      <c r="BL186" s="14" t="s">
        <v>1267</v>
      </c>
      <c r="BM186" s="168" t="s">
        <v>1352</v>
      </c>
    </row>
    <row r="187" spans="1:65" s="2" customFormat="1" ht="6.95" customHeight="1">
      <c r="A187" s="32"/>
      <c r="B187" s="47"/>
      <c r="C187" s="48"/>
      <c r="D187" s="48"/>
      <c r="E187" s="48"/>
      <c r="F187" s="48"/>
      <c r="G187" s="48"/>
      <c r="H187" s="48"/>
      <c r="I187" s="48"/>
      <c r="J187" s="48"/>
      <c r="K187" s="48"/>
      <c r="L187" s="33"/>
      <c r="M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</row>
  </sheetData>
  <autoFilter ref="C137:K186"/>
  <mergeCells count="15">
    <mergeCell ref="E22:H22"/>
    <mergeCell ref="E124:H124"/>
    <mergeCell ref="E128:H128"/>
    <mergeCell ref="E126:H126"/>
    <mergeCell ref="E130:H130"/>
    <mergeCell ref="L2:V2"/>
    <mergeCell ref="E31:H31"/>
    <mergeCell ref="E84:H84"/>
    <mergeCell ref="E88:H88"/>
    <mergeCell ref="E86:H86"/>
    <mergeCell ref="E90:H90"/>
    <mergeCell ref="E7:H7"/>
    <mergeCell ref="E11:H11"/>
    <mergeCell ref="E9:H9"/>
    <mergeCell ref="E13:H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2"/>
  <sheetViews>
    <sheetView showGridLines="0" workbookViewId="0">
      <selection activeCell="I128" sqref="I1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ht="12.75">
      <c r="B8" s="17"/>
      <c r="D8" s="24" t="s">
        <v>132</v>
      </c>
      <c r="L8" s="17"/>
    </row>
    <row r="9" spans="1:46" s="1" customFormat="1" ht="16.5" customHeight="1">
      <c r="B9" s="17"/>
      <c r="E9" s="235" t="s">
        <v>3321</v>
      </c>
      <c r="F9" s="222"/>
      <c r="G9" s="222"/>
      <c r="H9" s="222"/>
      <c r="L9" s="17"/>
    </row>
    <row r="10" spans="1:46" s="1" customFormat="1" ht="12" customHeight="1">
      <c r="B10" s="17"/>
      <c r="D10" s="24" t="s">
        <v>134</v>
      </c>
      <c r="L10" s="17"/>
    </row>
    <row r="11" spans="1:46" s="2" customFormat="1" ht="16.5" customHeight="1">
      <c r="A11" s="32"/>
      <c r="B11" s="33"/>
      <c r="C11" s="32"/>
      <c r="D11" s="32"/>
      <c r="E11" s="239" t="s">
        <v>3319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4" t="s">
        <v>1054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194" t="s">
        <v>3323</v>
      </c>
      <c r="F13" s="236"/>
      <c r="G13" s="236"/>
      <c r="H13" s="23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4" t="s">
        <v>15</v>
      </c>
      <c r="E15" s="32"/>
      <c r="F15" s="22" t="s">
        <v>16</v>
      </c>
      <c r="G15" s="32"/>
      <c r="H15" s="32"/>
      <c r="I15" s="24" t="s">
        <v>17</v>
      </c>
      <c r="J15" s="22" t="s">
        <v>18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19</v>
      </c>
      <c r="E16" s="32"/>
      <c r="F16" s="22" t="s">
        <v>20</v>
      </c>
      <c r="G16" s="32"/>
      <c r="H16" s="32"/>
      <c r="I16" s="24" t="s">
        <v>21</v>
      </c>
      <c r="J16" s="5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21.75" customHeight="1">
      <c r="A17" s="32"/>
      <c r="B17" s="33"/>
      <c r="C17" s="32"/>
      <c r="D17" s="21" t="s">
        <v>22</v>
      </c>
      <c r="E17" s="32"/>
      <c r="F17" s="26"/>
      <c r="G17" s="32"/>
      <c r="H17" s="32"/>
      <c r="I17" s="21" t="s">
        <v>23</v>
      </c>
      <c r="J17" s="26" t="s">
        <v>24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4" t="s">
        <v>25</v>
      </c>
      <c r="E18" s="32"/>
      <c r="F18" s="32"/>
      <c r="G18" s="32"/>
      <c r="H18" s="32"/>
      <c r="I18" s="24" t="s">
        <v>26</v>
      </c>
      <c r="J18" s="22" t="s">
        <v>27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2" t="s">
        <v>28</v>
      </c>
      <c r="F19" s="32"/>
      <c r="G19" s="32"/>
      <c r="H19" s="32"/>
      <c r="I19" s="24" t="s">
        <v>29</v>
      </c>
      <c r="J19" s="2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4" t="s">
        <v>30</v>
      </c>
      <c r="E21" s="32"/>
      <c r="F21" s="32"/>
      <c r="G21" s="32"/>
      <c r="H21" s="32"/>
      <c r="I21" s="24" t="s">
        <v>26</v>
      </c>
      <c r="J21" s="25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37"/>
      <c r="F22" s="226"/>
      <c r="G22" s="226"/>
      <c r="H22" s="226"/>
      <c r="I22" s="24" t="s">
        <v>29</v>
      </c>
      <c r="J22" s="25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4" t="s">
        <v>32</v>
      </c>
      <c r="E24" s="32"/>
      <c r="F24" s="32"/>
      <c r="G24" s="32"/>
      <c r="H24" s="32"/>
      <c r="I24" s="24" t="s">
        <v>26</v>
      </c>
      <c r="J24" s="22" t="s">
        <v>33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2" t="s">
        <v>34</v>
      </c>
      <c r="F25" s="32"/>
      <c r="G25" s="32"/>
      <c r="H25" s="32"/>
      <c r="I25" s="24" t="s">
        <v>29</v>
      </c>
      <c r="J25" s="22" t="s">
        <v>35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4" t="s">
        <v>37</v>
      </c>
      <c r="E27" s="32"/>
      <c r="F27" s="32"/>
      <c r="G27" s="32"/>
      <c r="H27" s="32"/>
      <c r="I27" s="24" t="s">
        <v>26</v>
      </c>
      <c r="J27" s="22" t="s">
        <v>38</v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2" t="s">
        <v>39</v>
      </c>
      <c r="F28" s="32"/>
      <c r="G28" s="32"/>
      <c r="H28" s="32"/>
      <c r="I28" s="24" t="s">
        <v>29</v>
      </c>
      <c r="J28" s="22" t="s">
        <v>38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4" t="s">
        <v>40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4"/>
      <c r="B31" s="105"/>
      <c r="C31" s="104"/>
      <c r="D31" s="104"/>
      <c r="E31" s="230" t="s">
        <v>1</v>
      </c>
      <c r="F31" s="230"/>
      <c r="G31" s="230"/>
      <c r="H31" s="230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22" t="s">
        <v>135</v>
      </c>
      <c r="E34" s="32"/>
      <c r="F34" s="32"/>
      <c r="G34" s="32"/>
      <c r="H34" s="32"/>
      <c r="I34" s="32"/>
      <c r="J34" s="3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30" t="s">
        <v>129</v>
      </c>
      <c r="E35" s="32"/>
      <c r="F35" s="32"/>
      <c r="G35" s="32"/>
      <c r="H35" s="32"/>
      <c r="I35" s="32"/>
      <c r="J35" s="31"/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25.35" customHeight="1">
      <c r="A36" s="32"/>
      <c r="B36" s="33"/>
      <c r="C36" s="32"/>
      <c r="D36" s="107" t="s">
        <v>43</v>
      </c>
      <c r="E36" s="32"/>
      <c r="F36" s="32"/>
      <c r="G36" s="32"/>
      <c r="H36" s="32"/>
      <c r="I36" s="32"/>
      <c r="J36" s="71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6.95" customHeight="1">
      <c r="A37" s="32"/>
      <c r="B37" s="33"/>
      <c r="C37" s="32"/>
      <c r="D37" s="66"/>
      <c r="E37" s="66"/>
      <c r="F37" s="66"/>
      <c r="G37" s="66"/>
      <c r="H37" s="66"/>
      <c r="I37" s="66"/>
      <c r="J37" s="66"/>
      <c r="K37" s="66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6" t="s">
        <v>45</v>
      </c>
      <c r="G38" s="32"/>
      <c r="H38" s="32"/>
      <c r="I38" s="36" t="s">
        <v>44</v>
      </c>
      <c r="J38" s="36" t="s">
        <v>46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customHeight="1">
      <c r="A39" s="32"/>
      <c r="B39" s="33"/>
      <c r="C39" s="32"/>
      <c r="D39" s="108" t="s">
        <v>47</v>
      </c>
      <c r="E39" s="24" t="s">
        <v>48</v>
      </c>
      <c r="F39" s="109"/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24" t="s">
        <v>49</v>
      </c>
      <c r="F40" s="109"/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50</v>
      </c>
      <c r="F41" s="109">
        <f>ROUND((SUM(BG116:BG117) + SUM(BG141:BG251)),  2)</f>
        <v>0</v>
      </c>
      <c r="G41" s="32"/>
      <c r="H41" s="32"/>
      <c r="I41" s="110">
        <v>0.2</v>
      </c>
      <c r="J41" s="109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24" t="s">
        <v>51</v>
      </c>
      <c r="F42" s="109">
        <f>ROUND((SUM(BH116:BH117) + SUM(BH141:BH251)),  2)</f>
        <v>0</v>
      </c>
      <c r="G42" s="32"/>
      <c r="H42" s="32"/>
      <c r="I42" s="110">
        <v>0.2</v>
      </c>
      <c r="J42" s="109">
        <f>0</f>
        <v>0</v>
      </c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14.45" hidden="1" customHeight="1">
      <c r="A43" s="32"/>
      <c r="B43" s="33"/>
      <c r="C43" s="32"/>
      <c r="D43" s="32"/>
      <c r="E43" s="24" t="s">
        <v>52</v>
      </c>
      <c r="F43" s="109">
        <f>ROUND((SUM(BI116:BI117) + SUM(BI141:BI251)),  2)</f>
        <v>0</v>
      </c>
      <c r="G43" s="32"/>
      <c r="H43" s="32"/>
      <c r="I43" s="110">
        <v>0</v>
      </c>
      <c r="J43" s="109">
        <f>0</f>
        <v>0</v>
      </c>
      <c r="K43" s="3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6.9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5.35" customHeight="1">
      <c r="A45" s="32"/>
      <c r="B45" s="33"/>
      <c r="C45" s="101"/>
      <c r="D45" s="111" t="s">
        <v>53</v>
      </c>
      <c r="E45" s="60"/>
      <c r="F45" s="60"/>
      <c r="G45" s="112" t="s">
        <v>54</v>
      </c>
      <c r="H45" s="113" t="s">
        <v>55</v>
      </c>
      <c r="I45" s="60"/>
      <c r="J45" s="114"/>
      <c r="K45" s="115"/>
      <c r="L45" s="4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14.4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4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1" customFormat="1" ht="16.5" customHeight="1">
      <c r="B86" s="17"/>
      <c r="E86" s="235" t="s">
        <v>87</v>
      </c>
      <c r="F86" s="222"/>
      <c r="G86" s="222"/>
      <c r="H86" s="222"/>
      <c r="L86" s="17"/>
    </row>
    <row r="87" spans="1:31" s="1" customFormat="1" ht="12" customHeight="1">
      <c r="B87" s="17"/>
      <c r="C87" s="24" t="s">
        <v>134</v>
      </c>
      <c r="L87" s="17"/>
    </row>
    <row r="88" spans="1:31" s="2" customFormat="1" ht="16.5" customHeight="1">
      <c r="A88" s="32"/>
      <c r="B88" s="33"/>
      <c r="C88" s="32"/>
      <c r="D88" s="32"/>
      <c r="E88" s="239" t="s">
        <v>3319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2" customHeight="1">
      <c r="A89" s="32"/>
      <c r="B89" s="33"/>
      <c r="C89" s="24" t="s">
        <v>1054</v>
      </c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6.5" customHeight="1">
      <c r="A90" s="32"/>
      <c r="B90" s="33"/>
      <c r="C90" s="32"/>
      <c r="D90" s="32"/>
      <c r="E90" s="194" t="str">
        <f>E13</f>
        <v>1d.1c - Odstránenie vlhkosti muriva</v>
      </c>
      <c r="F90" s="236"/>
      <c r="G90" s="236"/>
      <c r="H90" s="236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2" customHeight="1">
      <c r="A92" s="32"/>
      <c r="B92" s="33"/>
      <c r="C92" s="24" t="s">
        <v>19</v>
      </c>
      <c r="D92" s="32"/>
      <c r="E92" s="32"/>
      <c r="F92" s="22" t="str">
        <f>F16</f>
        <v>Revúca</v>
      </c>
      <c r="G92" s="32"/>
      <c r="H92" s="32"/>
      <c r="I92" s="24" t="s">
        <v>21</v>
      </c>
      <c r="J92" s="55" t="str">
        <f>IF(J16="","",J16)</f>
        <v/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6.9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4" t="s">
        <v>25</v>
      </c>
      <c r="D94" s="32"/>
      <c r="E94" s="32"/>
      <c r="F94" s="22" t="str">
        <f>E19</f>
        <v>Ministerstvo vnútra Slovenskej republiky</v>
      </c>
      <c r="G94" s="32"/>
      <c r="H94" s="32"/>
      <c r="I94" s="24" t="s">
        <v>32</v>
      </c>
      <c r="J94" s="28" t="str">
        <f>E25</f>
        <v>PROMOST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5.7" customHeight="1">
      <c r="A95" s="32"/>
      <c r="B95" s="33"/>
      <c r="C95" s="24" t="s">
        <v>30</v>
      </c>
      <c r="D95" s="32"/>
      <c r="E95" s="32"/>
      <c r="F95" s="22" t="str">
        <f>IF(E22="","",E22)</f>
        <v/>
      </c>
      <c r="G95" s="32"/>
      <c r="H95" s="32"/>
      <c r="I95" s="24" t="s">
        <v>37</v>
      </c>
      <c r="J95" s="28" t="str">
        <f>E28</f>
        <v>Ing. Michal Slobodník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9.25" customHeight="1">
      <c r="A97" s="32"/>
      <c r="B97" s="33"/>
      <c r="C97" s="118" t="s">
        <v>137</v>
      </c>
      <c r="D97" s="101"/>
      <c r="E97" s="101"/>
      <c r="F97" s="101"/>
      <c r="G97" s="101"/>
      <c r="H97" s="101"/>
      <c r="I97" s="101"/>
      <c r="J97" s="119" t="s">
        <v>138</v>
      </c>
      <c r="K97" s="101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10.35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22.9" customHeight="1">
      <c r="A99" s="32"/>
      <c r="B99" s="33"/>
      <c r="C99" s="120" t="s">
        <v>139</v>
      </c>
      <c r="D99" s="32"/>
      <c r="E99" s="32"/>
      <c r="F99" s="32"/>
      <c r="G99" s="32"/>
      <c r="H99" s="32"/>
      <c r="I99" s="32"/>
      <c r="J99" s="71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U99" s="14" t="s">
        <v>140</v>
      </c>
    </row>
    <row r="100" spans="1:47" s="9" customFormat="1" ht="24.95" customHeight="1">
      <c r="B100" s="121"/>
      <c r="D100" s="122" t="s">
        <v>141</v>
      </c>
      <c r="E100" s="123"/>
      <c r="F100" s="123"/>
      <c r="G100" s="123"/>
      <c r="H100" s="123"/>
      <c r="I100" s="123"/>
      <c r="J100" s="124"/>
      <c r="L100" s="121"/>
    </row>
    <row r="101" spans="1:47" s="10" customFormat="1" ht="19.899999999999999" customHeight="1">
      <c r="B101" s="125"/>
      <c r="D101" s="126" t="s">
        <v>1055</v>
      </c>
      <c r="E101" s="127"/>
      <c r="F101" s="127"/>
      <c r="G101" s="127"/>
      <c r="H101" s="127"/>
      <c r="I101" s="127"/>
      <c r="J101" s="128"/>
      <c r="L101" s="125"/>
    </row>
    <row r="102" spans="1:47" s="10" customFormat="1" ht="19.899999999999999" customHeight="1">
      <c r="B102" s="125"/>
      <c r="D102" s="126" t="s">
        <v>1353</v>
      </c>
      <c r="E102" s="127"/>
      <c r="F102" s="127"/>
      <c r="G102" s="127"/>
      <c r="H102" s="127"/>
      <c r="I102" s="127"/>
      <c r="J102" s="128"/>
      <c r="L102" s="125"/>
    </row>
    <row r="103" spans="1:47" s="10" customFormat="1" ht="19.899999999999999" customHeight="1">
      <c r="B103" s="125"/>
      <c r="D103" s="126" t="s">
        <v>142</v>
      </c>
      <c r="E103" s="127"/>
      <c r="F103" s="127"/>
      <c r="G103" s="127"/>
      <c r="H103" s="127"/>
      <c r="I103" s="127"/>
      <c r="J103" s="128"/>
      <c r="L103" s="125"/>
    </row>
    <row r="104" spans="1:47" s="10" customFormat="1" ht="19.899999999999999" customHeight="1">
      <c r="B104" s="125"/>
      <c r="D104" s="126" t="s">
        <v>1354</v>
      </c>
      <c r="E104" s="127"/>
      <c r="F104" s="127"/>
      <c r="G104" s="127"/>
      <c r="H104" s="127"/>
      <c r="I104" s="127"/>
      <c r="J104" s="128"/>
      <c r="L104" s="125"/>
    </row>
    <row r="105" spans="1:47" s="10" customFormat="1" ht="19.899999999999999" customHeight="1">
      <c r="B105" s="125"/>
      <c r="D105" s="126" t="s">
        <v>143</v>
      </c>
      <c r="E105" s="127"/>
      <c r="F105" s="127"/>
      <c r="G105" s="127"/>
      <c r="H105" s="127"/>
      <c r="I105" s="127"/>
      <c r="J105" s="128"/>
      <c r="L105" s="125"/>
    </row>
    <row r="106" spans="1:47" s="10" customFormat="1" ht="19.899999999999999" customHeight="1">
      <c r="B106" s="125"/>
      <c r="D106" s="126" t="s">
        <v>1355</v>
      </c>
      <c r="E106" s="127"/>
      <c r="F106" s="127"/>
      <c r="G106" s="127"/>
      <c r="H106" s="127"/>
      <c r="I106" s="127"/>
      <c r="J106" s="128"/>
      <c r="L106" s="125"/>
    </row>
    <row r="107" spans="1:47" s="10" customFormat="1" ht="19.899999999999999" customHeight="1">
      <c r="B107" s="125"/>
      <c r="D107" s="126" t="s">
        <v>144</v>
      </c>
      <c r="E107" s="127"/>
      <c r="F107" s="127"/>
      <c r="G107" s="127"/>
      <c r="H107" s="127"/>
      <c r="I107" s="127"/>
      <c r="J107" s="128"/>
      <c r="L107" s="125"/>
    </row>
    <row r="108" spans="1:47" s="10" customFormat="1" ht="19.899999999999999" customHeight="1">
      <c r="B108" s="125"/>
      <c r="D108" s="126" t="s">
        <v>145</v>
      </c>
      <c r="E108" s="127"/>
      <c r="F108" s="127"/>
      <c r="G108" s="127"/>
      <c r="H108" s="127"/>
      <c r="I108" s="127"/>
      <c r="J108" s="128"/>
      <c r="L108" s="125"/>
    </row>
    <row r="109" spans="1:47" s="9" customFormat="1" ht="24.95" customHeight="1">
      <c r="B109" s="121"/>
      <c r="D109" s="122" t="s">
        <v>146</v>
      </c>
      <c r="E109" s="123"/>
      <c r="F109" s="123"/>
      <c r="G109" s="123"/>
      <c r="H109" s="123"/>
      <c r="I109" s="123"/>
      <c r="J109" s="124"/>
      <c r="L109" s="121"/>
    </row>
    <row r="110" spans="1:47" s="10" customFormat="1" ht="19.899999999999999" customHeight="1">
      <c r="B110" s="125"/>
      <c r="D110" s="126" t="s">
        <v>416</v>
      </c>
      <c r="E110" s="127"/>
      <c r="F110" s="127"/>
      <c r="G110" s="127"/>
      <c r="H110" s="127"/>
      <c r="I110" s="127"/>
      <c r="J110" s="128"/>
      <c r="L110" s="125"/>
    </row>
    <row r="111" spans="1:47" s="10" customFormat="1" ht="19.899999999999999" customHeight="1">
      <c r="B111" s="125"/>
      <c r="D111" s="126" t="s">
        <v>418</v>
      </c>
      <c r="E111" s="127"/>
      <c r="F111" s="127"/>
      <c r="G111" s="127"/>
      <c r="H111" s="127"/>
      <c r="I111" s="127"/>
      <c r="J111" s="128"/>
      <c r="L111" s="125"/>
    </row>
    <row r="112" spans="1:47" s="10" customFormat="1" ht="19.899999999999999" customHeight="1">
      <c r="B112" s="125"/>
      <c r="D112" s="126" t="s">
        <v>768</v>
      </c>
      <c r="E112" s="127"/>
      <c r="F112" s="127"/>
      <c r="G112" s="127"/>
      <c r="H112" s="127"/>
      <c r="I112" s="127"/>
      <c r="J112" s="128"/>
      <c r="L112" s="125"/>
    </row>
    <row r="113" spans="1:31" s="10" customFormat="1" ht="19.899999999999999" customHeight="1">
      <c r="B113" s="125"/>
      <c r="D113" s="126" t="s">
        <v>769</v>
      </c>
      <c r="E113" s="127"/>
      <c r="F113" s="127"/>
      <c r="G113" s="127"/>
      <c r="H113" s="127"/>
      <c r="I113" s="127"/>
      <c r="J113" s="128"/>
      <c r="L113" s="125"/>
    </row>
    <row r="114" spans="1:31" s="2" customFormat="1" ht="21.75" customHeight="1">
      <c r="A114" s="32"/>
      <c r="B114" s="33"/>
      <c r="C114" s="32"/>
      <c r="D114" s="32"/>
      <c r="E114" s="32"/>
      <c r="F114" s="32"/>
      <c r="G114" s="32"/>
      <c r="H114" s="32"/>
      <c r="I114" s="32"/>
      <c r="J114" s="32"/>
      <c r="K114" s="32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29.25" customHeight="1">
      <c r="A116" s="32"/>
      <c r="B116" s="33"/>
      <c r="C116" s="120" t="s">
        <v>149</v>
      </c>
      <c r="D116" s="32"/>
      <c r="E116" s="32"/>
      <c r="F116" s="32"/>
      <c r="G116" s="32"/>
      <c r="H116" s="32"/>
      <c r="I116" s="32"/>
      <c r="J116" s="129"/>
      <c r="K116" s="32"/>
      <c r="L116" s="42"/>
      <c r="N116" s="130" t="s">
        <v>47</v>
      </c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>
      <c r="A117" s="32"/>
      <c r="B117" s="33"/>
      <c r="C117" s="32"/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29.25" customHeight="1">
      <c r="A118" s="32"/>
      <c r="B118" s="33"/>
      <c r="C118" s="100" t="s">
        <v>130</v>
      </c>
      <c r="D118" s="101"/>
      <c r="E118" s="101"/>
      <c r="F118" s="101"/>
      <c r="G118" s="101"/>
      <c r="H118" s="101"/>
      <c r="I118" s="101"/>
      <c r="J118" s="102"/>
      <c r="K118" s="101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6.95" customHeight="1">
      <c r="A119" s="32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3" spans="1:31" s="2" customFormat="1" ht="6.95" customHeight="1">
      <c r="A123" s="32"/>
      <c r="B123" s="49"/>
      <c r="C123" s="50"/>
      <c r="D123" s="50"/>
      <c r="E123" s="50"/>
      <c r="F123" s="50"/>
      <c r="G123" s="50"/>
      <c r="H123" s="50"/>
      <c r="I123" s="50"/>
      <c r="J123" s="50"/>
      <c r="K123" s="50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24.95" customHeight="1">
      <c r="A124" s="32"/>
      <c r="B124" s="33"/>
      <c r="C124" s="18" t="s">
        <v>151</v>
      </c>
      <c r="D124" s="32"/>
      <c r="E124" s="32"/>
      <c r="F124" s="32"/>
      <c r="G124" s="32"/>
      <c r="H124" s="32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4" t="s">
        <v>13</v>
      </c>
      <c r="D126" s="32"/>
      <c r="E126" s="32"/>
      <c r="F126" s="32"/>
      <c r="G126" s="32"/>
      <c r="H126" s="32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6.5" customHeight="1">
      <c r="A127" s="32"/>
      <c r="B127" s="33"/>
      <c r="C127" s="32"/>
      <c r="D127" s="32"/>
      <c r="E127" s="235" t="str">
        <f>E7</f>
        <v>Revúca OR PZ, rekonštrukcia a modernizácia objektu</v>
      </c>
      <c r="F127" s="238"/>
      <c r="G127" s="238"/>
      <c r="H127" s="238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1" customFormat="1" ht="12" customHeight="1">
      <c r="B128" s="17"/>
      <c r="C128" s="24" t="s">
        <v>132</v>
      </c>
      <c r="L128" s="17"/>
    </row>
    <row r="129" spans="1:65" s="1" customFormat="1" ht="16.5" customHeight="1">
      <c r="B129" s="17"/>
      <c r="E129" s="235" t="s">
        <v>87</v>
      </c>
      <c r="F129" s="222"/>
      <c r="G129" s="222"/>
      <c r="H129" s="222"/>
      <c r="L129" s="17"/>
    </row>
    <row r="130" spans="1:65" s="1" customFormat="1" ht="12" customHeight="1">
      <c r="B130" s="17"/>
      <c r="C130" s="24" t="s">
        <v>134</v>
      </c>
      <c r="L130" s="17"/>
    </row>
    <row r="131" spans="1:65" s="2" customFormat="1" ht="16.5" customHeight="1">
      <c r="A131" s="32"/>
      <c r="B131" s="33"/>
      <c r="C131" s="32"/>
      <c r="D131" s="32"/>
      <c r="E131" s="239" t="s">
        <v>3319</v>
      </c>
      <c r="F131" s="236"/>
      <c r="G131" s="236"/>
      <c r="H131" s="236"/>
      <c r="I131" s="32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2" customHeight="1">
      <c r="A132" s="32"/>
      <c r="B132" s="33"/>
      <c r="C132" s="24" t="s">
        <v>1054</v>
      </c>
      <c r="D132" s="32"/>
      <c r="E132" s="32"/>
      <c r="F132" s="32"/>
      <c r="G132" s="32"/>
      <c r="H132" s="32"/>
      <c r="I132" s="32"/>
      <c r="J132" s="32"/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6.5" customHeight="1">
      <c r="A133" s="32"/>
      <c r="B133" s="33"/>
      <c r="C133" s="32"/>
      <c r="D133" s="32"/>
      <c r="E133" s="194" t="str">
        <f>E13</f>
        <v>1d.1c - Odstránenie vlhkosti muriva</v>
      </c>
      <c r="F133" s="236"/>
      <c r="G133" s="236"/>
      <c r="H133" s="236"/>
      <c r="I133" s="32"/>
      <c r="J133" s="32"/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6.95" customHeight="1">
      <c r="A134" s="32"/>
      <c r="B134" s="33"/>
      <c r="C134" s="32"/>
      <c r="D134" s="32"/>
      <c r="E134" s="32"/>
      <c r="F134" s="32"/>
      <c r="G134" s="32"/>
      <c r="H134" s="32"/>
      <c r="I134" s="32"/>
      <c r="J134" s="32"/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2" customFormat="1" ht="12" customHeight="1">
      <c r="A135" s="32"/>
      <c r="B135" s="33"/>
      <c r="C135" s="24" t="s">
        <v>19</v>
      </c>
      <c r="D135" s="32"/>
      <c r="E135" s="32"/>
      <c r="F135" s="22" t="str">
        <f>F16</f>
        <v>Revúca</v>
      </c>
      <c r="G135" s="32"/>
      <c r="H135" s="32"/>
      <c r="I135" s="24" t="s">
        <v>21</v>
      </c>
      <c r="J135" s="55" t="str">
        <f>IF(J16="","",J16)</f>
        <v/>
      </c>
      <c r="K135" s="32"/>
      <c r="L135" s="4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:65" s="2" customFormat="1" ht="6.95" customHeight="1">
      <c r="A136" s="32"/>
      <c r="B136" s="33"/>
      <c r="C136" s="32"/>
      <c r="D136" s="32"/>
      <c r="E136" s="32"/>
      <c r="F136" s="32"/>
      <c r="G136" s="32"/>
      <c r="H136" s="32"/>
      <c r="I136" s="32"/>
      <c r="J136" s="32"/>
      <c r="K136" s="32"/>
      <c r="L136" s="4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:65" s="2" customFormat="1" ht="15.2" customHeight="1">
      <c r="A137" s="32"/>
      <c r="B137" s="33"/>
      <c r="C137" s="24" t="s">
        <v>25</v>
      </c>
      <c r="D137" s="32"/>
      <c r="E137" s="32"/>
      <c r="F137" s="22" t="str">
        <f>E19</f>
        <v>Ministerstvo vnútra Slovenskej republiky</v>
      </c>
      <c r="G137" s="32"/>
      <c r="H137" s="32"/>
      <c r="I137" s="24" t="s">
        <v>32</v>
      </c>
      <c r="J137" s="28" t="str">
        <f>E25</f>
        <v>PROMOST s.r.o.</v>
      </c>
      <c r="K137" s="32"/>
      <c r="L137" s="4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</row>
    <row r="138" spans="1:65" s="2" customFormat="1" ht="25.7" customHeight="1">
      <c r="A138" s="32"/>
      <c r="B138" s="33"/>
      <c r="C138" s="24" t="s">
        <v>30</v>
      </c>
      <c r="D138" s="32"/>
      <c r="E138" s="32"/>
      <c r="F138" s="22" t="str">
        <f>IF(E22="","",E22)</f>
        <v/>
      </c>
      <c r="G138" s="32"/>
      <c r="H138" s="32"/>
      <c r="I138" s="24" t="s">
        <v>37</v>
      </c>
      <c r="J138" s="28" t="str">
        <f>E28</f>
        <v>Ing. Michal Slobodník</v>
      </c>
      <c r="K138" s="32"/>
      <c r="L138" s="4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</row>
    <row r="139" spans="1:65" s="2" customFormat="1" ht="10.35" customHeight="1">
      <c r="A139" s="32"/>
      <c r="B139" s="33"/>
      <c r="C139" s="32"/>
      <c r="D139" s="32"/>
      <c r="E139" s="32"/>
      <c r="F139" s="32"/>
      <c r="G139" s="32"/>
      <c r="H139" s="32"/>
      <c r="I139" s="32"/>
      <c r="J139" s="32"/>
      <c r="K139" s="32"/>
      <c r="L139" s="4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</row>
    <row r="140" spans="1:65" s="11" customFormat="1" ht="29.25" customHeight="1">
      <c r="A140" s="132"/>
      <c r="B140" s="133"/>
      <c r="C140" s="134" t="s">
        <v>152</v>
      </c>
      <c r="D140" s="135" t="s">
        <v>68</v>
      </c>
      <c r="E140" s="135" t="s">
        <v>64</v>
      </c>
      <c r="F140" s="135" t="s">
        <v>65</v>
      </c>
      <c r="G140" s="135" t="s">
        <v>153</v>
      </c>
      <c r="H140" s="135" t="s">
        <v>154</v>
      </c>
      <c r="I140" s="135" t="s">
        <v>155</v>
      </c>
      <c r="J140" s="136" t="s">
        <v>138</v>
      </c>
      <c r="K140" s="137" t="s">
        <v>156</v>
      </c>
      <c r="L140" s="138"/>
      <c r="M140" s="62" t="s">
        <v>1</v>
      </c>
      <c r="N140" s="63" t="s">
        <v>47</v>
      </c>
      <c r="O140" s="63" t="s">
        <v>157</v>
      </c>
      <c r="P140" s="63" t="s">
        <v>158</v>
      </c>
      <c r="Q140" s="63" t="s">
        <v>159</v>
      </c>
      <c r="R140" s="63" t="s">
        <v>160</v>
      </c>
      <c r="S140" s="63" t="s">
        <v>161</v>
      </c>
      <c r="T140" s="64" t="s">
        <v>162</v>
      </c>
      <c r="U140" s="132"/>
      <c r="V140" s="132"/>
      <c r="W140" s="132"/>
      <c r="X140" s="132"/>
      <c r="Y140" s="132"/>
      <c r="Z140" s="132"/>
      <c r="AA140" s="132"/>
      <c r="AB140" s="132"/>
      <c r="AC140" s="132"/>
      <c r="AD140" s="132"/>
      <c r="AE140" s="132"/>
    </row>
    <row r="141" spans="1:65" s="2" customFormat="1" ht="22.9" customHeight="1">
      <c r="A141" s="32"/>
      <c r="B141" s="33"/>
      <c r="C141" s="69" t="s">
        <v>135</v>
      </c>
      <c r="D141" s="32"/>
      <c r="E141" s="32"/>
      <c r="F141" s="32"/>
      <c r="G141" s="32"/>
      <c r="H141" s="32"/>
      <c r="I141" s="32"/>
      <c r="J141" s="139"/>
      <c r="K141" s="32"/>
      <c r="L141" s="33"/>
      <c r="M141" s="65"/>
      <c r="N141" s="56"/>
      <c r="O141" s="66"/>
      <c r="P141" s="140">
        <f>P142+P233</f>
        <v>0</v>
      </c>
      <c r="Q141" s="66"/>
      <c r="R141" s="140">
        <f>R142+R233</f>
        <v>312.30896148000005</v>
      </c>
      <c r="S141" s="66"/>
      <c r="T141" s="141">
        <f>T142+T233</f>
        <v>89.238524999999996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T141" s="14" t="s">
        <v>82</v>
      </c>
      <c r="AU141" s="14" t="s">
        <v>140</v>
      </c>
      <c r="BK141" s="142">
        <f>BK142+BK233</f>
        <v>0</v>
      </c>
    </row>
    <row r="142" spans="1:65" s="12" customFormat="1" ht="25.9" customHeight="1">
      <c r="B142" s="143"/>
      <c r="D142" s="144" t="s">
        <v>82</v>
      </c>
      <c r="E142" s="145" t="s">
        <v>163</v>
      </c>
      <c r="F142" s="145" t="s">
        <v>164</v>
      </c>
      <c r="I142" s="146"/>
      <c r="J142" s="147"/>
      <c r="L142" s="143"/>
      <c r="M142" s="148"/>
      <c r="N142" s="149"/>
      <c r="O142" s="149"/>
      <c r="P142" s="150">
        <f>P143+P172+P187+P190+P196+P202+P211+P231</f>
        <v>0</v>
      </c>
      <c r="Q142" s="149"/>
      <c r="R142" s="150">
        <f>R143+R172+R187+R190+R196+R202+R211+R231</f>
        <v>310.77099266000005</v>
      </c>
      <c r="S142" s="149"/>
      <c r="T142" s="151">
        <f>T143+T172+T187+T190+T196+T202+T211+T231</f>
        <v>89.238524999999996</v>
      </c>
      <c r="AR142" s="144" t="s">
        <v>89</v>
      </c>
      <c r="AT142" s="152" t="s">
        <v>82</v>
      </c>
      <c r="AU142" s="152" t="s">
        <v>83</v>
      </c>
      <c r="AY142" s="144" t="s">
        <v>165</v>
      </c>
      <c r="BK142" s="153">
        <f>BK143+BK172+BK187+BK190+BK196+BK202+BK211+BK231</f>
        <v>0</v>
      </c>
    </row>
    <row r="143" spans="1:65" s="12" customFormat="1" ht="22.9" customHeight="1">
      <c r="B143" s="143"/>
      <c r="D143" s="144" t="s">
        <v>82</v>
      </c>
      <c r="E143" s="154" t="s">
        <v>89</v>
      </c>
      <c r="F143" s="154" t="s">
        <v>1060</v>
      </c>
      <c r="I143" s="146"/>
      <c r="J143" s="155"/>
      <c r="L143" s="143"/>
      <c r="M143" s="148"/>
      <c r="N143" s="149"/>
      <c r="O143" s="149"/>
      <c r="P143" s="150">
        <f>SUM(P144:P171)</f>
        <v>0</v>
      </c>
      <c r="Q143" s="149"/>
      <c r="R143" s="150">
        <f>SUM(R144:R171)</f>
        <v>166.76348470000002</v>
      </c>
      <c r="S143" s="149"/>
      <c r="T143" s="151">
        <f>SUM(T144:T171)</f>
        <v>7.2465010000000003</v>
      </c>
      <c r="AR143" s="144" t="s">
        <v>89</v>
      </c>
      <c r="AT143" s="152" t="s">
        <v>82</v>
      </c>
      <c r="AU143" s="152" t="s">
        <v>89</v>
      </c>
      <c r="AY143" s="144" t="s">
        <v>165</v>
      </c>
      <c r="BK143" s="153">
        <f>SUM(BK144:BK171)</f>
        <v>0</v>
      </c>
    </row>
    <row r="144" spans="1:65" s="2" customFormat="1" ht="24.2" customHeight="1">
      <c r="A144" s="32"/>
      <c r="B144" s="131"/>
      <c r="C144" s="156" t="s">
        <v>89</v>
      </c>
      <c r="D144" s="156" t="s">
        <v>167</v>
      </c>
      <c r="E144" s="157" t="s">
        <v>1061</v>
      </c>
      <c r="F144" s="158" t="s">
        <v>1062</v>
      </c>
      <c r="G144" s="159" t="s">
        <v>170</v>
      </c>
      <c r="H144" s="160">
        <v>6.5250000000000004</v>
      </c>
      <c r="I144" s="161"/>
      <c r="J144" s="162"/>
      <c r="K144" s="163"/>
      <c r="L144" s="33"/>
      <c r="M144" s="164" t="s">
        <v>1</v>
      </c>
      <c r="N144" s="165" t="s">
        <v>49</v>
      </c>
      <c r="O144" s="58"/>
      <c r="P144" s="166">
        <f t="shared" ref="P144:P171" si="0">O144*H144</f>
        <v>0</v>
      </c>
      <c r="Q144" s="166">
        <v>0</v>
      </c>
      <c r="R144" s="166">
        <f t="shared" ref="R144:R171" si="1">Q144*H144</f>
        <v>0</v>
      </c>
      <c r="S144" s="166">
        <v>0.22500000000000001</v>
      </c>
      <c r="T144" s="167">
        <f t="shared" ref="T144:T171" si="2">S144*H144</f>
        <v>1.4681250000000001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106</v>
      </c>
      <c r="AT144" s="168" t="s">
        <v>167</v>
      </c>
      <c r="AU144" s="168" t="s">
        <v>94</v>
      </c>
      <c r="AY144" s="14" t="s">
        <v>165</v>
      </c>
      <c r="BE144" s="99">
        <f t="shared" ref="BE144:BE171" si="3">IF(N144="základná",J144,0)</f>
        <v>0</v>
      </c>
      <c r="BF144" s="99">
        <f t="shared" ref="BF144:BF171" si="4">IF(N144="znížená",J144,0)</f>
        <v>0</v>
      </c>
      <c r="BG144" s="99">
        <f t="shared" ref="BG144:BG171" si="5">IF(N144="zákl. prenesená",J144,0)</f>
        <v>0</v>
      </c>
      <c r="BH144" s="99">
        <f t="shared" ref="BH144:BH171" si="6">IF(N144="zníž. prenesená",J144,0)</f>
        <v>0</v>
      </c>
      <c r="BI144" s="99">
        <f t="shared" ref="BI144:BI171" si="7">IF(N144="nulová",J144,0)</f>
        <v>0</v>
      </c>
      <c r="BJ144" s="14" t="s">
        <v>94</v>
      </c>
      <c r="BK144" s="99">
        <f t="shared" ref="BK144:BK171" si="8">ROUND(I144*H144,2)</f>
        <v>0</v>
      </c>
      <c r="BL144" s="14" t="s">
        <v>106</v>
      </c>
      <c r="BM144" s="168" t="s">
        <v>1356</v>
      </c>
    </row>
    <row r="145" spans="1:65" s="2" customFormat="1" ht="24.2" customHeight="1">
      <c r="A145" s="32"/>
      <c r="B145" s="131"/>
      <c r="C145" s="156" t="s">
        <v>94</v>
      </c>
      <c r="D145" s="156" t="s">
        <v>167</v>
      </c>
      <c r="E145" s="157" t="s">
        <v>1357</v>
      </c>
      <c r="F145" s="158" t="s">
        <v>1358</v>
      </c>
      <c r="G145" s="159" t="s">
        <v>170</v>
      </c>
      <c r="H145" s="160">
        <v>18.286000000000001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f t="shared" si="0"/>
        <v>0</v>
      </c>
      <c r="Q145" s="166">
        <v>0</v>
      </c>
      <c r="R145" s="166">
        <f t="shared" si="1"/>
        <v>0</v>
      </c>
      <c r="S145" s="166">
        <v>0.316</v>
      </c>
      <c r="T145" s="167">
        <f t="shared" si="2"/>
        <v>5.7783760000000006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106</v>
      </c>
      <c r="AT145" s="168" t="s">
        <v>167</v>
      </c>
      <c r="AU145" s="168" t="s">
        <v>94</v>
      </c>
      <c r="AY145" s="14" t="s">
        <v>165</v>
      </c>
      <c r="BE145" s="99">
        <f t="shared" si="3"/>
        <v>0</v>
      </c>
      <c r="BF145" s="99">
        <f t="shared" si="4"/>
        <v>0</v>
      </c>
      <c r="BG145" s="99">
        <f t="shared" si="5"/>
        <v>0</v>
      </c>
      <c r="BH145" s="99">
        <f t="shared" si="6"/>
        <v>0</v>
      </c>
      <c r="BI145" s="99">
        <f t="shared" si="7"/>
        <v>0</v>
      </c>
      <c r="BJ145" s="14" t="s">
        <v>94</v>
      </c>
      <c r="BK145" s="99">
        <f t="shared" si="8"/>
        <v>0</v>
      </c>
      <c r="BL145" s="14" t="s">
        <v>106</v>
      </c>
      <c r="BM145" s="168" t="s">
        <v>1359</v>
      </c>
    </row>
    <row r="146" spans="1:65" s="2" customFormat="1" ht="24.2" customHeight="1">
      <c r="A146" s="32"/>
      <c r="B146" s="131"/>
      <c r="C146" s="156" t="s">
        <v>103</v>
      </c>
      <c r="D146" s="156" t="s">
        <v>167</v>
      </c>
      <c r="E146" s="157" t="s">
        <v>1360</v>
      </c>
      <c r="F146" s="158" t="s">
        <v>1361</v>
      </c>
      <c r="G146" s="159" t="s">
        <v>170</v>
      </c>
      <c r="H146" s="160">
        <v>84.396000000000001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f t="shared" si="0"/>
        <v>0</v>
      </c>
      <c r="Q146" s="166">
        <v>0</v>
      </c>
      <c r="R146" s="166">
        <f t="shared" si="1"/>
        <v>0</v>
      </c>
      <c r="S146" s="166">
        <v>0</v>
      </c>
      <c r="T146" s="167">
        <f t="shared" si="2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106</v>
      </c>
      <c r="AT146" s="168" t="s">
        <v>167</v>
      </c>
      <c r="AU146" s="168" t="s">
        <v>94</v>
      </c>
      <c r="AY146" s="14" t="s">
        <v>165</v>
      </c>
      <c r="BE146" s="99">
        <f t="shared" si="3"/>
        <v>0</v>
      </c>
      <c r="BF146" s="99">
        <f t="shared" si="4"/>
        <v>0</v>
      </c>
      <c r="BG146" s="99">
        <f t="shared" si="5"/>
        <v>0</v>
      </c>
      <c r="BH146" s="99">
        <f t="shared" si="6"/>
        <v>0</v>
      </c>
      <c r="BI146" s="99">
        <f t="shared" si="7"/>
        <v>0</v>
      </c>
      <c r="BJ146" s="14" t="s">
        <v>94</v>
      </c>
      <c r="BK146" s="99">
        <f t="shared" si="8"/>
        <v>0</v>
      </c>
      <c r="BL146" s="14" t="s">
        <v>106</v>
      </c>
      <c r="BM146" s="168" t="s">
        <v>1362</v>
      </c>
    </row>
    <row r="147" spans="1:65" s="2" customFormat="1" ht="24.2" customHeight="1">
      <c r="A147" s="32"/>
      <c r="B147" s="131"/>
      <c r="C147" s="156" t="s">
        <v>106</v>
      </c>
      <c r="D147" s="156" t="s">
        <v>167</v>
      </c>
      <c r="E147" s="157" t="s">
        <v>1363</v>
      </c>
      <c r="F147" s="158" t="s">
        <v>1364</v>
      </c>
      <c r="G147" s="159" t="s">
        <v>764</v>
      </c>
      <c r="H147" s="160">
        <v>180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f t="shared" si="0"/>
        <v>0</v>
      </c>
      <c r="Q147" s="166">
        <v>0</v>
      </c>
      <c r="R147" s="166">
        <f t="shared" si="1"/>
        <v>0</v>
      </c>
      <c r="S147" s="166">
        <v>0</v>
      </c>
      <c r="T147" s="167">
        <f t="shared" si="2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106</v>
      </c>
      <c r="AT147" s="168" t="s">
        <v>167</v>
      </c>
      <c r="AU147" s="168" t="s">
        <v>94</v>
      </c>
      <c r="AY147" s="14" t="s">
        <v>165</v>
      </c>
      <c r="BE147" s="99">
        <f t="shared" si="3"/>
        <v>0</v>
      </c>
      <c r="BF147" s="99">
        <f t="shared" si="4"/>
        <v>0</v>
      </c>
      <c r="BG147" s="99">
        <f t="shared" si="5"/>
        <v>0</v>
      </c>
      <c r="BH147" s="99">
        <f t="shared" si="6"/>
        <v>0</v>
      </c>
      <c r="BI147" s="99">
        <f t="shared" si="7"/>
        <v>0</v>
      </c>
      <c r="BJ147" s="14" t="s">
        <v>94</v>
      </c>
      <c r="BK147" s="99">
        <f t="shared" si="8"/>
        <v>0</v>
      </c>
      <c r="BL147" s="14" t="s">
        <v>106</v>
      </c>
      <c r="BM147" s="168" t="s">
        <v>1365</v>
      </c>
    </row>
    <row r="148" spans="1:65" s="2" customFormat="1" ht="14.45" customHeight="1">
      <c r="A148" s="32"/>
      <c r="B148" s="131"/>
      <c r="C148" s="156" t="s">
        <v>183</v>
      </c>
      <c r="D148" s="156" t="s">
        <v>167</v>
      </c>
      <c r="E148" s="157" t="s">
        <v>1366</v>
      </c>
      <c r="F148" s="158" t="s">
        <v>1367</v>
      </c>
      <c r="G148" s="159" t="s">
        <v>277</v>
      </c>
      <c r="H148" s="160">
        <v>4.38</v>
      </c>
      <c r="I148" s="161"/>
      <c r="J148" s="162"/>
      <c r="K148" s="163"/>
      <c r="L148" s="33"/>
      <c r="M148" s="164" t="s">
        <v>1</v>
      </c>
      <c r="N148" s="165" t="s">
        <v>49</v>
      </c>
      <c r="O148" s="58"/>
      <c r="P148" s="166">
        <f t="shared" si="0"/>
        <v>0</v>
      </c>
      <c r="Q148" s="166">
        <v>1.0710000000000001E-2</v>
      </c>
      <c r="R148" s="166">
        <f t="shared" si="1"/>
        <v>4.6909800000000001E-2</v>
      </c>
      <c r="S148" s="166">
        <v>0</v>
      </c>
      <c r="T148" s="167">
        <f t="shared" si="2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106</v>
      </c>
      <c r="AT148" s="168" t="s">
        <v>167</v>
      </c>
      <c r="AU148" s="168" t="s">
        <v>94</v>
      </c>
      <c r="AY148" s="14" t="s">
        <v>165</v>
      </c>
      <c r="BE148" s="99">
        <f t="shared" si="3"/>
        <v>0</v>
      </c>
      <c r="BF148" s="99">
        <f t="shared" si="4"/>
        <v>0</v>
      </c>
      <c r="BG148" s="99">
        <f t="shared" si="5"/>
        <v>0</v>
      </c>
      <c r="BH148" s="99">
        <f t="shared" si="6"/>
        <v>0</v>
      </c>
      <c r="BI148" s="99">
        <f t="shared" si="7"/>
        <v>0</v>
      </c>
      <c r="BJ148" s="14" t="s">
        <v>94</v>
      </c>
      <c r="BK148" s="99">
        <f t="shared" si="8"/>
        <v>0</v>
      </c>
      <c r="BL148" s="14" t="s">
        <v>106</v>
      </c>
      <c r="BM148" s="168" t="s">
        <v>1368</v>
      </c>
    </row>
    <row r="149" spans="1:65" s="2" customFormat="1" ht="14.45" customHeight="1">
      <c r="A149" s="32"/>
      <c r="B149" s="131"/>
      <c r="C149" s="156" t="s">
        <v>172</v>
      </c>
      <c r="D149" s="156" t="s">
        <v>167</v>
      </c>
      <c r="E149" s="157" t="s">
        <v>1369</v>
      </c>
      <c r="F149" s="158" t="s">
        <v>1370</v>
      </c>
      <c r="G149" s="159" t="s">
        <v>277</v>
      </c>
      <c r="H149" s="160">
        <v>13.14</v>
      </c>
      <c r="I149" s="161"/>
      <c r="J149" s="162"/>
      <c r="K149" s="163"/>
      <c r="L149" s="33"/>
      <c r="M149" s="164" t="s">
        <v>1</v>
      </c>
      <c r="N149" s="165" t="s">
        <v>49</v>
      </c>
      <c r="O149" s="58"/>
      <c r="P149" s="166">
        <f t="shared" si="0"/>
        <v>0</v>
      </c>
      <c r="Q149" s="166">
        <v>5.9540000000000003E-2</v>
      </c>
      <c r="R149" s="166">
        <f t="shared" si="1"/>
        <v>0.78235560000000004</v>
      </c>
      <c r="S149" s="166">
        <v>0</v>
      </c>
      <c r="T149" s="167">
        <f t="shared" si="2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106</v>
      </c>
      <c r="AT149" s="168" t="s">
        <v>167</v>
      </c>
      <c r="AU149" s="168" t="s">
        <v>94</v>
      </c>
      <c r="AY149" s="14" t="s">
        <v>165</v>
      </c>
      <c r="BE149" s="99">
        <f t="shared" si="3"/>
        <v>0</v>
      </c>
      <c r="BF149" s="99">
        <f t="shared" si="4"/>
        <v>0</v>
      </c>
      <c r="BG149" s="99">
        <f t="shared" si="5"/>
        <v>0</v>
      </c>
      <c r="BH149" s="99">
        <f t="shared" si="6"/>
        <v>0</v>
      </c>
      <c r="BI149" s="99">
        <f t="shared" si="7"/>
        <v>0</v>
      </c>
      <c r="BJ149" s="14" t="s">
        <v>94</v>
      </c>
      <c r="BK149" s="99">
        <f t="shared" si="8"/>
        <v>0</v>
      </c>
      <c r="BL149" s="14" t="s">
        <v>106</v>
      </c>
      <c r="BM149" s="168" t="s">
        <v>1371</v>
      </c>
    </row>
    <row r="150" spans="1:65" s="2" customFormat="1" ht="24.2" customHeight="1">
      <c r="A150" s="32"/>
      <c r="B150" s="131"/>
      <c r="C150" s="156" t="s">
        <v>190</v>
      </c>
      <c r="D150" s="156" t="s">
        <v>167</v>
      </c>
      <c r="E150" s="157" t="s">
        <v>1372</v>
      </c>
      <c r="F150" s="158" t="s">
        <v>1373</v>
      </c>
      <c r="G150" s="159" t="s">
        <v>277</v>
      </c>
      <c r="H150" s="160">
        <v>167.16</v>
      </c>
      <c r="I150" s="161"/>
      <c r="J150" s="162"/>
      <c r="K150" s="163"/>
      <c r="L150" s="33"/>
      <c r="M150" s="164" t="s">
        <v>1</v>
      </c>
      <c r="N150" s="165" t="s">
        <v>49</v>
      </c>
      <c r="O150" s="58"/>
      <c r="P150" s="166">
        <f t="shared" si="0"/>
        <v>0</v>
      </c>
      <c r="Q150" s="166">
        <v>3.8999999999999998E-3</v>
      </c>
      <c r="R150" s="166">
        <f t="shared" si="1"/>
        <v>0.65192399999999995</v>
      </c>
      <c r="S150" s="166">
        <v>0</v>
      </c>
      <c r="T150" s="167">
        <f t="shared" si="2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106</v>
      </c>
      <c r="AT150" s="168" t="s">
        <v>167</v>
      </c>
      <c r="AU150" s="168" t="s">
        <v>94</v>
      </c>
      <c r="AY150" s="14" t="s">
        <v>165</v>
      </c>
      <c r="BE150" s="99">
        <f t="shared" si="3"/>
        <v>0</v>
      </c>
      <c r="BF150" s="99">
        <f t="shared" si="4"/>
        <v>0</v>
      </c>
      <c r="BG150" s="99">
        <f t="shared" si="5"/>
        <v>0</v>
      </c>
      <c r="BH150" s="99">
        <f t="shared" si="6"/>
        <v>0</v>
      </c>
      <c r="BI150" s="99">
        <f t="shared" si="7"/>
        <v>0</v>
      </c>
      <c r="BJ150" s="14" t="s">
        <v>94</v>
      </c>
      <c r="BK150" s="99">
        <f t="shared" si="8"/>
        <v>0</v>
      </c>
      <c r="BL150" s="14" t="s">
        <v>106</v>
      </c>
      <c r="BM150" s="168" t="s">
        <v>1374</v>
      </c>
    </row>
    <row r="151" spans="1:65" s="2" customFormat="1" ht="24.2" customHeight="1">
      <c r="A151" s="32"/>
      <c r="B151" s="131"/>
      <c r="C151" s="156" t="s">
        <v>194</v>
      </c>
      <c r="D151" s="156" t="s">
        <v>167</v>
      </c>
      <c r="E151" s="157" t="s">
        <v>1375</v>
      </c>
      <c r="F151" s="158" t="s">
        <v>1376</v>
      </c>
      <c r="G151" s="159" t="s">
        <v>1093</v>
      </c>
      <c r="H151" s="160">
        <v>10.91</v>
      </c>
      <c r="I151" s="161"/>
      <c r="J151" s="162"/>
      <c r="K151" s="163"/>
      <c r="L151" s="33"/>
      <c r="M151" s="164" t="s">
        <v>1</v>
      </c>
      <c r="N151" s="165" t="s">
        <v>49</v>
      </c>
      <c r="O151" s="58"/>
      <c r="P151" s="166">
        <f t="shared" si="0"/>
        <v>0</v>
      </c>
      <c r="Q151" s="166">
        <v>0</v>
      </c>
      <c r="R151" s="166">
        <f t="shared" si="1"/>
        <v>0</v>
      </c>
      <c r="S151" s="166">
        <v>0</v>
      </c>
      <c r="T151" s="167">
        <f t="shared" si="2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106</v>
      </c>
      <c r="AT151" s="168" t="s">
        <v>167</v>
      </c>
      <c r="AU151" s="168" t="s">
        <v>94</v>
      </c>
      <c r="AY151" s="14" t="s">
        <v>165</v>
      </c>
      <c r="BE151" s="99">
        <f t="shared" si="3"/>
        <v>0</v>
      </c>
      <c r="BF151" s="99">
        <f t="shared" si="4"/>
        <v>0</v>
      </c>
      <c r="BG151" s="99">
        <f t="shared" si="5"/>
        <v>0</v>
      </c>
      <c r="BH151" s="99">
        <f t="shared" si="6"/>
        <v>0</v>
      </c>
      <c r="BI151" s="99">
        <f t="shared" si="7"/>
        <v>0</v>
      </c>
      <c r="BJ151" s="14" t="s">
        <v>94</v>
      </c>
      <c r="BK151" s="99">
        <f t="shared" si="8"/>
        <v>0</v>
      </c>
      <c r="BL151" s="14" t="s">
        <v>106</v>
      </c>
      <c r="BM151" s="168" t="s">
        <v>1377</v>
      </c>
    </row>
    <row r="152" spans="1:65" s="2" customFormat="1" ht="24.2" customHeight="1">
      <c r="A152" s="32"/>
      <c r="B152" s="131"/>
      <c r="C152" s="156" t="s">
        <v>198</v>
      </c>
      <c r="D152" s="156" t="s">
        <v>167</v>
      </c>
      <c r="E152" s="157" t="s">
        <v>1378</v>
      </c>
      <c r="F152" s="158" t="s">
        <v>1379</v>
      </c>
      <c r="G152" s="159" t="s">
        <v>1093</v>
      </c>
      <c r="H152" s="160">
        <v>206.04599999999999</v>
      </c>
      <c r="I152" s="161"/>
      <c r="J152" s="162"/>
      <c r="K152" s="163"/>
      <c r="L152" s="33"/>
      <c r="M152" s="164" t="s">
        <v>1</v>
      </c>
      <c r="N152" s="165" t="s">
        <v>49</v>
      </c>
      <c r="O152" s="58"/>
      <c r="P152" s="166">
        <f t="shared" si="0"/>
        <v>0</v>
      </c>
      <c r="Q152" s="166">
        <v>0</v>
      </c>
      <c r="R152" s="166">
        <f t="shared" si="1"/>
        <v>0</v>
      </c>
      <c r="S152" s="166">
        <v>0</v>
      </c>
      <c r="T152" s="167">
        <f t="shared" si="2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106</v>
      </c>
      <c r="AT152" s="168" t="s">
        <v>167</v>
      </c>
      <c r="AU152" s="168" t="s">
        <v>94</v>
      </c>
      <c r="AY152" s="14" t="s">
        <v>165</v>
      </c>
      <c r="BE152" s="99">
        <f t="shared" si="3"/>
        <v>0</v>
      </c>
      <c r="BF152" s="99">
        <f t="shared" si="4"/>
        <v>0</v>
      </c>
      <c r="BG152" s="99">
        <f t="shared" si="5"/>
        <v>0</v>
      </c>
      <c r="BH152" s="99">
        <f t="shared" si="6"/>
        <v>0</v>
      </c>
      <c r="BI152" s="99">
        <f t="shared" si="7"/>
        <v>0</v>
      </c>
      <c r="BJ152" s="14" t="s">
        <v>94</v>
      </c>
      <c r="BK152" s="99">
        <f t="shared" si="8"/>
        <v>0</v>
      </c>
      <c r="BL152" s="14" t="s">
        <v>106</v>
      </c>
      <c r="BM152" s="168" t="s">
        <v>1380</v>
      </c>
    </row>
    <row r="153" spans="1:65" s="2" customFormat="1" ht="24.2" customHeight="1">
      <c r="A153" s="32"/>
      <c r="B153" s="131"/>
      <c r="C153" s="156" t="s">
        <v>202</v>
      </c>
      <c r="D153" s="156" t="s">
        <v>167</v>
      </c>
      <c r="E153" s="157" t="s">
        <v>1381</v>
      </c>
      <c r="F153" s="158" t="s">
        <v>1382</v>
      </c>
      <c r="G153" s="159" t="s">
        <v>1093</v>
      </c>
      <c r="H153" s="160">
        <v>206.04599999999999</v>
      </c>
      <c r="I153" s="161"/>
      <c r="J153" s="162"/>
      <c r="K153" s="163"/>
      <c r="L153" s="33"/>
      <c r="M153" s="164" t="s">
        <v>1</v>
      </c>
      <c r="N153" s="165" t="s">
        <v>49</v>
      </c>
      <c r="O153" s="58"/>
      <c r="P153" s="166">
        <f t="shared" si="0"/>
        <v>0</v>
      </c>
      <c r="Q153" s="166">
        <v>0</v>
      </c>
      <c r="R153" s="166">
        <f t="shared" si="1"/>
        <v>0</v>
      </c>
      <c r="S153" s="166">
        <v>0</v>
      </c>
      <c r="T153" s="167">
        <f t="shared" si="2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106</v>
      </c>
      <c r="AT153" s="168" t="s">
        <v>167</v>
      </c>
      <c r="AU153" s="168" t="s">
        <v>94</v>
      </c>
      <c r="AY153" s="14" t="s">
        <v>165</v>
      </c>
      <c r="BE153" s="99">
        <f t="shared" si="3"/>
        <v>0</v>
      </c>
      <c r="BF153" s="99">
        <f t="shared" si="4"/>
        <v>0</v>
      </c>
      <c r="BG153" s="99">
        <f t="shared" si="5"/>
        <v>0</v>
      </c>
      <c r="BH153" s="99">
        <f t="shared" si="6"/>
        <v>0</v>
      </c>
      <c r="BI153" s="99">
        <f t="shared" si="7"/>
        <v>0</v>
      </c>
      <c r="BJ153" s="14" t="s">
        <v>94</v>
      </c>
      <c r="BK153" s="99">
        <f t="shared" si="8"/>
        <v>0</v>
      </c>
      <c r="BL153" s="14" t="s">
        <v>106</v>
      </c>
      <c r="BM153" s="168" t="s">
        <v>1383</v>
      </c>
    </row>
    <row r="154" spans="1:65" s="2" customFormat="1" ht="37.9" customHeight="1">
      <c r="A154" s="32"/>
      <c r="B154" s="131"/>
      <c r="C154" s="156" t="s">
        <v>206</v>
      </c>
      <c r="D154" s="156" t="s">
        <v>167</v>
      </c>
      <c r="E154" s="157" t="s">
        <v>1384</v>
      </c>
      <c r="F154" s="158" t="s">
        <v>1385</v>
      </c>
      <c r="G154" s="159" t="s">
        <v>1093</v>
      </c>
      <c r="H154" s="160">
        <v>11.904999999999999</v>
      </c>
      <c r="I154" s="161"/>
      <c r="J154" s="162"/>
      <c r="K154" s="163"/>
      <c r="L154" s="33"/>
      <c r="M154" s="164" t="s">
        <v>1</v>
      </c>
      <c r="N154" s="165" t="s">
        <v>49</v>
      </c>
      <c r="O154" s="58"/>
      <c r="P154" s="166">
        <f t="shared" si="0"/>
        <v>0</v>
      </c>
      <c r="Q154" s="166">
        <v>0</v>
      </c>
      <c r="R154" s="166">
        <f t="shared" si="1"/>
        <v>0</v>
      </c>
      <c r="S154" s="166">
        <v>0</v>
      </c>
      <c r="T154" s="167">
        <f t="shared" si="2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106</v>
      </c>
      <c r="AT154" s="168" t="s">
        <v>167</v>
      </c>
      <c r="AU154" s="168" t="s">
        <v>94</v>
      </c>
      <c r="AY154" s="14" t="s">
        <v>165</v>
      </c>
      <c r="BE154" s="99">
        <f t="shared" si="3"/>
        <v>0</v>
      </c>
      <c r="BF154" s="99">
        <f t="shared" si="4"/>
        <v>0</v>
      </c>
      <c r="BG154" s="99">
        <f t="shared" si="5"/>
        <v>0</v>
      </c>
      <c r="BH154" s="99">
        <f t="shared" si="6"/>
        <v>0</v>
      </c>
      <c r="BI154" s="99">
        <f t="shared" si="7"/>
        <v>0</v>
      </c>
      <c r="BJ154" s="14" t="s">
        <v>94</v>
      </c>
      <c r="BK154" s="99">
        <f t="shared" si="8"/>
        <v>0</v>
      </c>
      <c r="BL154" s="14" t="s">
        <v>106</v>
      </c>
      <c r="BM154" s="168" t="s">
        <v>1386</v>
      </c>
    </row>
    <row r="155" spans="1:65" s="2" customFormat="1" ht="24.2" customHeight="1">
      <c r="A155" s="32"/>
      <c r="B155" s="131"/>
      <c r="C155" s="156" t="s">
        <v>210</v>
      </c>
      <c r="D155" s="156" t="s">
        <v>167</v>
      </c>
      <c r="E155" s="157" t="s">
        <v>1387</v>
      </c>
      <c r="F155" s="158" t="s">
        <v>1388</v>
      </c>
      <c r="G155" s="159" t="s">
        <v>1093</v>
      </c>
      <c r="H155" s="160">
        <v>3.5720000000000001</v>
      </c>
      <c r="I155" s="161"/>
      <c r="J155" s="162"/>
      <c r="K155" s="163"/>
      <c r="L155" s="33"/>
      <c r="M155" s="164" t="s">
        <v>1</v>
      </c>
      <c r="N155" s="165" t="s">
        <v>49</v>
      </c>
      <c r="O155" s="58"/>
      <c r="P155" s="166">
        <f t="shared" si="0"/>
        <v>0</v>
      </c>
      <c r="Q155" s="166">
        <v>0</v>
      </c>
      <c r="R155" s="166">
        <f t="shared" si="1"/>
        <v>0</v>
      </c>
      <c r="S155" s="166">
        <v>0</v>
      </c>
      <c r="T155" s="167">
        <f t="shared" si="2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106</v>
      </c>
      <c r="AT155" s="168" t="s">
        <v>167</v>
      </c>
      <c r="AU155" s="168" t="s">
        <v>94</v>
      </c>
      <c r="AY155" s="14" t="s">
        <v>165</v>
      </c>
      <c r="BE155" s="99">
        <f t="shared" si="3"/>
        <v>0</v>
      </c>
      <c r="BF155" s="99">
        <f t="shared" si="4"/>
        <v>0</v>
      </c>
      <c r="BG155" s="99">
        <f t="shared" si="5"/>
        <v>0</v>
      </c>
      <c r="BH155" s="99">
        <f t="shared" si="6"/>
        <v>0</v>
      </c>
      <c r="BI155" s="99">
        <f t="shared" si="7"/>
        <v>0</v>
      </c>
      <c r="BJ155" s="14" t="s">
        <v>94</v>
      </c>
      <c r="BK155" s="99">
        <f t="shared" si="8"/>
        <v>0</v>
      </c>
      <c r="BL155" s="14" t="s">
        <v>106</v>
      </c>
      <c r="BM155" s="168" t="s">
        <v>1389</v>
      </c>
    </row>
    <row r="156" spans="1:65" s="2" customFormat="1" ht="24.2" customHeight="1">
      <c r="A156" s="32"/>
      <c r="B156" s="131"/>
      <c r="C156" s="156" t="s">
        <v>214</v>
      </c>
      <c r="D156" s="156" t="s">
        <v>167</v>
      </c>
      <c r="E156" s="157" t="s">
        <v>1390</v>
      </c>
      <c r="F156" s="158" t="s">
        <v>1391</v>
      </c>
      <c r="G156" s="159" t="s">
        <v>1093</v>
      </c>
      <c r="H156" s="160">
        <v>2.3809999999999998</v>
      </c>
      <c r="I156" s="161"/>
      <c r="J156" s="162"/>
      <c r="K156" s="163"/>
      <c r="L156" s="33"/>
      <c r="M156" s="164" t="s">
        <v>1</v>
      </c>
      <c r="N156" s="165" t="s">
        <v>49</v>
      </c>
      <c r="O156" s="58"/>
      <c r="P156" s="166">
        <f t="shared" si="0"/>
        <v>0</v>
      </c>
      <c r="Q156" s="166">
        <v>0</v>
      </c>
      <c r="R156" s="166">
        <f t="shared" si="1"/>
        <v>0</v>
      </c>
      <c r="S156" s="166">
        <v>0</v>
      </c>
      <c r="T156" s="167">
        <f t="shared" si="2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106</v>
      </c>
      <c r="AT156" s="168" t="s">
        <v>167</v>
      </c>
      <c r="AU156" s="168" t="s">
        <v>94</v>
      </c>
      <c r="AY156" s="14" t="s">
        <v>165</v>
      </c>
      <c r="BE156" s="99">
        <f t="shared" si="3"/>
        <v>0</v>
      </c>
      <c r="BF156" s="99">
        <f t="shared" si="4"/>
        <v>0</v>
      </c>
      <c r="BG156" s="99">
        <f t="shared" si="5"/>
        <v>0</v>
      </c>
      <c r="BH156" s="99">
        <f t="shared" si="6"/>
        <v>0</v>
      </c>
      <c r="BI156" s="99">
        <f t="shared" si="7"/>
        <v>0</v>
      </c>
      <c r="BJ156" s="14" t="s">
        <v>94</v>
      </c>
      <c r="BK156" s="99">
        <f t="shared" si="8"/>
        <v>0</v>
      </c>
      <c r="BL156" s="14" t="s">
        <v>106</v>
      </c>
      <c r="BM156" s="168" t="s">
        <v>1392</v>
      </c>
    </row>
    <row r="157" spans="1:65" s="2" customFormat="1" ht="24.2" customHeight="1">
      <c r="A157" s="32"/>
      <c r="B157" s="131"/>
      <c r="C157" s="156" t="s">
        <v>218</v>
      </c>
      <c r="D157" s="156" t="s">
        <v>167</v>
      </c>
      <c r="E157" s="157" t="s">
        <v>1393</v>
      </c>
      <c r="F157" s="158" t="s">
        <v>1394</v>
      </c>
      <c r="G157" s="159" t="s">
        <v>1093</v>
      </c>
      <c r="H157" s="160">
        <v>47.621000000000002</v>
      </c>
      <c r="I157" s="161"/>
      <c r="J157" s="162"/>
      <c r="K157" s="163"/>
      <c r="L157" s="33"/>
      <c r="M157" s="164" t="s">
        <v>1</v>
      </c>
      <c r="N157" s="165" t="s">
        <v>49</v>
      </c>
      <c r="O157" s="58"/>
      <c r="P157" s="166">
        <f t="shared" si="0"/>
        <v>0</v>
      </c>
      <c r="Q157" s="166">
        <v>0</v>
      </c>
      <c r="R157" s="166">
        <f t="shared" si="1"/>
        <v>0</v>
      </c>
      <c r="S157" s="166">
        <v>0</v>
      </c>
      <c r="T157" s="167">
        <f t="shared" si="2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106</v>
      </c>
      <c r="AT157" s="168" t="s">
        <v>167</v>
      </c>
      <c r="AU157" s="168" t="s">
        <v>94</v>
      </c>
      <c r="AY157" s="14" t="s">
        <v>165</v>
      </c>
      <c r="BE157" s="99">
        <f t="shared" si="3"/>
        <v>0</v>
      </c>
      <c r="BF157" s="99">
        <f t="shared" si="4"/>
        <v>0</v>
      </c>
      <c r="BG157" s="99">
        <f t="shared" si="5"/>
        <v>0</v>
      </c>
      <c r="BH157" s="99">
        <f t="shared" si="6"/>
        <v>0</v>
      </c>
      <c r="BI157" s="99">
        <f t="shared" si="7"/>
        <v>0</v>
      </c>
      <c r="BJ157" s="14" t="s">
        <v>94</v>
      </c>
      <c r="BK157" s="99">
        <f t="shared" si="8"/>
        <v>0</v>
      </c>
      <c r="BL157" s="14" t="s">
        <v>106</v>
      </c>
      <c r="BM157" s="168" t="s">
        <v>1395</v>
      </c>
    </row>
    <row r="158" spans="1:65" s="2" customFormat="1" ht="24.2" customHeight="1">
      <c r="A158" s="32"/>
      <c r="B158" s="131"/>
      <c r="C158" s="156" t="s">
        <v>222</v>
      </c>
      <c r="D158" s="156" t="s">
        <v>167</v>
      </c>
      <c r="E158" s="157" t="s">
        <v>1396</v>
      </c>
      <c r="F158" s="158" t="s">
        <v>1397</v>
      </c>
      <c r="G158" s="159" t="s">
        <v>1093</v>
      </c>
      <c r="H158" s="160">
        <v>47.621000000000002</v>
      </c>
      <c r="I158" s="161"/>
      <c r="J158" s="162"/>
      <c r="K158" s="163"/>
      <c r="L158" s="33"/>
      <c r="M158" s="164" t="s">
        <v>1</v>
      </c>
      <c r="N158" s="165" t="s">
        <v>49</v>
      </c>
      <c r="O158" s="58"/>
      <c r="P158" s="166">
        <f t="shared" si="0"/>
        <v>0</v>
      </c>
      <c r="Q158" s="166">
        <v>0</v>
      </c>
      <c r="R158" s="166">
        <f t="shared" si="1"/>
        <v>0</v>
      </c>
      <c r="S158" s="166">
        <v>0</v>
      </c>
      <c r="T158" s="167">
        <f t="shared" si="2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106</v>
      </c>
      <c r="AT158" s="168" t="s">
        <v>167</v>
      </c>
      <c r="AU158" s="168" t="s">
        <v>94</v>
      </c>
      <c r="AY158" s="14" t="s">
        <v>165</v>
      </c>
      <c r="BE158" s="99">
        <f t="shared" si="3"/>
        <v>0</v>
      </c>
      <c r="BF158" s="99">
        <f t="shared" si="4"/>
        <v>0</v>
      </c>
      <c r="BG158" s="99">
        <f t="shared" si="5"/>
        <v>0</v>
      </c>
      <c r="BH158" s="99">
        <f t="shared" si="6"/>
        <v>0</v>
      </c>
      <c r="BI158" s="99">
        <f t="shared" si="7"/>
        <v>0</v>
      </c>
      <c r="BJ158" s="14" t="s">
        <v>94</v>
      </c>
      <c r="BK158" s="99">
        <f t="shared" si="8"/>
        <v>0</v>
      </c>
      <c r="BL158" s="14" t="s">
        <v>106</v>
      </c>
      <c r="BM158" s="168" t="s">
        <v>1398</v>
      </c>
    </row>
    <row r="159" spans="1:65" s="2" customFormat="1" ht="24.2" customHeight="1">
      <c r="A159" s="32"/>
      <c r="B159" s="131"/>
      <c r="C159" s="156" t="s">
        <v>226</v>
      </c>
      <c r="D159" s="156" t="s">
        <v>167</v>
      </c>
      <c r="E159" s="157" t="s">
        <v>1399</v>
      </c>
      <c r="F159" s="158" t="s">
        <v>1400</v>
      </c>
      <c r="G159" s="159" t="s">
        <v>1093</v>
      </c>
      <c r="H159" s="160">
        <v>21.715</v>
      </c>
      <c r="I159" s="161"/>
      <c r="J159" s="162"/>
      <c r="K159" s="163"/>
      <c r="L159" s="33"/>
      <c r="M159" s="164" t="s">
        <v>1</v>
      </c>
      <c r="N159" s="165" t="s">
        <v>49</v>
      </c>
      <c r="O159" s="58"/>
      <c r="P159" s="166">
        <f t="shared" si="0"/>
        <v>0</v>
      </c>
      <c r="Q159" s="166">
        <v>0</v>
      </c>
      <c r="R159" s="166">
        <f t="shared" si="1"/>
        <v>0</v>
      </c>
      <c r="S159" s="166">
        <v>0</v>
      </c>
      <c r="T159" s="167">
        <f t="shared" si="2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226</v>
      </c>
      <c r="AT159" s="168" t="s">
        <v>167</v>
      </c>
      <c r="AU159" s="168" t="s">
        <v>94</v>
      </c>
      <c r="AY159" s="14" t="s">
        <v>165</v>
      </c>
      <c r="BE159" s="99">
        <f t="shared" si="3"/>
        <v>0</v>
      </c>
      <c r="BF159" s="99">
        <f t="shared" si="4"/>
        <v>0</v>
      </c>
      <c r="BG159" s="99">
        <f t="shared" si="5"/>
        <v>0</v>
      </c>
      <c r="BH159" s="99">
        <f t="shared" si="6"/>
        <v>0</v>
      </c>
      <c r="BI159" s="99">
        <f t="shared" si="7"/>
        <v>0</v>
      </c>
      <c r="BJ159" s="14" t="s">
        <v>94</v>
      </c>
      <c r="BK159" s="99">
        <f t="shared" si="8"/>
        <v>0</v>
      </c>
      <c r="BL159" s="14" t="s">
        <v>226</v>
      </c>
      <c r="BM159" s="168" t="s">
        <v>1401</v>
      </c>
    </row>
    <row r="160" spans="1:65" s="2" customFormat="1" ht="24.2" customHeight="1">
      <c r="A160" s="32"/>
      <c r="B160" s="131"/>
      <c r="C160" s="156" t="s">
        <v>230</v>
      </c>
      <c r="D160" s="156" t="s">
        <v>167</v>
      </c>
      <c r="E160" s="157" t="s">
        <v>1402</v>
      </c>
      <c r="F160" s="158" t="s">
        <v>1403</v>
      </c>
      <c r="G160" s="159" t="s">
        <v>170</v>
      </c>
      <c r="H160" s="160">
        <v>166.81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f t="shared" si="0"/>
        <v>0</v>
      </c>
      <c r="Q160" s="166">
        <v>6.9999999999999999E-4</v>
      </c>
      <c r="R160" s="166">
        <f t="shared" si="1"/>
        <v>0.116767</v>
      </c>
      <c r="S160" s="166">
        <v>0</v>
      </c>
      <c r="T160" s="167">
        <f t="shared" si="2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106</v>
      </c>
      <c r="AT160" s="168" t="s">
        <v>167</v>
      </c>
      <c r="AU160" s="168" t="s">
        <v>94</v>
      </c>
      <c r="AY160" s="14" t="s">
        <v>165</v>
      </c>
      <c r="BE160" s="99">
        <f t="shared" si="3"/>
        <v>0</v>
      </c>
      <c r="BF160" s="99">
        <f t="shared" si="4"/>
        <v>0</v>
      </c>
      <c r="BG160" s="99">
        <f t="shared" si="5"/>
        <v>0</v>
      </c>
      <c r="BH160" s="99">
        <f t="shared" si="6"/>
        <v>0</v>
      </c>
      <c r="BI160" s="99">
        <f t="shared" si="7"/>
        <v>0</v>
      </c>
      <c r="BJ160" s="14" t="s">
        <v>94</v>
      </c>
      <c r="BK160" s="99">
        <f t="shared" si="8"/>
        <v>0</v>
      </c>
      <c r="BL160" s="14" t="s">
        <v>106</v>
      </c>
      <c r="BM160" s="168" t="s">
        <v>1404</v>
      </c>
    </row>
    <row r="161" spans="1:65" s="2" customFormat="1" ht="14.45" customHeight="1">
      <c r="A161" s="32"/>
      <c r="B161" s="131"/>
      <c r="C161" s="156" t="s">
        <v>234</v>
      </c>
      <c r="D161" s="156" t="s">
        <v>167</v>
      </c>
      <c r="E161" s="157" t="s">
        <v>1405</v>
      </c>
      <c r="F161" s="158" t="s">
        <v>1406</v>
      </c>
      <c r="G161" s="159" t="s">
        <v>170</v>
      </c>
      <c r="H161" s="160">
        <v>166.81</v>
      </c>
      <c r="I161" s="161"/>
      <c r="J161" s="162"/>
      <c r="K161" s="163"/>
      <c r="L161" s="33"/>
      <c r="M161" s="164" t="s">
        <v>1</v>
      </c>
      <c r="N161" s="165" t="s">
        <v>49</v>
      </c>
      <c r="O161" s="58"/>
      <c r="P161" s="166">
        <f t="shared" si="0"/>
        <v>0</v>
      </c>
      <c r="Q161" s="166">
        <v>0</v>
      </c>
      <c r="R161" s="166">
        <f t="shared" si="1"/>
        <v>0</v>
      </c>
      <c r="S161" s="166">
        <v>0</v>
      </c>
      <c r="T161" s="167">
        <f t="shared" si="2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106</v>
      </c>
      <c r="AT161" s="168" t="s">
        <v>167</v>
      </c>
      <c r="AU161" s="168" t="s">
        <v>94</v>
      </c>
      <c r="AY161" s="14" t="s">
        <v>165</v>
      </c>
      <c r="BE161" s="99">
        <f t="shared" si="3"/>
        <v>0</v>
      </c>
      <c r="BF161" s="99">
        <f t="shared" si="4"/>
        <v>0</v>
      </c>
      <c r="BG161" s="99">
        <f t="shared" si="5"/>
        <v>0</v>
      </c>
      <c r="BH161" s="99">
        <f t="shared" si="6"/>
        <v>0</v>
      </c>
      <c r="BI161" s="99">
        <f t="shared" si="7"/>
        <v>0</v>
      </c>
      <c r="BJ161" s="14" t="s">
        <v>94</v>
      </c>
      <c r="BK161" s="99">
        <f t="shared" si="8"/>
        <v>0</v>
      </c>
      <c r="BL161" s="14" t="s">
        <v>106</v>
      </c>
      <c r="BM161" s="168" t="s">
        <v>1407</v>
      </c>
    </row>
    <row r="162" spans="1:65" s="2" customFormat="1" ht="24.2" customHeight="1">
      <c r="A162" s="32"/>
      <c r="B162" s="131"/>
      <c r="C162" s="156" t="s">
        <v>238</v>
      </c>
      <c r="D162" s="156" t="s">
        <v>167</v>
      </c>
      <c r="E162" s="157" t="s">
        <v>1408</v>
      </c>
      <c r="F162" s="158" t="s">
        <v>1409</v>
      </c>
      <c r="G162" s="159" t="s">
        <v>1093</v>
      </c>
      <c r="H162" s="160">
        <v>238.10499999999999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f t="shared" si="0"/>
        <v>0</v>
      </c>
      <c r="Q162" s="166">
        <v>4.6000000000000001E-4</v>
      </c>
      <c r="R162" s="166">
        <f t="shared" si="1"/>
        <v>0.1095283</v>
      </c>
      <c r="S162" s="166">
        <v>0</v>
      </c>
      <c r="T162" s="167">
        <f t="shared" si="2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106</v>
      </c>
      <c r="AT162" s="168" t="s">
        <v>167</v>
      </c>
      <c r="AU162" s="168" t="s">
        <v>94</v>
      </c>
      <c r="AY162" s="14" t="s">
        <v>165</v>
      </c>
      <c r="BE162" s="99">
        <f t="shared" si="3"/>
        <v>0</v>
      </c>
      <c r="BF162" s="99">
        <f t="shared" si="4"/>
        <v>0</v>
      </c>
      <c r="BG162" s="99">
        <f t="shared" si="5"/>
        <v>0</v>
      </c>
      <c r="BH162" s="99">
        <f t="shared" si="6"/>
        <v>0</v>
      </c>
      <c r="BI162" s="99">
        <f t="shared" si="7"/>
        <v>0</v>
      </c>
      <c r="BJ162" s="14" t="s">
        <v>94</v>
      </c>
      <c r="BK162" s="99">
        <f t="shared" si="8"/>
        <v>0</v>
      </c>
      <c r="BL162" s="14" t="s">
        <v>106</v>
      </c>
      <c r="BM162" s="168" t="s">
        <v>1410</v>
      </c>
    </row>
    <row r="163" spans="1:65" s="2" customFormat="1" ht="24.2" customHeight="1">
      <c r="A163" s="32"/>
      <c r="B163" s="131"/>
      <c r="C163" s="156" t="s">
        <v>7</v>
      </c>
      <c r="D163" s="156" t="s">
        <v>167</v>
      </c>
      <c r="E163" s="157" t="s">
        <v>1411</v>
      </c>
      <c r="F163" s="158" t="s">
        <v>1412</v>
      </c>
      <c r="G163" s="159" t="s">
        <v>1093</v>
      </c>
      <c r="H163" s="160">
        <v>238.10499999999999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0"/>
        <v>0</v>
      </c>
      <c r="Q163" s="166">
        <v>0</v>
      </c>
      <c r="R163" s="166">
        <f t="shared" si="1"/>
        <v>0</v>
      </c>
      <c r="S163" s="166">
        <v>0</v>
      </c>
      <c r="T163" s="167">
        <f t="shared" si="2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106</v>
      </c>
      <c r="AT163" s="168" t="s">
        <v>167</v>
      </c>
      <c r="AU163" s="168" t="s">
        <v>94</v>
      </c>
      <c r="AY163" s="14" t="s">
        <v>165</v>
      </c>
      <c r="BE163" s="99">
        <f t="shared" si="3"/>
        <v>0</v>
      </c>
      <c r="BF163" s="99">
        <f t="shared" si="4"/>
        <v>0</v>
      </c>
      <c r="BG163" s="99">
        <f t="shared" si="5"/>
        <v>0</v>
      </c>
      <c r="BH163" s="99">
        <f t="shared" si="6"/>
        <v>0</v>
      </c>
      <c r="BI163" s="99">
        <f t="shared" si="7"/>
        <v>0</v>
      </c>
      <c r="BJ163" s="14" t="s">
        <v>94</v>
      </c>
      <c r="BK163" s="99">
        <f t="shared" si="8"/>
        <v>0</v>
      </c>
      <c r="BL163" s="14" t="s">
        <v>106</v>
      </c>
      <c r="BM163" s="168" t="s">
        <v>1413</v>
      </c>
    </row>
    <row r="164" spans="1:65" s="2" customFormat="1" ht="24.2" customHeight="1">
      <c r="A164" s="32"/>
      <c r="B164" s="131"/>
      <c r="C164" s="156" t="s">
        <v>245</v>
      </c>
      <c r="D164" s="156" t="s">
        <v>167</v>
      </c>
      <c r="E164" s="157" t="s">
        <v>1414</v>
      </c>
      <c r="F164" s="158" t="s">
        <v>1415</v>
      </c>
      <c r="G164" s="159" t="s">
        <v>1093</v>
      </c>
      <c r="H164" s="160">
        <v>264.577</v>
      </c>
      <c r="I164" s="161"/>
      <c r="J164" s="162"/>
      <c r="K164" s="163"/>
      <c r="L164" s="33"/>
      <c r="M164" s="164" t="s">
        <v>1</v>
      </c>
      <c r="N164" s="165" t="s">
        <v>49</v>
      </c>
      <c r="O164" s="58"/>
      <c r="P164" s="166">
        <f t="shared" si="0"/>
        <v>0</v>
      </c>
      <c r="Q164" s="166">
        <v>0</v>
      </c>
      <c r="R164" s="166">
        <f t="shared" si="1"/>
        <v>0</v>
      </c>
      <c r="S164" s="166">
        <v>0</v>
      </c>
      <c r="T164" s="167">
        <f t="shared" si="2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106</v>
      </c>
      <c r="AT164" s="168" t="s">
        <v>167</v>
      </c>
      <c r="AU164" s="168" t="s">
        <v>94</v>
      </c>
      <c r="AY164" s="14" t="s">
        <v>165</v>
      </c>
      <c r="BE164" s="99">
        <f t="shared" si="3"/>
        <v>0</v>
      </c>
      <c r="BF164" s="99">
        <f t="shared" si="4"/>
        <v>0</v>
      </c>
      <c r="BG164" s="99">
        <f t="shared" si="5"/>
        <v>0</v>
      </c>
      <c r="BH164" s="99">
        <f t="shared" si="6"/>
        <v>0</v>
      </c>
      <c r="BI164" s="99">
        <f t="shared" si="7"/>
        <v>0</v>
      </c>
      <c r="BJ164" s="14" t="s">
        <v>94</v>
      </c>
      <c r="BK164" s="99">
        <f t="shared" si="8"/>
        <v>0</v>
      </c>
      <c r="BL164" s="14" t="s">
        <v>106</v>
      </c>
      <c r="BM164" s="168" t="s">
        <v>1416</v>
      </c>
    </row>
    <row r="165" spans="1:65" s="2" customFormat="1" ht="24.2" customHeight="1">
      <c r="A165" s="32"/>
      <c r="B165" s="131"/>
      <c r="C165" s="156" t="s">
        <v>249</v>
      </c>
      <c r="D165" s="156" t="s">
        <v>167</v>
      </c>
      <c r="E165" s="157" t="s">
        <v>1417</v>
      </c>
      <c r="F165" s="158" t="s">
        <v>1418</v>
      </c>
      <c r="G165" s="159" t="s">
        <v>1093</v>
      </c>
      <c r="H165" s="160">
        <v>264.577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f t="shared" si="0"/>
        <v>0</v>
      </c>
      <c r="Q165" s="166">
        <v>0</v>
      </c>
      <c r="R165" s="166">
        <f t="shared" si="1"/>
        <v>0</v>
      </c>
      <c r="S165" s="166">
        <v>0</v>
      </c>
      <c r="T165" s="167">
        <f t="shared" si="2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106</v>
      </c>
      <c r="AT165" s="168" t="s">
        <v>167</v>
      </c>
      <c r="AU165" s="168" t="s">
        <v>94</v>
      </c>
      <c r="AY165" s="14" t="s">
        <v>165</v>
      </c>
      <c r="BE165" s="99">
        <f t="shared" si="3"/>
        <v>0</v>
      </c>
      <c r="BF165" s="99">
        <f t="shared" si="4"/>
        <v>0</v>
      </c>
      <c r="BG165" s="99">
        <f t="shared" si="5"/>
        <v>0</v>
      </c>
      <c r="BH165" s="99">
        <f t="shared" si="6"/>
        <v>0</v>
      </c>
      <c r="BI165" s="99">
        <f t="shared" si="7"/>
        <v>0</v>
      </c>
      <c r="BJ165" s="14" t="s">
        <v>94</v>
      </c>
      <c r="BK165" s="99">
        <f t="shared" si="8"/>
        <v>0</v>
      </c>
      <c r="BL165" s="14" t="s">
        <v>106</v>
      </c>
      <c r="BM165" s="168" t="s">
        <v>1419</v>
      </c>
    </row>
    <row r="166" spans="1:65" s="2" customFormat="1" ht="14.45" customHeight="1">
      <c r="A166" s="32"/>
      <c r="B166" s="131"/>
      <c r="C166" s="156" t="s">
        <v>254</v>
      </c>
      <c r="D166" s="156" t="s">
        <v>167</v>
      </c>
      <c r="E166" s="157" t="s">
        <v>1420</v>
      </c>
      <c r="F166" s="158" t="s">
        <v>1421</v>
      </c>
      <c r="G166" s="159" t="s">
        <v>1093</v>
      </c>
      <c r="H166" s="160">
        <v>58.530999999999999</v>
      </c>
      <c r="I166" s="161"/>
      <c r="J166" s="162"/>
      <c r="K166" s="163"/>
      <c r="L166" s="33"/>
      <c r="M166" s="164" t="s">
        <v>1</v>
      </c>
      <c r="N166" s="165" t="s">
        <v>49</v>
      </c>
      <c r="O166" s="58"/>
      <c r="P166" s="166">
        <f t="shared" si="0"/>
        <v>0</v>
      </c>
      <c r="Q166" s="166">
        <v>0</v>
      </c>
      <c r="R166" s="166">
        <f t="shared" si="1"/>
        <v>0</v>
      </c>
      <c r="S166" s="166">
        <v>0</v>
      </c>
      <c r="T166" s="167">
        <f t="shared" si="2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106</v>
      </c>
      <c r="AT166" s="168" t="s">
        <v>167</v>
      </c>
      <c r="AU166" s="168" t="s">
        <v>94</v>
      </c>
      <c r="AY166" s="14" t="s">
        <v>165</v>
      </c>
      <c r="BE166" s="99">
        <f t="shared" si="3"/>
        <v>0</v>
      </c>
      <c r="BF166" s="99">
        <f t="shared" si="4"/>
        <v>0</v>
      </c>
      <c r="BG166" s="99">
        <f t="shared" si="5"/>
        <v>0</v>
      </c>
      <c r="BH166" s="99">
        <f t="shared" si="6"/>
        <v>0</v>
      </c>
      <c r="BI166" s="99">
        <f t="shared" si="7"/>
        <v>0</v>
      </c>
      <c r="BJ166" s="14" t="s">
        <v>94</v>
      </c>
      <c r="BK166" s="99">
        <f t="shared" si="8"/>
        <v>0</v>
      </c>
      <c r="BL166" s="14" t="s">
        <v>106</v>
      </c>
      <c r="BM166" s="168" t="s">
        <v>1422</v>
      </c>
    </row>
    <row r="167" spans="1:65" s="2" customFormat="1" ht="24.2" customHeight="1">
      <c r="A167" s="32"/>
      <c r="B167" s="131"/>
      <c r="C167" s="156" t="s">
        <v>258</v>
      </c>
      <c r="D167" s="156" t="s">
        <v>167</v>
      </c>
      <c r="E167" s="157" t="s">
        <v>1423</v>
      </c>
      <c r="F167" s="158" t="s">
        <v>1424</v>
      </c>
      <c r="G167" s="159" t="s">
        <v>1093</v>
      </c>
      <c r="H167" s="160">
        <v>206.04599999999999</v>
      </c>
      <c r="I167" s="161"/>
      <c r="J167" s="162"/>
      <c r="K167" s="163"/>
      <c r="L167" s="33"/>
      <c r="M167" s="164" t="s">
        <v>1</v>
      </c>
      <c r="N167" s="165" t="s">
        <v>49</v>
      </c>
      <c r="O167" s="58"/>
      <c r="P167" s="166">
        <f t="shared" si="0"/>
        <v>0</v>
      </c>
      <c r="Q167" s="166">
        <v>0</v>
      </c>
      <c r="R167" s="166">
        <f t="shared" si="1"/>
        <v>0</v>
      </c>
      <c r="S167" s="166">
        <v>0</v>
      </c>
      <c r="T167" s="167">
        <f t="shared" si="2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106</v>
      </c>
      <c r="AT167" s="168" t="s">
        <v>167</v>
      </c>
      <c r="AU167" s="168" t="s">
        <v>94</v>
      </c>
      <c r="AY167" s="14" t="s">
        <v>165</v>
      </c>
      <c r="BE167" s="99">
        <f t="shared" si="3"/>
        <v>0</v>
      </c>
      <c r="BF167" s="99">
        <f t="shared" si="4"/>
        <v>0</v>
      </c>
      <c r="BG167" s="99">
        <f t="shared" si="5"/>
        <v>0</v>
      </c>
      <c r="BH167" s="99">
        <f t="shared" si="6"/>
        <v>0</v>
      </c>
      <c r="BI167" s="99">
        <f t="shared" si="7"/>
        <v>0</v>
      </c>
      <c r="BJ167" s="14" t="s">
        <v>94</v>
      </c>
      <c r="BK167" s="99">
        <f t="shared" si="8"/>
        <v>0</v>
      </c>
      <c r="BL167" s="14" t="s">
        <v>106</v>
      </c>
      <c r="BM167" s="168" t="s">
        <v>1425</v>
      </c>
    </row>
    <row r="168" spans="1:65" s="2" customFormat="1" ht="24.2" customHeight="1">
      <c r="A168" s="32"/>
      <c r="B168" s="131"/>
      <c r="C168" s="156" t="s">
        <v>262</v>
      </c>
      <c r="D168" s="156" t="s">
        <v>167</v>
      </c>
      <c r="E168" s="157" t="s">
        <v>1426</v>
      </c>
      <c r="F168" s="158" t="s">
        <v>1427</v>
      </c>
      <c r="G168" s="159" t="s">
        <v>1093</v>
      </c>
      <c r="H168" s="160">
        <v>154.535</v>
      </c>
      <c r="I168" s="161"/>
      <c r="J168" s="162"/>
      <c r="K168" s="163"/>
      <c r="L168" s="33"/>
      <c r="M168" s="164" t="s">
        <v>1</v>
      </c>
      <c r="N168" s="165" t="s">
        <v>49</v>
      </c>
      <c r="O168" s="58"/>
      <c r="P168" s="166">
        <f t="shared" si="0"/>
        <v>0</v>
      </c>
      <c r="Q168" s="166">
        <v>0</v>
      </c>
      <c r="R168" s="166">
        <f t="shared" si="1"/>
        <v>0</v>
      </c>
      <c r="S168" s="166">
        <v>0</v>
      </c>
      <c r="T168" s="167">
        <f t="shared" si="2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106</v>
      </c>
      <c r="AT168" s="168" t="s">
        <v>167</v>
      </c>
      <c r="AU168" s="168" t="s">
        <v>94</v>
      </c>
      <c r="AY168" s="14" t="s">
        <v>165</v>
      </c>
      <c r="BE168" s="99">
        <f t="shared" si="3"/>
        <v>0</v>
      </c>
      <c r="BF168" s="99">
        <f t="shared" si="4"/>
        <v>0</v>
      </c>
      <c r="BG168" s="99">
        <f t="shared" si="5"/>
        <v>0</v>
      </c>
      <c r="BH168" s="99">
        <f t="shared" si="6"/>
        <v>0</v>
      </c>
      <c r="BI168" s="99">
        <f t="shared" si="7"/>
        <v>0</v>
      </c>
      <c r="BJ168" s="14" t="s">
        <v>94</v>
      </c>
      <c r="BK168" s="99">
        <f t="shared" si="8"/>
        <v>0</v>
      </c>
      <c r="BL168" s="14" t="s">
        <v>106</v>
      </c>
      <c r="BM168" s="168" t="s">
        <v>1428</v>
      </c>
    </row>
    <row r="169" spans="1:65" s="2" customFormat="1" ht="24.2" customHeight="1">
      <c r="A169" s="32"/>
      <c r="B169" s="131"/>
      <c r="C169" s="156" t="s">
        <v>266</v>
      </c>
      <c r="D169" s="156" t="s">
        <v>167</v>
      </c>
      <c r="E169" s="157" t="s">
        <v>1429</v>
      </c>
      <c r="F169" s="158" t="s">
        <v>1430</v>
      </c>
      <c r="G169" s="159" t="s">
        <v>1093</v>
      </c>
      <c r="H169" s="160">
        <v>99.132999999999996</v>
      </c>
      <c r="I169" s="161"/>
      <c r="J169" s="162"/>
      <c r="K169" s="163"/>
      <c r="L169" s="33"/>
      <c r="M169" s="164" t="s">
        <v>1</v>
      </c>
      <c r="N169" s="165" t="s">
        <v>49</v>
      </c>
      <c r="O169" s="58"/>
      <c r="P169" s="166">
        <f t="shared" si="0"/>
        <v>0</v>
      </c>
      <c r="Q169" s="166">
        <v>0</v>
      </c>
      <c r="R169" s="166">
        <f t="shared" si="1"/>
        <v>0</v>
      </c>
      <c r="S169" s="166">
        <v>0</v>
      </c>
      <c r="T169" s="167">
        <f t="shared" si="2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106</v>
      </c>
      <c r="AT169" s="168" t="s">
        <v>167</v>
      </c>
      <c r="AU169" s="168" t="s">
        <v>94</v>
      </c>
      <c r="AY169" s="14" t="s">
        <v>165</v>
      </c>
      <c r="BE169" s="99">
        <f t="shared" si="3"/>
        <v>0</v>
      </c>
      <c r="BF169" s="99">
        <f t="shared" si="4"/>
        <v>0</v>
      </c>
      <c r="BG169" s="99">
        <f t="shared" si="5"/>
        <v>0</v>
      </c>
      <c r="BH169" s="99">
        <f t="shared" si="6"/>
        <v>0</v>
      </c>
      <c r="BI169" s="99">
        <f t="shared" si="7"/>
        <v>0</v>
      </c>
      <c r="BJ169" s="14" t="s">
        <v>94</v>
      </c>
      <c r="BK169" s="99">
        <f t="shared" si="8"/>
        <v>0</v>
      </c>
      <c r="BL169" s="14" t="s">
        <v>106</v>
      </c>
      <c r="BM169" s="168" t="s">
        <v>1431</v>
      </c>
    </row>
    <row r="170" spans="1:65" s="2" customFormat="1" ht="24.2" customHeight="1">
      <c r="A170" s="32"/>
      <c r="B170" s="131"/>
      <c r="C170" s="169" t="s">
        <v>270</v>
      </c>
      <c r="D170" s="169" t="s">
        <v>373</v>
      </c>
      <c r="E170" s="170" t="s">
        <v>1432</v>
      </c>
      <c r="F170" s="171" t="s">
        <v>1433</v>
      </c>
      <c r="G170" s="172" t="s">
        <v>332</v>
      </c>
      <c r="H170" s="173">
        <v>165.05600000000001</v>
      </c>
      <c r="I170" s="174"/>
      <c r="J170" s="175"/>
      <c r="K170" s="176"/>
      <c r="L170" s="177"/>
      <c r="M170" s="178" t="s">
        <v>1</v>
      </c>
      <c r="N170" s="179" t="s">
        <v>49</v>
      </c>
      <c r="O170" s="58"/>
      <c r="P170" s="166">
        <f t="shared" si="0"/>
        <v>0</v>
      </c>
      <c r="Q170" s="166">
        <v>1</v>
      </c>
      <c r="R170" s="166">
        <f t="shared" si="1"/>
        <v>165.05600000000001</v>
      </c>
      <c r="S170" s="166">
        <v>0</v>
      </c>
      <c r="T170" s="167">
        <f t="shared" si="2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194</v>
      </c>
      <c r="AT170" s="168" t="s">
        <v>373</v>
      </c>
      <c r="AU170" s="168" t="s">
        <v>94</v>
      </c>
      <c r="AY170" s="14" t="s">
        <v>165</v>
      </c>
      <c r="BE170" s="99">
        <f t="shared" si="3"/>
        <v>0</v>
      </c>
      <c r="BF170" s="99">
        <f t="shared" si="4"/>
        <v>0</v>
      </c>
      <c r="BG170" s="99">
        <f t="shared" si="5"/>
        <v>0</v>
      </c>
      <c r="BH170" s="99">
        <f t="shared" si="6"/>
        <v>0</v>
      </c>
      <c r="BI170" s="99">
        <f t="shared" si="7"/>
        <v>0</v>
      </c>
      <c r="BJ170" s="14" t="s">
        <v>94</v>
      </c>
      <c r="BK170" s="99">
        <f t="shared" si="8"/>
        <v>0</v>
      </c>
      <c r="BL170" s="14" t="s">
        <v>106</v>
      </c>
      <c r="BM170" s="168" t="s">
        <v>1434</v>
      </c>
    </row>
    <row r="171" spans="1:65" s="2" customFormat="1" ht="24.2" customHeight="1">
      <c r="A171" s="32"/>
      <c r="B171" s="131"/>
      <c r="C171" s="156" t="s">
        <v>274</v>
      </c>
      <c r="D171" s="156" t="s">
        <v>167</v>
      </c>
      <c r="E171" s="157" t="s">
        <v>1435</v>
      </c>
      <c r="F171" s="158" t="s">
        <v>1436</v>
      </c>
      <c r="G171" s="159" t="s">
        <v>170</v>
      </c>
      <c r="H171" s="160">
        <v>878.38699999999994</v>
      </c>
      <c r="I171" s="161"/>
      <c r="J171" s="162"/>
      <c r="K171" s="163"/>
      <c r="L171" s="33"/>
      <c r="M171" s="164" t="s">
        <v>1</v>
      </c>
      <c r="N171" s="165" t="s">
        <v>49</v>
      </c>
      <c r="O171" s="58"/>
      <c r="P171" s="166">
        <f t="shared" si="0"/>
        <v>0</v>
      </c>
      <c r="Q171" s="166">
        <v>0</v>
      </c>
      <c r="R171" s="166">
        <f t="shared" si="1"/>
        <v>0</v>
      </c>
      <c r="S171" s="166">
        <v>0</v>
      </c>
      <c r="T171" s="167">
        <f t="shared" si="2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106</v>
      </c>
      <c r="AT171" s="168" t="s">
        <v>167</v>
      </c>
      <c r="AU171" s="168" t="s">
        <v>94</v>
      </c>
      <c r="AY171" s="14" t="s">
        <v>165</v>
      </c>
      <c r="BE171" s="99">
        <f t="shared" si="3"/>
        <v>0</v>
      </c>
      <c r="BF171" s="99">
        <f t="shared" si="4"/>
        <v>0</v>
      </c>
      <c r="BG171" s="99">
        <f t="shared" si="5"/>
        <v>0</v>
      </c>
      <c r="BH171" s="99">
        <f t="shared" si="6"/>
        <v>0</v>
      </c>
      <c r="BI171" s="99">
        <f t="shared" si="7"/>
        <v>0</v>
      </c>
      <c r="BJ171" s="14" t="s">
        <v>94</v>
      </c>
      <c r="BK171" s="99">
        <f t="shared" si="8"/>
        <v>0</v>
      </c>
      <c r="BL171" s="14" t="s">
        <v>106</v>
      </c>
      <c r="BM171" s="168" t="s">
        <v>1437</v>
      </c>
    </row>
    <row r="172" spans="1:65" s="12" customFormat="1" ht="22.9" customHeight="1">
      <c r="B172" s="143"/>
      <c r="D172" s="144" t="s">
        <v>82</v>
      </c>
      <c r="E172" s="154" t="s">
        <v>94</v>
      </c>
      <c r="F172" s="154" t="s">
        <v>1438</v>
      </c>
      <c r="I172" s="146"/>
      <c r="J172" s="155"/>
      <c r="L172" s="143"/>
      <c r="M172" s="148"/>
      <c r="N172" s="149"/>
      <c r="O172" s="149"/>
      <c r="P172" s="150">
        <f>SUM(P173:P186)</f>
        <v>0</v>
      </c>
      <c r="Q172" s="149"/>
      <c r="R172" s="150">
        <f>SUM(R173:R186)</f>
        <v>60.91532724999999</v>
      </c>
      <c r="S172" s="149"/>
      <c r="T172" s="151">
        <f>SUM(T173:T186)</f>
        <v>0</v>
      </c>
      <c r="AR172" s="144" t="s">
        <v>89</v>
      </c>
      <c r="AT172" s="152" t="s">
        <v>82</v>
      </c>
      <c r="AU172" s="152" t="s">
        <v>89</v>
      </c>
      <c r="AY172" s="144" t="s">
        <v>165</v>
      </c>
      <c r="BK172" s="153">
        <f>SUM(BK173:BK186)</f>
        <v>0</v>
      </c>
    </row>
    <row r="173" spans="1:65" s="2" customFormat="1" ht="24.2" customHeight="1">
      <c r="A173" s="32"/>
      <c r="B173" s="131"/>
      <c r="C173" s="156" t="s">
        <v>279</v>
      </c>
      <c r="D173" s="156" t="s">
        <v>167</v>
      </c>
      <c r="E173" s="157" t="s">
        <v>1439</v>
      </c>
      <c r="F173" s="158" t="s">
        <v>1440</v>
      </c>
      <c r="G173" s="159" t="s">
        <v>394</v>
      </c>
      <c r="H173" s="160">
        <v>6</v>
      </c>
      <c r="I173" s="161"/>
      <c r="J173" s="162"/>
      <c r="K173" s="163"/>
      <c r="L173" s="33"/>
      <c r="M173" s="164" t="s">
        <v>1</v>
      </c>
      <c r="N173" s="165" t="s">
        <v>49</v>
      </c>
      <c r="O173" s="58"/>
      <c r="P173" s="166">
        <f t="shared" ref="P173:P186" si="9">O173*H173</f>
        <v>0</v>
      </c>
      <c r="Q173" s="166">
        <v>0.372</v>
      </c>
      <c r="R173" s="166">
        <f t="shared" ref="R173:R186" si="10">Q173*H173</f>
        <v>2.2320000000000002</v>
      </c>
      <c r="S173" s="166">
        <v>0</v>
      </c>
      <c r="T173" s="167">
        <f t="shared" ref="T173:T186" si="11"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106</v>
      </c>
      <c r="AT173" s="168" t="s">
        <v>167</v>
      </c>
      <c r="AU173" s="168" t="s">
        <v>94</v>
      </c>
      <c r="AY173" s="14" t="s">
        <v>165</v>
      </c>
      <c r="BE173" s="99">
        <f t="shared" ref="BE173:BE186" si="12">IF(N173="základná",J173,0)</f>
        <v>0</v>
      </c>
      <c r="BF173" s="99">
        <f t="shared" ref="BF173:BF186" si="13">IF(N173="znížená",J173,0)</f>
        <v>0</v>
      </c>
      <c r="BG173" s="99">
        <f t="shared" ref="BG173:BG186" si="14">IF(N173="zákl. prenesená",J173,0)</f>
        <v>0</v>
      </c>
      <c r="BH173" s="99">
        <f t="shared" ref="BH173:BH186" si="15">IF(N173="zníž. prenesená",J173,0)</f>
        <v>0</v>
      </c>
      <c r="BI173" s="99">
        <f t="shared" ref="BI173:BI186" si="16">IF(N173="nulová",J173,0)</f>
        <v>0</v>
      </c>
      <c r="BJ173" s="14" t="s">
        <v>94</v>
      </c>
      <c r="BK173" s="99">
        <f t="shared" ref="BK173:BK186" si="17">ROUND(I173*H173,2)</f>
        <v>0</v>
      </c>
      <c r="BL173" s="14" t="s">
        <v>106</v>
      </c>
      <c r="BM173" s="168" t="s">
        <v>1441</v>
      </c>
    </row>
    <row r="174" spans="1:65" s="2" customFormat="1" ht="24.2" customHeight="1">
      <c r="A174" s="32"/>
      <c r="B174" s="131"/>
      <c r="C174" s="169" t="s">
        <v>283</v>
      </c>
      <c r="D174" s="169" t="s">
        <v>373</v>
      </c>
      <c r="E174" s="170" t="s">
        <v>1442</v>
      </c>
      <c r="F174" s="171" t="s">
        <v>1443</v>
      </c>
      <c r="G174" s="172" t="s">
        <v>394</v>
      </c>
      <c r="H174" s="173">
        <v>6</v>
      </c>
      <c r="I174" s="174"/>
      <c r="J174" s="175"/>
      <c r="K174" s="176"/>
      <c r="L174" s="177"/>
      <c r="M174" s="178" t="s">
        <v>1</v>
      </c>
      <c r="N174" s="179" t="s">
        <v>49</v>
      </c>
      <c r="O174" s="58"/>
      <c r="P174" s="166">
        <f t="shared" si="9"/>
        <v>0</v>
      </c>
      <c r="Q174" s="166">
        <v>3.5999999999999999E-3</v>
      </c>
      <c r="R174" s="166">
        <f t="shared" si="10"/>
        <v>2.1600000000000001E-2</v>
      </c>
      <c r="S174" s="166">
        <v>0</v>
      </c>
      <c r="T174" s="167">
        <f t="shared" si="11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194</v>
      </c>
      <c r="AT174" s="168" t="s">
        <v>373</v>
      </c>
      <c r="AU174" s="168" t="s">
        <v>94</v>
      </c>
      <c r="AY174" s="14" t="s">
        <v>165</v>
      </c>
      <c r="BE174" s="99">
        <f t="shared" si="12"/>
        <v>0</v>
      </c>
      <c r="BF174" s="99">
        <f t="shared" si="13"/>
        <v>0</v>
      </c>
      <c r="BG174" s="99">
        <f t="shared" si="14"/>
        <v>0</v>
      </c>
      <c r="BH174" s="99">
        <f t="shared" si="15"/>
        <v>0</v>
      </c>
      <c r="BI174" s="99">
        <f t="shared" si="16"/>
        <v>0</v>
      </c>
      <c r="BJ174" s="14" t="s">
        <v>94</v>
      </c>
      <c r="BK174" s="99">
        <f t="shared" si="17"/>
        <v>0</v>
      </c>
      <c r="BL174" s="14" t="s">
        <v>106</v>
      </c>
      <c r="BM174" s="168" t="s">
        <v>1444</v>
      </c>
    </row>
    <row r="175" spans="1:65" s="2" customFormat="1" ht="24.2" customHeight="1">
      <c r="A175" s="32"/>
      <c r="B175" s="131"/>
      <c r="C175" s="169" t="s">
        <v>287</v>
      </c>
      <c r="D175" s="169" t="s">
        <v>373</v>
      </c>
      <c r="E175" s="170" t="s">
        <v>1445</v>
      </c>
      <c r="F175" s="171" t="s">
        <v>1446</v>
      </c>
      <c r="G175" s="172" t="s">
        <v>394</v>
      </c>
      <c r="H175" s="173">
        <v>6</v>
      </c>
      <c r="I175" s="174"/>
      <c r="J175" s="175"/>
      <c r="K175" s="176"/>
      <c r="L175" s="177"/>
      <c r="M175" s="178" t="s">
        <v>1</v>
      </c>
      <c r="N175" s="179" t="s">
        <v>49</v>
      </c>
      <c r="O175" s="58"/>
      <c r="P175" s="166">
        <f t="shared" si="9"/>
        <v>0</v>
      </c>
      <c r="Q175" s="166">
        <v>2.7E-4</v>
      </c>
      <c r="R175" s="166">
        <f t="shared" si="10"/>
        <v>1.6199999999999999E-3</v>
      </c>
      <c r="S175" s="166">
        <v>0</v>
      </c>
      <c r="T175" s="167">
        <f t="shared" si="11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194</v>
      </c>
      <c r="AT175" s="168" t="s">
        <v>373</v>
      </c>
      <c r="AU175" s="168" t="s">
        <v>94</v>
      </c>
      <c r="AY175" s="14" t="s">
        <v>165</v>
      </c>
      <c r="BE175" s="99">
        <f t="shared" si="12"/>
        <v>0</v>
      </c>
      <c r="BF175" s="99">
        <f t="shared" si="13"/>
        <v>0</v>
      </c>
      <c r="BG175" s="99">
        <f t="shared" si="14"/>
        <v>0</v>
      </c>
      <c r="BH175" s="99">
        <f t="shared" si="15"/>
        <v>0</v>
      </c>
      <c r="BI175" s="99">
        <f t="shared" si="16"/>
        <v>0</v>
      </c>
      <c r="BJ175" s="14" t="s">
        <v>94</v>
      </c>
      <c r="BK175" s="99">
        <f t="shared" si="17"/>
        <v>0</v>
      </c>
      <c r="BL175" s="14" t="s">
        <v>106</v>
      </c>
      <c r="BM175" s="168" t="s">
        <v>1447</v>
      </c>
    </row>
    <row r="176" spans="1:65" s="2" customFormat="1" ht="24.2" customHeight="1">
      <c r="A176" s="32"/>
      <c r="B176" s="131"/>
      <c r="C176" s="169" t="s">
        <v>291</v>
      </c>
      <c r="D176" s="169" t="s">
        <v>373</v>
      </c>
      <c r="E176" s="170" t="s">
        <v>1448</v>
      </c>
      <c r="F176" s="171" t="s">
        <v>1449</v>
      </c>
      <c r="G176" s="172" t="s">
        <v>394</v>
      </c>
      <c r="H176" s="173">
        <v>6</v>
      </c>
      <c r="I176" s="174"/>
      <c r="J176" s="175"/>
      <c r="K176" s="176"/>
      <c r="L176" s="177"/>
      <c r="M176" s="178" t="s">
        <v>1</v>
      </c>
      <c r="N176" s="179" t="s">
        <v>49</v>
      </c>
      <c r="O176" s="58"/>
      <c r="P176" s="166">
        <f t="shared" si="9"/>
        <v>0</v>
      </c>
      <c r="Q176" s="166">
        <v>2.1199999999999999E-3</v>
      </c>
      <c r="R176" s="166">
        <f t="shared" si="10"/>
        <v>1.2719999999999999E-2</v>
      </c>
      <c r="S176" s="166">
        <v>0</v>
      </c>
      <c r="T176" s="167">
        <f t="shared" si="11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194</v>
      </c>
      <c r="AT176" s="168" t="s">
        <v>373</v>
      </c>
      <c r="AU176" s="168" t="s">
        <v>94</v>
      </c>
      <c r="AY176" s="14" t="s">
        <v>165</v>
      </c>
      <c r="BE176" s="99">
        <f t="shared" si="12"/>
        <v>0</v>
      </c>
      <c r="BF176" s="99">
        <f t="shared" si="13"/>
        <v>0</v>
      </c>
      <c r="BG176" s="99">
        <f t="shared" si="14"/>
        <v>0</v>
      </c>
      <c r="BH176" s="99">
        <f t="shared" si="15"/>
        <v>0</v>
      </c>
      <c r="BI176" s="99">
        <f t="shared" si="16"/>
        <v>0</v>
      </c>
      <c r="BJ176" s="14" t="s">
        <v>94</v>
      </c>
      <c r="BK176" s="99">
        <f t="shared" si="17"/>
        <v>0</v>
      </c>
      <c r="BL176" s="14" t="s">
        <v>106</v>
      </c>
      <c r="BM176" s="168" t="s">
        <v>1450</v>
      </c>
    </row>
    <row r="177" spans="1:65" s="2" customFormat="1" ht="24.2" customHeight="1">
      <c r="A177" s="32"/>
      <c r="B177" s="131"/>
      <c r="C177" s="156" t="s">
        <v>295</v>
      </c>
      <c r="D177" s="156" t="s">
        <v>167</v>
      </c>
      <c r="E177" s="157" t="s">
        <v>1451</v>
      </c>
      <c r="F177" s="158" t="s">
        <v>1452</v>
      </c>
      <c r="G177" s="159" t="s">
        <v>277</v>
      </c>
      <c r="H177" s="160">
        <v>129.11000000000001</v>
      </c>
      <c r="I177" s="161"/>
      <c r="J177" s="162"/>
      <c r="K177" s="163"/>
      <c r="L177" s="33"/>
      <c r="M177" s="164" t="s">
        <v>1</v>
      </c>
      <c r="N177" s="165" t="s">
        <v>49</v>
      </c>
      <c r="O177" s="58"/>
      <c r="P177" s="166">
        <f t="shared" si="9"/>
        <v>0</v>
      </c>
      <c r="Q177" s="166">
        <v>0</v>
      </c>
      <c r="R177" s="166">
        <f t="shared" si="10"/>
        <v>0</v>
      </c>
      <c r="S177" s="166">
        <v>0</v>
      </c>
      <c r="T177" s="167">
        <f t="shared" si="11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106</v>
      </c>
      <c r="AT177" s="168" t="s">
        <v>167</v>
      </c>
      <c r="AU177" s="168" t="s">
        <v>94</v>
      </c>
      <c r="AY177" s="14" t="s">
        <v>165</v>
      </c>
      <c r="BE177" s="99">
        <f t="shared" si="12"/>
        <v>0</v>
      </c>
      <c r="BF177" s="99">
        <f t="shared" si="13"/>
        <v>0</v>
      </c>
      <c r="BG177" s="99">
        <f t="shared" si="14"/>
        <v>0</v>
      </c>
      <c r="BH177" s="99">
        <f t="shared" si="15"/>
        <v>0</v>
      </c>
      <c r="BI177" s="99">
        <f t="shared" si="16"/>
        <v>0</v>
      </c>
      <c r="BJ177" s="14" t="s">
        <v>94</v>
      </c>
      <c r="BK177" s="99">
        <f t="shared" si="17"/>
        <v>0</v>
      </c>
      <c r="BL177" s="14" t="s">
        <v>106</v>
      </c>
      <c r="BM177" s="168" t="s">
        <v>1453</v>
      </c>
    </row>
    <row r="178" spans="1:65" s="2" customFormat="1" ht="24.2" customHeight="1">
      <c r="A178" s="32"/>
      <c r="B178" s="131"/>
      <c r="C178" s="169" t="s">
        <v>297</v>
      </c>
      <c r="D178" s="169" t="s">
        <v>373</v>
      </c>
      <c r="E178" s="170" t="s">
        <v>1432</v>
      </c>
      <c r="F178" s="171" t="s">
        <v>1433</v>
      </c>
      <c r="G178" s="172" t="s">
        <v>332</v>
      </c>
      <c r="H178" s="173">
        <v>16.41</v>
      </c>
      <c r="I178" s="174"/>
      <c r="J178" s="175"/>
      <c r="K178" s="176"/>
      <c r="L178" s="177"/>
      <c r="M178" s="178" t="s">
        <v>1</v>
      </c>
      <c r="N178" s="179" t="s">
        <v>49</v>
      </c>
      <c r="O178" s="58"/>
      <c r="P178" s="166">
        <f t="shared" si="9"/>
        <v>0</v>
      </c>
      <c r="Q178" s="166">
        <v>1</v>
      </c>
      <c r="R178" s="166">
        <f t="shared" si="10"/>
        <v>16.41</v>
      </c>
      <c r="S178" s="166">
        <v>0</v>
      </c>
      <c r="T178" s="167">
        <f t="shared" si="11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194</v>
      </c>
      <c r="AT178" s="168" t="s">
        <v>373</v>
      </c>
      <c r="AU178" s="168" t="s">
        <v>94</v>
      </c>
      <c r="AY178" s="14" t="s">
        <v>165</v>
      </c>
      <c r="BE178" s="99">
        <f t="shared" si="12"/>
        <v>0</v>
      </c>
      <c r="BF178" s="99">
        <f t="shared" si="13"/>
        <v>0</v>
      </c>
      <c r="BG178" s="99">
        <f t="shared" si="14"/>
        <v>0</v>
      </c>
      <c r="BH178" s="99">
        <f t="shared" si="15"/>
        <v>0</v>
      </c>
      <c r="BI178" s="99">
        <f t="shared" si="16"/>
        <v>0</v>
      </c>
      <c r="BJ178" s="14" t="s">
        <v>94</v>
      </c>
      <c r="BK178" s="99">
        <f t="shared" si="17"/>
        <v>0</v>
      </c>
      <c r="BL178" s="14" t="s">
        <v>106</v>
      </c>
      <c r="BM178" s="168" t="s">
        <v>1454</v>
      </c>
    </row>
    <row r="179" spans="1:65" s="2" customFormat="1" ht="24.2" customHeight="1">
      <c r="A179" s="32"/>
      <c r="B179" s="131"/>
      <c r="C179" s="156" t="s">
        <v>301</v>
      </c>
      <c r="D179" s="156" t="s">
        <v>167</v>
      </c>
      <c r="E179" s="157" t="s">
        <v>1455</v>
      </c>
      <c r="F179" s="158" t="s">
        <v>1456</v>
      </c>
      <c r="G179" s="159" t="s">
        <v>277</v>
      </c>
      <c r="H179" s="160">
        <v>10.8</v>
      </c>
      <c r="I179" s="161"/>
      <c r="J179" s="162"/>
      <c r="K179" s="163"/>
      <c r="L179" s="33"/>
      <c r="M179" s="164" t="s">
        <v>1</v>
      </c>
      <c r="N179" s="165" t="s">
        <v>49</v>
      </c>
      <c r="O179" s="58"/>
      <c r="P179" s="166">
        <f t="shared" si="9"/>
        <v>0</v>
      </c>
      <c r="Q179" s="166">
        <v>2.4639999999999999E-2</v>
      </c>
      <c r="R179" s="166">
        <f t="shared" si="10"/>
        <v>0.26611200000000002</v>
      </c>
      <c r="S179" s="166">
        <v>0</v>
      </c>
      <c r="T179" s="167">
        <f t="shared" si="11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106</v>
      </c>
      <c r="AT179" s="168" t="s">
        <v>167</v>
      </c>
      <c r="AU179" s="168" t="s">
        <v>94</v>
      </c>
      <c r="AY179" s="14" t="s">
        <v>165</v>
      </c>
      <c r="BE179" s="99">
        <f t="shared" si="12"/>
        <v>0</v>
      </c>
      <c r="BF179" s="99">
        <f t="shared" si="13"/>
        <v>0</v>
      </c>
      <c r="BG179" s="99">
        <f t="shared" si="14"/>
        <v>0</v>
      </c>
      <c r="BH179" s="99">
        <f t="shared" si="15"/>
        <v>0</v>
      </c>
      <c r="BI179" s="99">
        <f t="shared" si="16"/>
        <v>0</v>
      </c>
      <c r="BJ179" s="14" t="s">
        <v>94</v>
      </c>
      <c r="BK179" s="99">
        <f t="shared" si="17"/>
        <v>0</v>
      </c>
      <c r="BL179" s="14" t="s">
        <v>106</v>
      </c>
      <c r="BM179" s="168" t="s">
        <v>1457</v>
      </c>
    </row>
    <row r="180" spans="1:65" s="2" customFormat="1" ht="24.2" customHeight="1">
      <c r="A180" s="32"/>
      <c r="B180" s="131"/>
      <c r="C180" s="169" t="s">
        <v>305</v>
      </c>
      <c r="D180" s="169" t="s">
        <v>373</v>
      </c>
      <c r="E180" s="170" t="s">
        <v>1458</v>
      </c>
      <c r="F180" s="171" t="s">
        <v>1459</v>
      </c>
      <c r="G180" s="172" t="s">
        <v>394</v>
      </c>
      <c r="H180" s="173">
        <v>18</v>
      </c>
      <c r="I180" s="174"/>
      <c r="J180" s="175"/>
      <c r="K180" s="176"/>
      <c r="L180" s="177"/>
      <c r="M180" s="178" t="s">
        <v>1</v>
      </c>
      <c r="N180" s="179" t="s">
        <v>49</v>
      </c>
      <c r="O180" s="58"/>
      <c r="P180" s="166">
        <f t="shared" si="9"/>
        <v>0</v>
      </c>
      <c r="Q180" s="166">
        <v>0.41499999999999998</v>
      </c>
      <c r="R180" s="166">
        <f t="shared" si="10"/>
        <v>7.47</v>
      </c>
      <c r="S180" s="166">
        <v>0</v>
      </c>
      <c r="T180" s="167">
        <f t="shared" si="11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194</v>
      </c>
      <c r="AT180" s="168" t="s">
        <v>373</v>
      </c>
      <c r="AU180" s="168" t="s">
        <v>94</v>
      </c>
      <c r="AY180" s="14" t="s">
        <v>165</v>
      </c>
      <c r="BE180" s="99">
        <f t="shared" si="12"/>
        <v>0</v>
      </c>
      <c r="BF180" s="99">
        <f t="shared" si="13"/>
        <v>0</v>
      </c>
      <c r="BG180" s="99">
        <f t="shared" si="14"/>
        <v>0</v>
      </c>
      <c r="BH180" s="99">
        <f t="shared" si="15"/>
        <v>0</v>
      </c>
      <c r="BI180" s="99">
        <f t="shared" si="16"/>
        <v>0</v>
      </c>
      <c r="BJ180" s="14" t="s">
        <v>94</v>
      </c>
      <c r="BK180" s="99">
        <f t="shared" si="17"/>
        <v>0</v>
      </c>
      <c r="BL180" s="14" t="s">
        <v>106</v>
      </c>
      <c r="BM180" s="168" t="s">
        <v>1460</v>
      </c>
    </row>
    <row r="181" spans="1:65" s="2" customFormat="1" ht="24.2" customHeight="1">
      <c r="A181" s="32"/>
      <c r="B181" s="131"/>
      <c r="C181" s="156" t="s">
        <v>309</v>
      </c>
      <c r="D181" s="156" t="s">
        <v>167</v>
      </c>
      <c r="E181" s="157" t="s">
        <v>1461</v>
      </c>
      <c r="F181" s="158" t="s">
        <v>1462</v>
      </c>
      <c r="G181" s="159" t="s">
        <v>1093</v>
      </c>
      <c r="H181" s="160">
        <v>0.58899999999999997</v>
      </c>
      <c r="I181" s="161"/>
      <c r="J181" s="162"/>
      <c r="K181" s="163"/>
      <c r="L181" s="33"/>
      <c r="M181" s="164" t="s">
        <v>1</v>
      </c>
      <c r="N181" s="165" t="s">
        <v>49</v>
      </c>
      <c r="O181" s="58"/>
      <c r="P181" s="166">
        <f t="shared" si="9"/>
        <v>0</v>
      </c>
      <c r="Q181" s="166">
        <v>1.6032</v>
      </c>
      <c r="R181" s="166">
        <f t="shared" si="10"/>
        <v>0.94428479999999992</v>
      </c>
      <c r="S181" s="166">
        <v>0</v>
      </c>
      <c r="T181" s="167">
        <f t="shared" si="11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106</v>
      </c>
      <c r="AT181" s="168" t="s">
        <v>167</v>
      </c>
      <c r="AU181" s="168" t="s">
        <v>94</v>
      </c>
      <c r="AY181" s="14" t="s">
        <v>165</v>
      </c>
      <c r="BE181" s="99">
        <f t="shared" si="12"/>
        <v>0</v>
      </c>
      <c r="BF181" s="99">
        <f t="shared" si="13"/>
        <v>0</v>
      </c>
      <c r="BG181" s="99">
        <f t="shared" si="14"/>
        <v>0</v>
      </c>
      <c r="BH181" s="99">
        <f t="shared" si="15"/>
        <v>0</v>
      </c>
      <c r="BI181" s="99">
        <f t="shared" si="16"/>
        <v>0</v>
      </c>
      <c r="BJ181" s="14" t="s">
        <v>94</v>
      </c>
      <c r="BK181" s="99">
        <f t="shared" si="17"/>
        <v>0</v>
      </c>
      <c r="BL181" s="14" t="s">
        <v>106</v>
      </c>
      <c r="BM181" s="168" t="s">
        <v>1463</v>
      </c>
    </row>
    <row r="182" spans="1:65" s="2" customFormat="1" ht="24.2" customHeight="1">
      <c r="A182" s="32"/>
      <c r="B182" s="131"/>
      <c r="C182" s="156" t="s">
        <v>313</v>
      </c>
      <c r="D182" s="156" t="s">
        <v>167</v>
      </c>
      <c r="E182" s="157" t="s">
        <v>1464</v>
      </c>
      <c r="F182" s="158" t="s">
        <v>1465</v>
      </c>
      <c r="G182" s="159" t="s">
        <v>394</v>
      </c>
      <c r="H182" s="160">
        <v>3</v>
      </c>
      <c r="I182" s="161"/>
      <c r="J182" s="162"/>
      <c r="K182" s="163"/>
      <c r="L182" s="33"/>
      <c r="M182" s="164" t="s">
        <v>1</v>
      </c>
      <c r="N182" s="165" t="s">
        <v>49</v>
      </c>
      <c r="O182" s="58"/>
      <c r="P182" s="166">
        <f t="shared" si="9"/>
        <v>0</v>
      </c>
      <c r="Q182" s="166">
        <v>9.5689999999999997E-2</v>
      </c>
      <c r="R182" s="166">
        <f t="shared" si="10"/>
        <v>0.28706999999999999</v>
      </c>
      <c r="S182" s="166">
        <v>0</v>
      </c>
      <c r="T182" s="167">
        <f t="shared" si="11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106</v>
      </c>
      <c r="AT182" s="168" t="s">
        <v>167</v>
      </c>
      <c r="AU182" s="168" t="s">
        <v>94</v>
      </c>
      <c r="AY182" s="14" t="s">
        <v>165</v>
      </c>
      <c r="BE182" s="99">
        <f t="shared" si="12"/>
        <v>0</v>
      </c>
      <c r="BF182" s="99">
        <f t="shared" si="13"/>
        <v>0</v>
      </c>
      <c r="BG182" s="99">
        <f t="shared" si="14"/>
        <v>0</v>
      </c>
      <c r="BH182" s="99">
        <f t="shared" si="15"/>
        <v>0</v>
      </c>
      <c r="BI182" s="99">
        <f t="shared" si="16"/>
        <v>0</v>
      </c>
      <c r="BJ182" s="14" t="s">
        <v>94</v>
      </c>
      <c r="BK182" s="99">
        <f t="shared" si="17"/>
        <v>0</v>
      </c>
      <c r="BL182" s="14" t="s">
        <v>106</v>
      </c>
      <c r="BM182" s="168" t="s">
        <v>1466</v>
      </c>
    </row>
    <row r="183" spans="1:65" s="2" customFormat="1" ht="24.2" customHeight="1">
      <c r="A183" s="32"/>
      <c r="B183" s="131"/>
      <c r="C183" s="169" t="s">
        <v>317</v>
      </c>
      <c r="D183" s="169" t="s">
        <v>373</v>
      </c>
      <c r="E183" s="170" t="s">
        <v>1467</v>
      </c>
      <c r="F183" s="171" t="s">
        <v>1468</v>
      </c>
      <c r="G183" s="172" t="s">
        <v>394</v>
      </c>
      <c r="H183" s="173">
        <v>3</v>
      </c>
      <c r="I183" s="174"/>
      <c r="J183" s="175"/>
      <c r="K183" s="176"/>
      <c r="L183" s="177"/>
      <c r="M183" s="178" t="s">
        <v>1</v>
      </c>
      <c r="N183" s="179" t="s">
        <v>49</v>
      </c>
      <c r="O183" s="58"/>
      <c r="P183" s="166">
        <f t="shared" si="9"/>
        <v>0</v>
      </c>
      <c r="Q183" s="166">
        <v>0.15</v>
      </c>
      <c r="R183" s="166">
        <f t="shared" si="10"/>
        <v>0.44999999999999996</v>
      </c>
      <c r="S183" s="166">
        <v>0</v>
      </c>
      <c r="T183" s="167">
        <f t="shared" si="11"/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194</v>
      </c>
      <c r="AT183" s="168" t="s">
        <v>373</v>
      </c>
      <c r="AU183" s="168" t="s">
        <v>94</v>
      </c>
      <c r="AY183" s="14" t="s">
        <v>165</v>
      </c>
      <c r="BE183" s="99">
        <f t="shared" si="12"/>
        <v>0</v>
      </c>
      <c r="BF183" s="99">
        <f t="shared" si="13"/>
        <v>0</v>
      </c>
      <c r="BG183" s="99">
        <f t="shared" si="14"/>
        <v>0</v>
      </c>
      <c r="BH183" s="99">
        <f t="shared" si="15"/>
        <v>0</v>
      </c>
      <c r="BI183" s="99">
        <f t="shared" si="16"/>
        <v>0</v>
      </c>
      <c r="BJ183" s="14" t="s">
        <v>94</v>
      </c>
      <c r="BK183" s="99">
        <f t="shared" si="17"/>
        <v>0</v>
      </c>
      <c r="BL183" s="14" t="s">
        <v>106</v>
      </c>
      <c r="BM183" s="168" t="s">
        <v>1469</v>
      </c>
    </row>
    <row r="184" spans="1:65" s="2" customFormat="1" ht="24.2" customHeight="1">
      <c r="A184" s="32"/>
      <c r="B184" s="131"/>
      <c r="C184" s="156" t="s">
        <v>321</v>
      </c>
      <c r="D184" s="156" t="s">
        <v>167</v>
      </c>
      <c r="E184" s="157" t="s">
        <v>1470</v>
      </c>
      <c r="F184" s="158" t="s">
        <v>1471</v>
      </c>
      <c r="G184" s="159" t="s">
        <v>1093</v>
      </c>
      <c r="H184" s="160">
        <v>13.231999999999999</v>
      </c>
      <c r="I184" s="161"/>
      <c r="J184" s="162"/>
      <c r="K184" s="163"/>
      <c r="L184" s="33"/>
      <c r="M184" s="164" t="s">
        <v>1</v>
      </c>
      <c r="N184" s="165" t="s">
        <v>49</v>
      </c>
      <c r="O184" s="58"/>
      <c r="P184" s="166">
        <f t="shared" si="9"/>
        <v>0</v>
      </c>
      <c r="Q184" s="166">
        <v>2.4777</v>
      </c>
      <c r="R184" s="166">
        <f t="shared" si="10"/>
        <v>32.784926399999996</v>
      </c>
      <c r="S184" s="166">
        <v>0</v>
      </c>
      <c r="T184" s="167">
        <f t="shared" si="11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106</v>
      </c>
      <c r="AT184" s="168" t="s">
        <v>167</v>
      </c>
      <c r="AU184" s="168" t="s">
        <v>94</v>
      </c>
      <c r="AY184" s="14" t="s">
        <v>165</v>
      </c>
      <c r="BE184" s="99">
        <f t="shared" si="12"/>
        <v>0</v>
      </c>
      <c r="BF184" s="99">
        <f t="shared" si="13"/>
        <v>0</v>
      </c>
      <c r="BG184" s="99">
        <f t="shared" si="14"/>
        <v>0</v>
      </c>
      <c r="BH184" s="99">
        <f t="shared" si="15"/>
        <v>0</v>
      </c>
      <c r="BI184" s="99">
        <f t="shared" si="16"/>
        <v>0</v>
      </c>
      <c r="BJ184" s="14" t="s">
        <v>94</v>
      </c>
      <c r="BK184" s="99">
        <f t="shared" si="17"/>
        <v>0</v>
      </c>
      <c r="BL184" s="14" t="s">
        <v>106</v>
      </c>
      <c r="BM184" s="168" t="s">
        <v>1472</v>
      </c>
    </row>
    <row r="185" spans="1:65" s="2" customFormat="1" ht="24.2" customHeight="1">
      <c r="A185" s="32"/>
      <c r="B185" s="131"/>
      <c r="C185" s="156" t="s">
        <v>325</v>
      </c>
      <c r="D185" s="156" t="s">
        <v>167</v>
      </c>
      <c r="E185" s="157" t="s">
        <v>1473</v>
      </c>
      <c r="F185" s="158" t="s">
        <v>1474</v>
      </c>
      <c r="G185" s="159" t="s">
        <v>170</v>
      </c>
      <c r="H185" s="160">
        <v>79.894999999999996</v>
      </c>
      <c r="I185" s="161"/>
      <c r="J185" s="162"/>
      <c r="K185" s="163"/>
      <c r="L185" s="33"/>
      <c r="M185" s="164" t="s">
        <v>1</v>
      </c>
      <c r="N185" s="165" t="s">
        <v>49</v>
      </c>
      <c r="O185" s="58"/>
      <c r="P185" s="166">
        <f t="shared" si="9"/>
        <v>0</v>
      </c>
      <c r="Q185" s="166">
        <v>3.0000000000000001E-5</v>
      </c>
      <c r="R185" s="166">
        <f t="shared" si="10"/>
        <v>2.3968499999999998E-3</v>
      </c>
      <c r="S185" s="166">
        <v>0</v>
      </c>
      <c r="T185" s="167">
        <f t="shared" si="11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106</v>
      </c>
      <c r="AT185" s="168" t="s">
        <v>167</v>
      </c>
      <c r="AU185" s="168" t="s">
        <v>94</v>
      </c>
      <c r="AY185" s="14" t="s">
        <v>165</v>
      </c>
      <c r="BE185" s="99">
        <f t="shared" si="12"/>
        <v>0</v>
      </c>
      <c r="BF185" s="99">
        <f t="shared" si="13"/>
        <v>0</v>
      </c>
      <c r="BG185" s="99">
        <f t="shared" si="14"/>
        <v>0</v>
      </c>
      <c r="BH185" s="99">
        <f t="shared" si="15"/>
        <v>0</v>
      </c>
      <c r="BI185" s="99">
        <f t="shared" si="16"/>
        <v>0</v>
      </c>
      <c r="BJ185" s="14" t="s">
        <v>94</v>
      </c>
      <c r="BK185" s="99">
        <f t="shared" si="17"/>
        <v>0</v>
      </c>
      <c r="BL185" s="14" t="s">
        <v>106</v>
      </c>
      <c r="BM185" s="168" t="s">
        <v>1475</v>
      </c>
    </row>
    <row r="186" spans="1:65" s="2" customFormat="1" ht="37.9" customHeight="1">
      <c r="A186" s="32"/>
      <c r="B186" s="131"/>
      <c r="C186" s="169" t="s">
        <v>329</v>
      </c>
      <c r="D186" s="169" t="s">
        <v>373</v>
      </c>
      <c r="E186" s="170" t="s">
        <v>1476</v>
      </c>
      <c r="F186" s="171" t="s">
        <v>1477</v>
      </c>
      <c r="G186" s="172" t="s">
        <v>170</v>
      </c>
      <c r="H186" s="173">
        <v>81.492999999999995</v>
      </c>
      <c r="I186" s="174"/>
      <c r="J186" s="175"/>
      <c r="K186" s="176"/>
      <c r="L186" s="177"/>
      <c r="M186" s="178" t="s">
        <v>1</v>
      </c>
      <c r="N186" s="179" t="s">
        <v>49</v>
      </c>
      <c r="O186" s="58"/>
      <c r="P186" s="166">
        <f t="shared" si="9"/>
        <v>0</v>
      </c>
      <c r="Q186" s="166">
        <v>4.0000000000000002E-4</v>
      </c>
      <c r="R186" s="166">
        <f t="shared" si="10"/>
        <v>3.25972E-2</v>
      </c>
      <c r="S186" s="166">
        <v>0</v>
      </c>
      <c r="T186" s="167">
        <f t="shared" si="11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194</v>
      </c>
      <c r="AT186" s="168" t="s">
        <v>373</v>
      </c>
      <c r="AU186" s="168" t="s">
        <v>94</v>
      </c>
      <c r="AY186" s="14" t="s">
        <v>165</v>
      </c>
      <c r="BE186" s="99">
        <f t="shared" si="12"/>
        <v>0</v>
      </c>
      <c r="BF186" s="99">
        <f t="shared" si="13"/>
        <v>0</v>
      </c>
      <c r="BG186" s="99">
        <f t="shared" si="14"/>
        <v>0</v>
      </c>
      <c r="BH186" s="99">
        <f t="shared" si="15"/>
        <v>0</v>
      </c>
      <c r="BI186" s="99">
        <f t="shared" si="16"/>
        <v>0</v>
      </c>
      <c r="BJ186" s="14" t="s">
        <v>94</v>
      </c>
      <c r="BK186" s="99">
        <f t="shared" si="17"/>
        <v>0</v>
      </c>
      <c r="BL186" s="14" t="s">
        <v>106</v>
      </c>
      <c r="BM186" s="168" t="s">
        <v>1478</v>
      </c>
    </row>
    <row r="187" spans="1:65" s="12" customFormat="1" ht="22.9" customHeight="1">
      <c r="B187" s="143"/>
      <c r="D187" s="144" t="s">
        <v>82</v>
      </c>
      <c r="E187" s="154" t="s">
        <v>103</v>
      </c>
      <c r="F187" s="154" t="s">
        <v>166</v>
      </c>
      <c r="I187" s="146"/>
      <c r="J187" s="155"/>
      <c r="L187" s="143"/>
      <c r="M187" s="148"/>
      <c r="N187" s="149"/>
      <c r="O187" s="149"/>
      <c r="P187" s="150">
        <f>SUM(P188:P189)</f>
        <v>0</v>
      </c>
      <c r="Q187" s="149"/>
      <c r="R187" s="150">
        <f>SUM(R188:R189)</f>
        <v>7.9860200000000008</v>
      </c>
      <c r="S187" s="149"/>
      <c r="T187" s="151">
        <f>SUM(T188:T189)</f>
        <v>0</v>
      </c>
      <c r="AR187" s="144" t="s">
        <v>89</v>
      </c>
      <c r="AT187" s="152" t="s">
        <v>82</v>
      </c>
      <c r="AU187" s="152" t="s">
        <v>89</v>
      </c>
      <c r="AY187" s="144" t="s">
        <v>165</v>
      </c>
      <c r="BK187" s="153">
        <f>SUM(BK188:BK189)</f>
        <v>0</v>
      </c>
    </row>
    <row r="188" spans="1:65" s="2" customFormat="1" ht="37.9" customHeight="1">
      <c r="A188" s="32"/>
      <c r="B188" s="131"/>
      <c r="C188" s="156" t="s">
        <v>334</v>
      </c>
      <c r="D188" s="156" t="s">
        <v>167</v>
      </c>
      <c r="E188" s="157" t="s">
        <v>1479</v>
      </c>
      <c r="F188" s="158" t="s">
        <v>1480</v>
      </c>
      <c r="G188" s="159" t="s">
        <v>277</v>
      </c>
      <c r="H188" s="160">
        <v>112.9</v>
      </c>
      <c r="I188" s="161"/>
      <c r="J188" s="162"/>
      <c r="K188" s="163"/>
      <c r="L188" s="33"/>
      <c r="M188" s="164" t="s">
        <v>1</v>
      </c>
      <c r="N188" s="165" t="s">
        <v>49</v>
      </c>
      <c r="O188" s="58"/>
      <c r="P188" s="166">
        <f>O188*H188</f>
        <v>0</v>
      </c>
      <c r="Q188" s="166">
        <v>1.9800000000000002E-2</v>
      </c>
      <c r="R188" s="166">
        <f>Q188*H188</f>
        <v>2.2354200000000004</v>
      </c>
      <c r="S188" s="166">
        <v>0</v>
      </c>
      <c r="T188" s="167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106</v>
      </c>
      <c r="AT188" s="168" t="s">
        <v>167</v>
      </c>
      <c r="AU188" s="168" t="s">
        <v>94</v>
      </c>
      <c r="AY188" s="14" t="s">
        <v>165</v>
      </c>
      <c r="BE188" s="99">
        <f>IF(N188="základná",J188,0)</f>
        <v>0</v>
      </c>
      <c r="BF188" s="99">
        <f>IF(N188="znížená",J188,0)</f>
        <v>0</v>
      </c>
      <c r="BG188" s="99">
        <f>IF(N188="zákl. prenesená",J188,0)</f>
        <v>0</v>
      </c>
      <c r="BH188" s="99">
        <f>IF(N188="zníž. prenesená",J188,0)</f>
        <v>0</v>
      </c>
      <c r="BI188" s="99">
        <f>IF(N188="nulová",J188,0)</f>
        <v>0</v>
      </c>
      <c r="BJ188" s="14" t="s">
        <v>94</v>
      </c>
      <c r="BK188" s="99">
        <f>ROUND(I188*H188,2)</f>
        <v>0</v>
      </c>
      <c r="BL188" s="14" t="s">
        <v>106</v>
      </c>
      <c r="BM188" s="168" t="s">
        <v>1481</v>
      </c>
    </row>
    <row r="189" spans="1:65" s="2" customFormat="1" ht="14.45" customHeight="1">
      <c r="A189" s="32"/>
      <c r="B189" s="131"/>
      <c r="C189" s="156" t="s">
        <v>338</v>
      </c>
      <c r="D189" s="156" t="s">
        <v>167</v>
      </c>
      <c r="E189" s="157" t="s">
        <v>168</v>
      </c>
      <c r="F189" s="158" t="s">
        <v>169</v>
      </c>
      <c r="G189" s="159" t="s">
        <v>170</v>
      </c>
      <c r="H189" s="160">
        <v>115.012</v>
      </c>
      <c r="I189" s="161"/>
      <c r="J189" s="162"/>
      <c r="K189" s="163"/>
      <c r="L189" s="33"/>
      <c r="M189" s="164" t="s">
        <v>1</v>
      </c>
      <c r="N189" s="165" t="s">
        <v>49</v>
      </c>
      <c r="O189" s="58"/>
      <c r="P189" s="166">
        <f>O189*H189</f>
        <v>0</v>
      </c>
      <c r="Q189" s="166">
        <v>0.05</v>
      </c>
      <c r="R189" s="166">
        <f>Q189*H189</f>
        <v>5.7506000000000004</v>
      </c>
      <c r="S189" s="166">
        <v>0</v>
      </c>
      <c r="T189" s="167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106</v>
      </c>
      <c r="AT189" s="168" t="s">
        <v>167</v>
      </c>
      <c r="AU189" s="168" t="s">
        <v>94</v>
      </c>
      <c r="AY189" s="14" t="s">
        <v>165</v>
      </c>
      <c r="BE189" s="99">
        <f>IF(N189="základná",J189,0)</f>
        <v>0</v>
      </c>
      <c r="BF189" s="99">
        <f>IF(N189="znížená",J189,0)</f>
        <v>0</v>
      </c>
      <c r="BG189" s="99">
        <f>IF(N189="zákl. prenesená",J189,0)</f>
        <v>0</v>
      </c>
      <c r="BH189" s="99">
        <f>IF(N189="zníž. prenesená",J189,0)</f>
        <v>0</v>
      </c>
      <c r="BI189" s="99">
        <f>IF(N189="nulová",J189,0)</f>
        <v>0</v>
      </c>
      <c r="BJ189" s="14" t="s">
        <v>94</v>
      </c>
      <c r="BK189" s="99">
        <f>ROUND(I189*H189,2)</f>
        <v>0</v>
      </c>
      <c r="BL189" s="14" t="s">
        <v>106</v>
      </c>
      <c r="BM189" s="168" t="s">
        <v>1482</v>
      </c>
    </row>
    <row r="190" spans="1:65" s="12" customFormat="1" ht="22.9" customHeight="1">
      <c r="B190" s="143"/>
      <c r="D190" s="144" t="s">
        <v>82</v>
      </c>
      <c r="E190" s="154" t="s">
        <v>183</v>
      </c>
      <c r="F190" s="154" t="s">
        <v>1483</v>
      </c>
      <c r="I190" s="146"/>
      <c r="J190" s="155"/>
      <c r="L190" s="143"/>
      <c r="M190" s="148"/>
      <c r="N190" s="149"/>
      <c r="O190" s="149"/>
      <c r="P190" s="150">
        <f>SUM(P191:P195)</f>
        <v>0</v>
      </c>
      <c r="Q190" s="149"/>
      <c r="R190" s="150">
        <f>SUM(R191:R195)</f>
        <v>37.873273970000007</v>
      </c>
      <c r="S190" s="149"/>
      <c r="T190" s="151">
        <f>SUM(T191:T195)</f>
        <v>0</v>
      </c>
      <c r="AR190" s="144" t="s">
        <v>89</v>
      </c>
      <c r="AT190" s="152" t="s">
        <v>82</v>
      </c>
      <c r="AU190" s="152" t="s">
        <v>89</v>
      </c>
      <c r="AY190" s="144" t="s">
        <v>165</v>
      </c>
      <c r="BK190" s="153">
        <f>SUM(BK191:BK195)</f>
        <v>0</v>
      </c>
    </row>
    <row r="191" spans="1:65" s="2" customFormat="1" ht="37.9" customHeight="1">
      <c r="A191" s="32"/>
      <c r="B191" s="131"/>
      <c r="C191" s="156" t="s">
        <v>342</v>
      </c>
      <c r="D191" s="156" t="s">
        <v>167</v>
      </c>
      <c r="E191" s="157" t="s">
        <v>1484</v>
      </c>
      <c r="F191" s="158" t="s">
        <v>1485</v>
      </c>
      <c r="G191" s="159" t="s">
        <v>170</v>
      </c>
      <c r="H191" s="160">
        <v>76.09</v>
      </c>
      <c r="I191" s="161"/>
      <c r="J191" s="162"/>
      <c r="K191" s="163"/>
      <c r="L191" s="33"/>
      <c r="M191" s="164" t="s">
        <v>1</v>
      </c>
      <c r="N191" s="165" t="s">
        <v>49</v>
      </c>
      <c r="O191" s="58"/>
      <c r="P191" s="166">
        <f>O191*H191</f>
        <v>0</v>
      </c>
      <c r="Q191" s="166">
        <v>0.42469299999999999</v>
      </c>
      <c r="R191" s="166">
        <f>Q191*H191</f>
        <v>32.314890370000001</v>
      </c>
      <c r="S191" s="166">
        <v>0</v>
      </c>
      <c r="T191" s="167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106</v>
      </c>
      <c r="AT191" s="168" t="s">
        <v>167</v>
      </c>
      <c r="AU191" s="168" t="s">
        <v>94</v>
      </c>
      <c r="AY191" s="14" t="s">
        <v>165</v>
      </c>
      <c r="BE191" s="99">
        <f>IF(N191="základná",J191,0)</f>
        <v>0</v>
      </c>
      <c r="BF191" s="99">
        <f>IF(N191="znížená",J191,0)</f>
        <v>0</v>
      </c>
      <c r="BG191" s="99">
        <f>IF(N191="zákl. prenesená",J191,0)</f>
        <v>0</v>
      </c>
      <c r="BH191" s="99">
        <f>IF(N191="zníž. prenesená",J191,0)</f>
        <v>0</v>
      </c>
      <c r="BI191" s="99">
        <f>IF(N191="nulová",J191,0)</f>
        <v>0</v>
      </c>
      <c r="BJ191" s="14" t="s">
        <v>94</v>
      </c>
      <c r="BK191" s="99">
        <f>ROUND(I191*H191,2)</f>
        <v>0</v>
      </c>
      <c r="BL191" s="14" t="s">
        <v>106</v>
      </c>
      <c r="BM191" s="168" t="s">
        <v>1486</v>
      </c>
    </row>
    <row r="192" spans="1:65" s="2" customFormat="1" ht="24.2" customHeight="1">
      <c r="A192" s="32"/>
      <c r="B192" s="131"/>
      <c r="C192" s="156" t="s">
        <v>346</v>
      </c>
      <c r="D192" s="156" t="s">
        <v>167</v>
      </c>
      <c r="E192" s="157" t="s">
        <v>1487</v>
      </c>
      <c r="F192" s="158" t="s">
        <v>1488</v>
      </c>
      <c r="G192" s="159" t="s">
        <v>170</v>
      </c>
      <c r="H192" s="160">
        <v>6.86</v>
      </c>
      <c r="I192" s="161"/>
      <c r="J192" s="162"/>
      <c r="K192" s="163"/>
      <c r="L192" s="33"/>
      <c r="M192" s="164" t="s">
        <v>1</v>
      </c>
      <c r="N192" s="165" t="s">
        <v>49</v>
      </c>
      <c r="O192" s="58"/>
      <c r="P192" s="166">
        <f>O192*H192</f>
        <v>0</v>
      </c>
      <c r="Q192" s="166">
        <v>0.27994000000000002</v>
      </c>
      <c r="R192" s="166">
        <f>Q192*H192</f>
        <v>1.9203884000000002</v>
      </c>
      <c r="S192" s="166">
        <v>0</v>
      </c>
      <c r="T192" s="167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106</v>
      </c>
      <c r="AT192" s="168" t="s">
        <v>167</v>
      </c>
      <c r="AU192" s="168" t="s">
        <v>94</v>
      </c>
      <c r="AY192" s="14" t="s">
        <v>165</v>
      </c>
      <c r="BE192" s="99">
        <f>IF(N192="základná",J192,0)</f>
        <v>0</v>
      </c>
      <c r="BF192" s="99">
        <f>IF(N192="znížená",J192,0)</f>
        <v>0</v>
      </c>
      <c r="BG192" s="99">
        <f>IF(N192="zákl. prenesená",J192,0)</f>
        <v>0</v>
      </c>
      <c r="BH192" s="99">
        <f>IF(N192="zníž. prenesená",J192,0)</f>
        <v>0</v>
      </c>
      <c r="BI192" s="99">
        <f>IF(N192="nulová",J192,0)</f>
        <v>0</v>
      </c>
      <c r="BJ192" s="14" t="s">
        <v>94</v>
      </c>
      <c r="BK192" s="99">
        <f>ROUND(I192*H192,2)</f>
        <v>0</v>
      </c>
      <c r="BL192" s="14" t="s">
        <v>106</v>
      </c>
      <c r="BM192" s="168" t="s">
        <v>1489</v>
      </c>
    </row>
    <row r="193" spans="1:65" s="2" customFormat="1" ht="37.9" customHeight="1">
      <c r="A193" s="32"/>
      <c r="B193" s="131"/>
      <c r="C193" s="156" t="s">
        <v>350</v>
      </c>
      <c r="D193" s="156" t="s">
        <v>167</v>
      </c>
      <c r="E193" s="157" t="s">
        <v>1490</v>
      </c>
      <c r="F193" s="158" t="s">
        <v>1491</v>
      </c>
      <c r="G193" s="159" t="s">
        <v>170</v>
      </c>
      <c r="H193" s="160">
        <v>6.86</v>
      </c>
      <c r="I193" s="161"/>
      <c r="J193" s="162"/>
      <c r="K193" s="163"/>
      <c r="L193" s="33"/>
      <c r="M193" s="164" t="s">
        <v>1</v>
      </c>
      <c r="N193" s="165" t="s">
        <v>49</v>
      </c>
      <c r="O193" s="58"/>
      <c r="P193" s="166">
        <f>O193*H193</f>
        <v>0</v>
      </c>
      <c r="Q193" s="166">
        <v>0.39561000000000002</v>
      </c>
      <c r="R193" s="166">
        <f>Q193*H193</f>
        <v>2.7138846000000001</v>
      </c>
      <c r="S193" s="166">
        <v>0</v>
      </c>
      <c r="T193" s="167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106</v>
      </c>
      <c r="AT193" s="168" t="s">
        <v>167</v>
      </c>
      <c r="AU193" s="168" t="s">
        <v>94</v>
      </c>
      <c r="AY193" s="14" t="s">
        <v>165</v>
      </c>
      <c r="BE193" s="99">
        <f>IF(N193="základná",J193,0)</f>
        <v>0</v>
      </c>
      <c r="BF193" s="99">
        <f>IF(N193="znížená",J193,0)</f>
        <v>0</v>
      </c>
      <c r="BG193" s="99">
        <f>IF(N193="zákl. prenesená",J193,0)</f>
        <v>0</v>
      </c>
      <c r="BH193" s="99">
        <f>IF(N193="zníž. prenesená",J193,0)</f>
        <v>0</v>
      </c>
      <c r="BI193" s="99">
        <f>IF(N193="nulová",J193,0)</f>
        <v>0</v>
      </c>
      <c r="BJ193" s="14" t="s">
        <v>94</v>
      </c>
      <c r="BK193" s="99">
        <f>ROUND(I193*H193,2)</f>
        <v>0</v>
      </c>
      <c r="BL193" s="14" t="s">
        <v>106</v>
      </c>
      <c r="BM193" s="168" t="s">
        <v>1492</v>
      </c>
    </row>
    <row r="194" spans="1:65" s="2" customFormat="1" ht="37.9" customHeight="1">
      <c r="A194" s="32"/>
      <c r="B194" s="131"/>
      <c r="C194" s="156" t="s">
        <v>354</v>
      </c>
      <c r="D194" s="156" t="s">
        <v>167</v>
      </c>
      <c r="E194" s="157" t="s">
        <v>1493</v>
      </c>
      <c r="F194" s="158" t="s">
        <v>1494</v>
      </c>
      <c r="G194" s="159" t="s">
        <v>170</v>
      </c>
      <c r="H194" s="160">
        <v>6.86</v>
      </c>
      <c r="I194" s="161"/>
      <c r="J194" s="162"/>
      <c r="K194" s="163"/>
      <c r="L194" s="33"/>
      <c r="M194" s="164" t="s">
        <v>1</v>
      </c>
      <c r="N194" s="165" t="s">
        <v>49</v>
      </c>
      <c r="O194" s="58"/>
      <c r="P194" s="166">
        <f>O194*H194</f>
        <v>0</v>
      </c>
      <c r="Q194" s="166">
        <v>0.12966</v>
      </c>
      <c r="R194" s="166">
        <f>Q194*H194</f>
        <v>0.88946760000000002</v>
      </c>
      <c r="S194" s="166">
        <v>0</v>
      </c>
      <c r="T194" s="167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106</v>
      </c>
      <c r="AT194" s="168" t="s">
        <v>167</v>
      </c>
      <c r="AU194" s="168" t="s">
        <v>94</v>
      </c>
      <c r="AY194" s="14" t="s">
        <v>165</v>
      </c>
      <c r="BE194" s="99">
        <f>IF(N194="základná",J194,0)</f>
        <v>0</v>
      </c>
      <c r="BF194" s="99">
        <f>IF(N194="znížená",J194,0)</f>
        <v>0</v>
      </c>
      <c r="BG194" s="99">
        <f>IF(N194="zákl. prenesená",J194,0)</f>
        <v>0</v>
      </c>
      <c r="BH194" s="99">
        <f>IF(N194="zníž. prenesená",J194,0)</f>
        <v>0</v>
      </c>
      <c r="BI194" s="99">
        <f>IF(N194="nulová",J194,0)</f>
        <v>0</v>
      </c>
      <c r="BJ194" s="14" t="s">
        <v>94</v>
      </c>
      <c r="BK194" s="99">
        <f>ROUND(I194*H194,2)</f>
        <v>0</v>
      </c>
      <c r="BL194" s="14" t="s">
        <v>106</v>
      </c>
      <c r="BM194" s="168" t="s">
        <v>1495</v>
      </c>
    </row>
    <row r="195" spans="1:65" s="2" customFormat="1" ht="24.2" customHeight="1">
      <c r="A195" s="32"/>
      <c r="B195" s="131"/>
      <c r="C195" s="156" t="s">
        <v>360</v>
      </c>
      <c r="D195" s="156" t="s">
        <v>167</v>
      </c>
      <c r="E195" s="157" t="s">
        <v>1496</v>
      </c>
      <c r="F195" s="158" t="s">
        <v>1497</v>
      </c>
      <c r="G195" s="159" t="s">
        <v>170</v>
      </c>
      <c r="H195" s="160">
        <v>6.86</v>
      </c>
      <c r="I195" s="161"/>
      <c r="J195" s="162"/>
      <c r="K195" s="163"/>
      <c r="L195" s="33"/>
      <c r="M195" s="164" t="s">
        <v>1</v>
      </c>
      <c r="N195" s="165" t="s">
        <v>49</v>
      </c>
      <c r="O195" s="58"/>
      <c r="P195" s="166">
        <f>O195*H195</f>
        <v>0</v>
      </c>
      <c r="Q195" s="166">
        <v>5.0499999999999998E-3</v>
      </c>
      <c r="R195" s="166">
        <f>Q195*H195</f>
        <v>3.4643E-2</v>
      </c>
      <c r="S195" s="166">
        <v>0</v>
      </c>
      <c r="T195" s="167">
        <f>S195*H195</f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106</v>
      </c>
      <c r="AT195" s="168" t="s">
        <v>167</v>
      </c>
      <c r="AU195" s="168" t="s">
        <v>94</v>
      </c>
      <c r="AY195" s="14" t="s">
        <v>165</v>
      </c>
      <c r="BE195" s="99">
        <f>IF(N195="základná",J195,0)</f>
        <v>0</v>
      </c>
      <c r="BF195" s="99">
        <f>IF(N195="znížená",J195,0)</f>
        <v>0</v>
      </c>
      <c r="BG195" s="99">
        <f>IF(N195="zákl. prenesená",J195,0)</f>
        <v>0</v>
      </c>
      <c r="BH195" s="99">
        <f>IF(N195="zníž. prenesená",J195,0)</f>
        <v>0</v>
      </c>
      <c r="BI195" s="99">
        <f>IF(N195="nulová",J195,0)</f>
        <v>0</v>
      </c>
      <c r="BJ195" s="14" t="s">
        <v>94</v>
      </c>
      <c r="BK195" s="99">
        <f>ROUND(I195*H195,2)</f>
        <v>0</v>
      </c>
      <c r="BL195" s="14" t="s">
        <v>106</v>
      </c>
      <c r="BM195" s="168" t="s">
        <v>1498</v>
      </c>
    </row>
    <row r="196" spans="1:65" s="12" customFormat="1" ht="22.9" customHeight="1">
      <c r="B196" s="143"/>
      <c r="D196" s="144" t="s">
        <v>82</v>
      </c>
      <c r="E196" s="154" t="s">
        <v>172</v>
      </c>
      <c r="F196" s="154" t="s">
        <v>173</v>
      </c>
      <c r="I196" s="146"/>
      <c r="J196" s="155"/>
      <c r="L196" s="143"/>
      <c r="M196" s="148"/>
      <c r="N196" s="149"/>
      <c r="O196" s="149"/>
      <c r="P196" s="150">
        <f>SUM(P197:P201)</f>
        <v>0</v>
      </c>
      <c r="Q196" s="149"/>
      <c r="R196" s="150">
        <f>SUM(R197:R201)</f>
        <v>21.819493400000002</v>
      </c>
      <c r="S196" s="149"/>
      <c r="T196" s="151">
        <f>SUM(T197:T201)</f>
        <v>0</v>
      </c>
      <c r="AR196" s="144" t="s">
        <v>89</v>
      </c>
      <c r="AT196" s="152" t="s">
        <v>82</v>
      </c>
      <c r="AU196" s="152" t="s">
        <v>89</v>
      </c>
      <c r="AY196" s="144" t="s">
        <v>165</v>
      </c>
      <c r="BK196" s="153">
        <f>SUM(BK197:BK201)</f>
        <v>0</v>
      </c>
    </row>
    <row r="197" spans="1:65" s="2" customFormat="1" ht="37.9" customHeight="1">
      <c r="A197" s="32"/>
      <c r="B197" s="131"/>
      <c r="C197" s="156" t="s">
        <v>368</v>
      </c>
      <c r="D197" s="156" t="s">
        <v>167</v>
      </c>
      <c r="E197" s="157" t="s">
        <v>1499</v>
      </c>
      <c r="F197" s="158" t="s">
        <v>1500</v>
      </c>
      <c r="G197" s="159" t="s">
        <v>170</v>
      </c>
      <c r="H197" s="160">
        <v>500.11</v>
      </c>
      <c r="I197" s="161"/>
      <c r="J197" s="162"/>
      <c r="K197" s="163"/>
      <c r="L197" s="33"/>
      <c r="M197" s="164" t="s">
        <v>1</v>
      </c>
      <c r="N197" s="165" t="s">
        <v>49</v>
      </c>
      <c r="O197" s="58"/>
      <c r="P197" s="166">
        <f>O197*H197</f>
        <v>0</v>
      </c>
      <c r="Q197" s="166">
        <v>4.7099999999999998E-3</v>
      </c>
      <c r="R197" s="166">
        <f>Q197*H197</f>
        <v>2.3555180999999998</v>
      </c>
      <c r="S197" s="166">
        <v>0</v>
      </c>
      <c r="T197" s="167">
        <f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106</v>
      </c>
      <c r="AT197" s="168" t="s">
        <v>167</v>
      </c>
      <c r="AU197" s="168" t="s">
        <v>94</v>
      </c>
      <c r="AY197" s="14" t="s">
        <v>165</v>
      </c>
      <c r="BE197" s="99">
        <f>IF(N197="základná",J197,0)</f>
        <v>0</v>
      </c>
      <c r="BF197" s="99">
        <f>IF(N197="znížená",J197,0)</f>
        <v>0</v>
      </c>
      <c r="BG197" s="99">
        <f>IF(N197="zákl. prenesená",J197,0)</f>
        <v>0</v>
      </c>
      <c r="BH197" s="99">
        <f>IF(N197="zníž. prenesená",J197,0)</f>
        <v>0</v>
      </c>
      <c r="BI197" s="99">
        <f>IF(N197="nulová",J197,0)</f>
        <v>0</v>
      </c>
      <c r="BJ197" s="14" t="s">
        <v>94</v>
      </c>
      <c r="BK197" s="99">
        <f>ROUND(I197*H197,2)</f>
        <v>0</v>
      </c>
      <c r="BL197" s="14" t="s">
        <v>106</v>
      </c>
      <c r="BM197" s="168" t="s">
        <v>1501</v>
      </c>
    </row>
    <row r="198" spans="1:65" s="2" customFormat="1" ht="37.9" customHeight="1">
      <c r="A198" s="32"/>
      <c r="B198" s="131"/>
      <c r="C198" s="156" t="s">
        <v>372</v>
      </c>
      <c r="D198" s="156" t="s">
        <v>167</v>
      </c>
      <c r="E198" s="157" t="s">
        <v>1502</v>
      </c>
      <c r="F198" s="158" t="s">
        <v>1503</v>
      </c>
      <c r="G198" s="159" t="s">
        <v>170</v>
      </c>
      <c r="H198" s="160">
        <v>500.11</v>
      </c>
      <c r="I198" s="161"/>
      <c r="J198" s="162"/>
      <c r="K198" s="163"/>
      <c r="L198" s="33"/>
      <c r="M198" s="164" t="s">
        <v>1</v>
      </c>
      <c r="N198" s="165" t="s">
        <v>49</v>
      </c>
      <c r="O198" s="58"/>
      <c r="P198" s="166">
        <f>O198*H198</f>
        <v>0</v>
      </c>
      <c r="Q198" s="166">
        <v>2.1430000000000001E-2</v>
      </c>
      <c r="R198" s="166">
        <f>Q198*H198</f>
        <v>10.717357300000002</v>
      </c>
      <c r="S198" s="166">
        <v>0</v>
      </c>
      <c r="T198" s="167">
        <f>S198*H198</f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106</v>
      </c>
      <c r="AT198" s="168" t="s">
        <v>167</v>
      </c>
      <c r="AU198" s="168" t="s">
        <v>94</v>
      </c>
      <c r="AY198" s="14" t="s">
        <v>165</v>
      </c>
      <c r="BE198" s="99">
        <f>IF(N198="základná",J198,0)</f>
        <v>0</v>
      </c>
      <c r="BF198" s="99">
        <f>IF(N198="znížená",J198,0)</f>
        <v>0</v>
      </c>
      <c r="BG198" s="99">
        <f>IF(N198="zákl. prenesená",J198,0)</f>
        <v>0</v>
      </c>
      <c r="BH198" s="99">
        <f>IF(N198="zníž. prenesená",J198,0)</f>
        <v>0</v>
      </c>
      <c r="BI198" s="99">
        <f>IF(N198="nulová",J198,0)</f>
        <v>0</v>
      </c>
      <c r="BJ198" s="14" t="s">
        <v>94</v>
      </c>
      <c r="BK198" s="99">
        <f>ROUND(I198*H198,2)</f>
        <v>0</v>
      </c>
      <c r="BL198" s="14" t="s">
        <v>106</v>
      </c>
      <c r="BM198" s="168" t="s">
        <v>1504</v>
      </c>
    </row>
    <row r="199" spans="1:65" s="2" customFormat="1" ht="37.9" customHeight="1">
      <c r="A199" s="32"/>
      <c r="B199" s="131"/>
      <c r="C199" s="156" t="s">
        <v>377</v>
      </c>
      <c r="D199" s="156" t="s">
        <v>167</v>
      </c>
      <c r="E199" s="157" t="s">
        <v>1505</v>
      </c>
      <c r="F199" s="158" t="s">
        <v>1506</v>
      </c>
      <c r="G199" s="159" t="s">
        <v>170</v>
      </c>
      <c r="H199" s="160">
        <v>500.11</v>
      </c>
      <c r="I199" s="161"/>
      <c r="J199" s="162"/>
      <c r="K199" s="163"/>
      <c r="L199" s="33"/>
      <c r="M199" s="164" t="s">
        <v>1</v>
      </c>
      <c r="N199" s="165" t="s">
        <v>49</v>
      </c>
      <c r="O199" s="58"/>
      <c r="P199" s="166">
        <f>O199*H199</f>
        <v>0</v>
      </c>
      <c r="Q199" s="166">
        <v>1.2200000000000001E-2</v>
      </c>
      <c r="R199" s="166">
        <f>Q199*H199</f>
        <v>6.1013420000000007</v>
      </c>
      <c r="S199" s="166">
        <v>0</v>
      </c>
      <c r="T199" s="167">
        <f>S199*H199</f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106</v>
      </c>
      <c r="AT199" s="168" t="s">
        <v>167</v>
      </c>
      <c r="AU199" s="168" t="s">
        <v>94</v>
      </c>
      <c r="AY199" s="14" t="s">
        <v>165</v>
      </c>
      <c r="BE199" s="99">
        <f>IF(N199="základná",J199,0)</f>
        <v>0</v>
      </c>
      <c r="BF199" s="99">
        <f>IF(N199="znížená",J199,0)</f>
        <v>0</v>
      </c>
      <c r="BG199" s="99">
        <f>IF(N199="zákl. prenesená",J199,0)</f>
        <v>0</v>
      </c>
      <c r="BH199" s="99">
        <f>IF(N199="zníž. prenesená",J199,0)</f>
        <v>0</v>
      </c>
      <c r="BI199" s="99">
        <f>IF(N199="nulová",J199,0)</f>
        <v>0</v>
      </c>
      <c r="BJ199" s="14" t="s">
        <v>94</v>
      </c>
      <c r="BK199" s="99">
        <f>ROUND(I199*H199,2)</f>
        <v>0</v>
      </c>
      <c r="BL199" s="14" t="s">
        <v>106</v>
      </c>
      <c r="BM199" s="168" t="s">
        <v>1507</v>
      </c>
    </row>
    <row r="200" spans="1:65" s="2" customFormat="1" ht="49.15" customHeight="1">
      <c r="A200" s="32"/>
      <c r="B200" s="131"/>
      <c r="C200" s="156" t="s">
        <v>383</v>
      </c>
      <c r="D200" s="156" t="s">
        <v>167</v>
      </c>
      <c r="E200" s="157" t="s">
        <v>1508</v>
      </c>
      <c r="F200" s="158" t="s">
        <v>1509</v>
      </c>
      <c r="G200" s="159" t="s">
        <v>170</v>
      </c>
      <c r="H200" s="160">
        <v>115.012</v>
      </c>
      <c r="I200" s="161"/>
      <c r="J200" s="162"/>
      <c r="K200" s="163"/>
      <c r="L200" s="33"/>
      <c r="M200" s="164" t="s">
        <v>1</v>
      </c>
      <c r="N200" s="165" t="s">
        <v>49</v>
      </c>
      <c r="O200" s="58"/>
      <c r="P200" s="166">
        <f>O200*H200</f>
        <v>0</v>
      </c>
      <c r="Q200" s="166">
        <v>2.3E-2</v>
      </c>
      <c r="R200" s="166">
        <f>Q200*H200</f>
        <v>2.645276</v>
      </c>
      <c r="S200" s="166">
        <v>0</v>
      </c>
      <c r="T200" s="167">
        <f>S200*H200</f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106</v>
      </c>
      <c r="AT200" s="168" t="s">
        <v>167</v>
      </c>
      <c r="AU200" s="168" t="s">
        <v>94</v>
      </c>
      <c r="AY200" s="14" t="s">
        <v>165</v>
      </c>
      <c r="BE200" s="99">
        <f>IF(N200="základná",J200,0)</f>
        <v>0</v>
      </c>
      <c r="BF200" s="99">
        <f>IF(N200="znížená",J200,0)</f>
        <v>0</v>
      </c>
      <c r="BG200" s="99">
        <f>IF(N200="zákl. prenesená",J200,0)</f>
        <v>0</v>
      </c>
      <c r="BH200" s="99">
        <f>IF(N200="zníž. prenesená",J200,0)</f>
        <v>0</v>
      </c>
      <c r="BI200" s="99">
        <f>IF(N200="nulová",J200,0)</f>
        <v>0</v>
      </c>
      <c r="BJ200" s="14" t="s">
        <v>94</v>
      </c>
      <c r="BK200" s="99">
        <f>ROUND(I200*H200,2)</f>
        <v>0</v>
      </c>
      <c r="BL200" s="14" t="s">
        <v>106</v>
      </c>
      <c r="BM200" s="168" t="s">
        <v>1510</v>
      </c>
    </row>
    <row r="201" spans="1:65" s="2" customFormat="1" ht="24.2" customHeight="1">
      <c r="A201" s="32"/>
      <c r="B201" s="131"/>
      <c r="C201" s="156" t="s">
        <v>387</v>
      </c>
      <c r="D201" s="156" t="s">
        <v>167</v>
      </c>
      <c r="E201" s="157" t="s">
        <v>1511</v>
      </c>
      <c r="F201" s="158" t="s">
        <v>1512</v>
      </c>
      <c r="G201" s="159" t="s">
        <v>170</v>
      </c>
      <c r="H201" s="160">
        <v>500.11</v>
      </c>
      <c r="I201" s="161"/>
      <c r="J201" s="162"/>
      <c r="K201" s="163"/>
      <c r="L201" s="33"/>
      <c r="M201" s="164" t="s">
        <v>1</v>
      </c>
      <c r="N201" s="165" t="s">
        <v>49</v>
      </c>
      <c r="O201" s="58"/>
      <c r="P201" s="166">
        <f>O201*H201</f>
        <v>0</v>
      </c>
      <c r="Q201" s="166">
        <v>0</v>
      </c>
      <c r="R201" s="166">
        <f>Q201*H201</f>
        <v>0</v>
      </c>
      <c r="S201" s="166">
        <v>0</v>
      </c>
      <c r="T201" s="167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106</v>
      </c>
      <c r="AT201" s="168" t="s">
        <v>167</v>
      </c>
      <c r="AU201" s="168" t="s">
        <v>94</v>
      </c>
      <c r="AY201" s="14" t="s">
        <v>165</v>
      </c>
      <c r="BE201" s="99">
        <f>IF(N201="základná",J201,0)</f>
        <v>0</v>
      </c>
      <c r="BF201" s="99">
        <f>IF(N201="znížená",J201,0)</f>
        <v>0</v>
      </c>
      <c r="BG201" s="99">
        <f>IF(N201="zákl. prenesená",J201,0)</f>
        <v>0</v>
      </c>
      <c r="BH201" s="99">
        <f>IF(N201="zníž. prenesená",J201,0)</f>
        <v>0</v>
      </c>
      <c r="BI201" s="99">
        <f>IF(N201="nulová",J201,0)</f>
        <v>0</v>
      </c>
      <c r="BJ201" s="14" t="s">
        <v>94</v>
      </c>
      <c r="BK201" s="99">
        <f>ROUND(I201*H201,2)</f>
        <v>0</v>
      </c>
      <c r="BL201" s="14" t="s">
        <v>106</v>
      </c>
      <c r="BM201" s="168" t="s">
        <v>1513</v>
      </c>
    </row>
    <row r="202" spans="1:65" s="12" customFormat="1" ht="22.9" customHeight="1">
      <c r="B202" s="143"/>
      <c r="D202" s="144" t="s">
        <v>82</v>
      </c>
      <c r="E202" s="154" t="s">
        <v>194</v>
      </c>
      <c r="F202" s="154" t="s">
        <v>1514</v>
      </c>
      <c r="I202" s="146"/>
      <c r="J202" s="155"/>
      <c r="L202" s="143"/>
      <c r="M202" s="148"/>
      <c r="N202" s="149"/>
      <c r="O202" s="149"/>
      <c r="P202" s="150">
        <f>SUM(P203:P210)</f>
        <v>0</v>
      </c>
      <c r="Q202" s="149"/>
      <c r="R202" s="150">
        <f>SUM(R203:R210)</f>
        <v>4.7096800000000008E-2</v>
      </c>
      <c r="S202" s="149"/>
      <c r="T202" s="151">
        <f>SUM(T203:T210)</f>
        <v>0</v>
      </c>
      <c r="AR202" s="144" t="s">
        <v>89</v>
      </c>
      <c r="AT202" s="152" t="s">
        <v>82</v>
      </c>
      <c r="AU202" s="152" t="s">
        <v>89</v>
      </c>
      <c r="AY202" s="144" t="s">
        <v>165</v>
      </c>
      <c r="BK202" s="153">
        <f>SUM(BK203:BK210)</f>
        <v>0</v>
      </c>
    </row>
    <row r="203" spans="1:65" s="2" customFormat="1" ht="24.2" customHeight="1">
      <c r="A203" s="32"/>
      <c r="B203" s="131"/>
      <c r="C203" s="156" t="s">
        <v>391</v>
      </c>
      <c r="D203" s="156" t="s">
        <v>167</v>
      </c>
      <c r="E203" s="157" t="s">
        <v>1515</v>
      </c>
      <c r="F203" s="158" t="s">
        <v>1516</v>
      </c>
      <c r="G203" s="159" t="s">
        <v>277</v>
      </c>
      <c r="H203" s="160">
        <v>129.11000000000001</v>
      </c>
      <c r="I203" s="161"/>
      <c r="J203" s="162"/>
      <c r="K203" s="163"/>
      <c r="L203" s="33"/>
      <c r="M203" s="164" t="s">
        <v>1</v>
      </c>
      <c r="N203" s="165" t="s">
        <v>49</v>
      </c>
      <c r="O203" s="58"/>
      <c r="P203" s="166">
        <f t="shared" ref="P203:P210" si="18">O203*H203</f>
        <v>0</v>
      </c>
      <c r="Q203" s="166">
        <v>0</v>
      </c>
      <c r="R203" s="166">
        <f t="shared" ref="R203:R210" si="19">Q203*H203</f>
        <v>0</v>
      </c>
      <c r="S203" s="166">
        <v>0</v>
      </c>
      <c r="T203" s="167">
        <f t="shared" ref="T203:T210" si="20"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106</v>
      </c>
      <c r="AT203" s="168" t="s">
        <v>167</v>
      </c>
      <c r="AU203" s="168" t="s">
        <v>94</v>
      </c>
      <c r="AY203" s="14" t="s">
        <v>165</v>
      </c>
      <c r="BE203" s="99">
        <f t="shared" ref="BE203:BE210" si="21">IF(N203="základná",J203,0)</f>
        <v>0</v>
      </c>
      <c r="BF203" s="99">
        <f t="shared" ref="BF203:BF210" si="22">IF(N203="znížená",J203,0)</f>
        <v>0</v>
      </c>
      <c r="BG203" s="99">
        <f t="shared" ref="BG203:BG210" si="23">IF(N203="zákl. prenesená",J203,0)</f>
        <v>0</v>
      </c>
      <c r="BH203" s="99">
        <f t="shared" ref="BH203:BH210" si="24">IF(N203="zníž. prenesená",J203,0)</f>
        <v>0</v>
      </c>
      <c r="BI203" s="99">
        <f t="shared" ref="BI203:BI210" si="25">IF(N203="nulová",J203,0)</f>
        <v>0</v>
      </c>
      <c r="BJ203" s="14" t="s">
        <v>94</v>
      </c>
      <c r="BK203" s="99">
        <f t="shared" ref="BK203:BK210" si="26">ROUND(I203*H203,2)</f>
        <v>0</v>
      </c>
      <c r="BL203" s="14" t="s">
        <v>106</v>
      </c>
      <c r="BM203" s="168" t="s">
        <v>1517</v>
      </c>
    </row>
    <row r="204" spans="1:65" s="2" customFormat="1" ht="24.2" customHeight="1">
      <c r="A204" s="32"/>
      <c r="B204" s="131"/>
      <c r="C204" s="169" t="s">
        <v>396</v>
      </c>
      <c r="D204" s="169" t="s">
        <v>373</v>
      </c>
      <c r="E204" s="170" t="s">
        <v>1518</v>
      </c>
      <c r="F204" s="171" t="s">
        <v>1519</v>
      </c>
      <c r="G204" s="172" t="s">
        <v>277</v>
      </c>
      <c r="H204" s="173">
        <v>130.40100000000001</v>
      </c>
      <c r="I204" s="174"/>
      <c r="J204" s="175"/>
      <c r="K204" s="176"/>
      <c r="L204" s="177"/>
      <c r="M204" s="178" t="s">
        <v>1</v>
      </c>
      <c r="N204" s="179" t="s">
        <v>49</v>
      </c>
      <c r="O204" s="58"/>
      <c r="P204" s="166">
        <f t="shared" si="18"/>
        <v>0</v>
      </c>
      <c r="Q204" s="166">
        <v>2.0000000000000001E-4</v>
      </c>
      <c r="R204" s="166">
        <f t="shared" si="19"/>
        <v>2.6080200000000005E-2</v>
      </c>
      <c r="S204" s="166">
        <v>0</v>
      </c>
      <c r="T204" s="167">
        <f t="shared" si="20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194</v>
      </c>
      <c r="AT204" s="168" t="s">
        <v>373</v>
      </c>
      <c r="AU204" s="168" t="s">
        <v>94</v>
      </c>
      <c r="AY204" s="14" t="s">
        <v>165</v>
      </c>
      <c r="BE204" s="99">
        <f t="shared" si="21"/>
        <v>0</v>
      </c>
      <c r="BF204" s="99">
        <f t="shared" si="22"/>
        <v>0</v>
      </c>
      <c r="BG204" s="99">
        <f t="shared" si="23"/>
        <v>0</v>
      </c>
      <c r="BH204" s="99">
        <f t="shared" si="24"/>
        <v>0</v>
      </c>
      <c r="BI204" s="99">
        <f t="shared" si="25"/>
        <v>0</v>
      </c>
      <c r="BJ204" s="14" t="s">
        <v>94</v>
      </c>
      <c r="BK204" s="99">
        <f t="shared" si="26"/>
        <v>0</v>
      </c>
      <c r="BL204" s="14" t="s">
        <v>106</v>
      </c>
      <c r="BM204" s="168" t="s">
        <v>1520</v>
      </c>
    </row>
    <row r="205" spans="1:65" s="2" customFormat="1" ht="24.2" customHeight="1">
      <c r="A205" s="32"/>
      <c r="B205" s="131"/>
      <c r="C205" s="169" t="s">
        <v>400</v>
      </c>
      <c r="D205" s="169" t="s">
        <v>373</v>
      </c>
      <c r="E205" s="170" t="s">
        <v>1521</v>
      </c>
      <c r="F205" s="171" t="s">
        <v>1522</v>
      </c>
      <c r="G205" s="172" t="s">
        <v>394</v>
      </c>
      <c r="H205" s="173">
        <v>12</v>
      </c>
      <c r="I205" s="174"/>
      <c r="J205" s="175"/>
      <c r="K205" s="176"/>
      <c r="L205" s="177"/>
      <c r="M205" s="178" t="s">
        <v>1</v>
      </c>
      <c r="N205" s="179" t="s">
        <v>49</v>
      </c>
      <c r="O205" s="58"/>
      <c r="P205" s="166">
        <f t="shared" si="18"/>
        <v>0</v>
      </c>
      <c r="Q205" s="166">
        <v>6.9999999999999994E-5</v>
      </c>
      <c r="R205" s="166">
        <f t="shared" si="19"/>
        <v>8.3999999999999993E-4</v>
      </c>
      <c r="S205" s="166">
        <v>0</v>
      </c>
      <c r="T205" s="167">
        <f t="shared" si="20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194</v>
      </c>
      <c r="AT205" s="168" t="s">
        <v>373</v>
      </c>
      <c r="AU205" s="168" t="s">
        <v>94</v>
      </c>
      <c r="AY205" s="14" t="s">
        <v>165</v>
      </c>
      <c r="BE205" s="99">
        <f t="shared" si="21"/>
        <v>0</v>
      </c>
      <c r="BF205" s="99">
        <f t="shared" si="22"/>
        <v>0</v>
      </c>
      <c r="BG205" s="99">
        <f t="shared" si="23"/>
        <v>0</v>
      </c>
      <c r="BH205" s="99">
        <f t="shared" si="24"/>
        <v>0</v>
      </c>
      <c r="BI205" s="99">
        <f t="shared" si="25"/>
        <v>0</v>
      </c>
      <c r="BJ205" s="14" t="s">
        <v>94</v>
      </c>
      <c r="BK205" s="99">
        <f t="shared" si="26"/>
        <v>0</v>
      </c>
      <c r="BL205" s="14" t="s">
        <v>106</v>
      </c>
      <c r="BM205" s="168" t="s">
        <v>1523</v>
      </c>
    </row>
    <row r="206" spans="1:65" s="2" customFormat="1" ht="24.2" customHeight="1">
      <c r="A206" s="32"/>
      <c r="B206" s="131"/>
      <c r="C206" s="169" t="s">
        <v>404</v>
      </c>
      <c r="D206" s="169" t="s">
        <v>373</v>
      </c>
      <c r="E206" s="170" t="s">
        <v>1524</v>
      </c>
      <c r="F206" s="171" t="s">
        <v>1525</v>
      </c>
      <c r="G206" s="172" t="s">
        <v>394</v>
      </c>
      <c r="H206" s="173">
        <v>12</v>
      </c>
      <c r="I206" s="174"/>
      <c r="J206" s="175"/>
      <c r="K206" s="176"/>
      <c r="L206" s="177"/>
      <c r="M206" s="178" t="s">
        <v>1</v>
      </c>
      <c r="N206" s="179" t="s">
        <v>49</v>
      </c>
      <c r="O206" s="58"/>
      <c r="P206" s="166">
        <f t="shared" si="18"/>
        <v>0</v>
      </c>
      <c r="Q206" s="166">
        <v>9.0000000000000006E-5</v>
      </c>
      <c r="R206" s="166">
        <f t="shared" si="19"/>
        <v>1.08E-3</v>
      </c>
      <c r="S206" s="166">
        <v>0</v>
      </c>
      <c r="T206" s="167">
        <f t="shared" si="20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194</v>
      </c>
      <c r="AT206" s="168" t="s">
        <v>373</v>
      </c>
      <c r="AU206" s="168" t="s">
        <v>94</v>
      </c>
      <c r="AY206" s="14" t="s">
        <v>165</v>
      </c>
      <c r="BE206" s="99">
        <f t="shared" si="21"/>
        <v>0</v>
      </c>
      <c r="BF206" s="99">
        <f t="shared" si="22"/>
        <v>0</v>
      </c>
      <c r="BG206" s="99">
        <f t="shared" si="23"/>
        <v>0</v>
      </c>
      <c r="BH206" s="99">
        <f t="shared" si="24"/>
        <v>0</v>
      </c>
      <c r="BI206" s="99">
        <f t="shared" si="25"/>
        <v>0</v>
      </c>
      <c r="BJ206" s="14" t="s">
        <v>94</v>
      </c>
      <c r="BK206" s="99">
        <f t="shared" si="26"/>
        <v>0</v>
      </c>
      <c r="BL206" s="14" t="s">
        <v>106</v>
      </c>
      <c r="BM206" s="168" t="s">
        <v>1526</v>
      </c>
    </row>
    <row r="207" spans="1:65" s="2" customFormat="1" ht="24.2" customHeight="1">
      <c r="A207" s="32"/>
      <c r="B207" s="131"/>
      <c r="C207" s="169" t="s">
        <v>408</v>
      </c>
      <c r="D207" s="169" t="s">
        <v>373</v>
      </c>
      <c r="E207" s="170" t="s">
        <v>1527</v>
      </c>
      <c r="F207" s="171" t="s">
        <v>1528</v>
      </c>
      <c r="G207" s="172" t="s">
        <v>394</v>
      </c>
      <c r="H207" s="173">
        <v>2</v>
      </c>
      <c r="I207" s="174"/>
      <c r="J207" s="175"/>
      <c r="K207" s="176"/>
      <c r="L207" s="177"/>
      <c r="M207" s="178" t="s">
        <v>1</v>
      </c>
      <c r="N207" s="179" t="s">
        <v>49</v>
      </c>
      <c r="O207" s="58"/>
      <c r="P207" s="166">
        <f t="shared" si="18"/>
        <v>0</v>
      </c>
      <c r="Q207" s="166">
        <v>6.9999999999999994E-5</v>
      </c>
      <c r="R207" s="166">
        <f t="shared" si="19"/>
        <v>1.3999999999999999E-4</v>
      </c>
      <c r="S207" s="166">
        <v>0</v>
      </c>
      <c r="T207" s="167">
        <f t="shared" si="20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194</v>
      </c>
      <c r="AT207" s="168" t="s">
        <v>373</v>
      </c>
      <c r="AU207" s="168" t="s">
        <v>94</v>
      </c>
      <c r="AY207" s="14" t="s">
        <v>165</v>
      </c>
      <c r="BE207" s="99">
        <f t="shared" si="21"/>
        <v>0</v>
      </c>
      <c r="BF207" s="99">
        <f t="shared" si="22"/>
        <v>0</v>
      </c>
      <c r="BG207" s="99">
        <f t="shared" si="23"/>
        <v>0</v>
      </c>
      <c r="BH207" s="99">
        <f t="shared" si="24"/>
        <v>0</v>
      </c>
      <c r="BI207" s="99">
        <f t="shared" si="25"/>
        <v>0</v>
      </c>
      <c r="BJ207" s="14" t="s">
        <v>94</v>
      </c>
      <c r="BK207" s="99">
        <f t="shared" si="26"/>
        <v>0</v>
      </c>
      <c r="BL207" s="14" t="s">
        <v>106</v>
      </c>
      <c r="BM207" s="168" t="s">
        <v>1529</v>
      </c>
    </row>
    <row r="208" spans="1:65" s="2" customFormat="1" ht="24.2" customHeight="1">
      <c r="A208" s="32"/>
      <c r="B208" s="131"/>
      <c r="C208" s="169" t="s">
        <v>412</v>
      </c>
      <c r="D208" s="169" t="s">
        <v>373</v>
      </c>
      <c r="E208" s="170" t="s">
        <v>1530</v>
      </c>
      <c r="F208" s="171" t="s">
        <v>1531</v>
      </c>
      <c r="G208" s="172" t="s">
        <v>394</v>
      </c>
      <c r="H208" s="173">
        <v>3</v>
      </c>
      <c r="I208" s="174"/>
      <c r="J208" s="175"/>
      <c r="K208" s="176"/>
      <c r="L208" s="177"/>
      <c r="M208" s="178" t="s">
        <v>1</v>
      </c>
      <c r="N208" s="179" t="s">
        <v>49</v>
      </c>
      <c r="O208" s="58"/>
      <c r="P208" s="166">
        <f t="shared" si="18"/>
        <v>0</v>
      </c>
      <c r="Q208" s="166">
        <v>5.0000000000000002E-5</v>
      </c>
      <c r="R208" s="166">
        <f t="shared" si="19"/>
        <v>1.5000000000000001E-4</v>
      </c>
      <c r="S208" s="166">
        <v>0</v>
      </c>
      <c r="T208" s="167">
        <f t="shared" si="20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194</v>
      </c>
      <c r="AT208" s="168" t="s">
        <v>373</v>
      </c>
      <c r="AU208" s="168" t="s">
        <v>94</v>
      </c>
      <c r="AY208" s="14" t="s">
        <v>165</v>
      </c>
      <c r="BE208" s="99">
        <f t="shared" si="21"/>
        <v>0</v>
      </c>
      <c r="BF208" s="99">
        <f t="shared" si="22"/>
        <v>0</v>
      </c>
      <c r="BG208" s="99">
        <f t="shared" si="23"/>
        <v>0</v>
      </c>
      <c r="BH208" s="99">
        <f t="shared" si="24"/>
        <v>0</v>
      </c>
      <c r="BI208" s="99">
        <f t="shared" si="25"/>
        <v>0</v>
      </c>
      <c r="BJ208" s="14" t="s">
        <v>94</v>
      </c>
      <c r="BK208" s="99">
        <f t="shared" si="26"/>
        <v>0</v>
      </c>
      <c r="BL208" s="14" t="s">
        <v>106</v>
      </c>
      <c r="BM208" s="168" t="s">
        <v>1532</v>
      </c>
    </row>
    <row r="209" spans="1:65" s="2" customFormat="1" ht="24.2" customHeight="1">
      <c r="A209" s="32"/>
      <c r="B209" s="131"/>
      <c r="C209" s="156" t="s">
        <v>556</v>
      </c>
      <c r="D209" s="156" t="s">
        <v>167</v>
      </c>
      <c r="E209" s="157" t="s">
        <v>1533</v>
      </c>
      <c r="F209" s="158" t="s">
        <v>1534</v>
      </c>
      <c r="G209" s="159" t="s">
        <v>277</v>
      </c>
      <c r="H209" s="160">
        <v>129.11000000000001</v>
      </c>
      <c r="I209" s="161"/>
      <c r="J209" s="162"/>
      <c r="K209" s="163"/>
      <c r="L209" s="33"/>
      <c r="M209" s="164" t="s">
        <v>1</v>
      </c>
      <c r="N209" s="165" t="s">
        <v>49</v>
      </c>
      <c r="O209" s="58"/>
      <c r="P209" s="166">
        <f t="shared" si="18"/>
        <v>0</v>
      </c>
      <c r="Q209" s="166">
        <v>2.0000000000000002E-5</v>
      </c>
      <c r="R209" s="166">
        <f t="shared" si="19"/>
        <v>2.5822000000000006E-3</v>
      </c>
      <c r="S209" s="166">
        <v>0</v>
      </c>
      <c r="T209" s="167">
        <f t="shared" si="20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106</v>
      </c>
      <c r="AT209" s="168" t="s">
        <v>167</v>
      </c>
      <c r="AU209" s="168" t="s">
        <v>94</v>
      </c>
      <c r="AY209" s="14" t="s">
        <v>165</v>
      </c>
      <c r="BE209" s="99">
        <f t="shared" si="21"/>
        <v>0</v>
      </c>
      <c r="BF209" s="99">
        <f t="shared" si="22"/>
        <v>0</v>
      </c>
      <c r="BG209" s="99">
        <f t="shared" si="23"/>
        <v>0</v>
      </c>
      <c r="BH209" s="99">
        <f t="shared" si="24"/>
        <v>0</v>
      </c>
      <c r="BI209" s="99">
        <f t="shared" si="25"/>
        <v>0</v>
      </c>
      <c r="BJ209" s="14" t="s">
        <v>94</v>
      </c>
      <c r="BK209" s="99">
        <f t="shared" si="26"/>
        <v>0</v>
      </c>
      <c r="BL209" s="14" t="s">
        <v>106</v>
      </c>
      <c r="BM209" s="168" t="s">
        <v>1535</v>
      </c>
    </row>
    <row r="210" spans="1:65" s="2" customFormat="1" ht="37.9" customHeight="1">
      <c r="A210" s="32"/>
      <c r="B210" s="131"/>
      <c r="C210" s="169" t="s">
        <v>560</v>
      </c>
      <c r="D210" s="169" t="s">
        <v>373</v>
      </c>
      <c r="E210" s="170" t="s">
        <v>1476</v>
      </c>
      <c r="F210" s="171" t="s">
        <v>1477</v>
      </c>
      <c r="G210" s="172" t="s">
        <v>170</v>
      </c>
      <c r="H210" s="173">
        <v>40.561</v>
      </c>
      <c r="I210" s="174"/>
      <c r="J210" s="175"/>
      <c r="K210" s="176"/>
      <c r="L210" s="177"/>
      <c r="M210" s="178" t="s">
        <v>1</v>
      </c>
      <c r="N210" s="179" t="s">
        <v>49</v>
      </c>
      <c r="O210" s="58"/>
      <c r="P210" s="166">
        <f t="shared" si="18"/>
        <v>0</v>
      </c>
      <c r="Q210" s="166">
        <v>4.0000000000000002E-4</v>
      </c>
      <c r="R210" s="166">
        <f t="shared" si="19"/>
        <v>1.62244E-2</v>
      </c>
      <c r="S210" s="166">
        <v>0</v>
      </c>
      <c r="T210" s="167">
        <f t="shared" si="20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194</v>
      </c>
      <c r="AT210" s="168" t="s">
        <v>373</v>
      </c>
      <c r="AU210" s="168" t="s">
        <v>94</v>
      </c>
      <c r="AY210" s="14" t="s">
        <v>165</v>
      </c>
      <c r="BE210" s="99">
        <f t="shared" si="21"/>
        <v>0</v>
      </c>
      <c r="BF210" s="99">
        <f t="shared" si="22"/>
        <v>0</v>
      </c>
      <c r="BG210" s="99">
        <f t="shared" si="23"/>
        <v>0</v>
      </c>
      <c r="BH210" s="99">
        <f t="shared" si="24"/>
        <v>0</v>
      </c>
      <c r="BI210" s="99">
        <f t="shared" si="25"/>
        <v>0</v>
      </c>
      <c r="BJ210" s="14" t="s">
        <v>94</v>
      </c>
      <c r="BK210" s="99">
        <f t="shared" si="26"/>
        <v>0</v>
      </c>
      <c r="BL210" s="14" t="s">
        <v>106</v>
      </c>
      <c r="BM210" s="168" t="s">
        <v>1536</v>
      </c>
    </row>
    <row r="211" spans="1:65" s="12" customFormat="1" ht="22.9" customHeight="1">
      <c r="B211" s="143"/>
      <c r="D211" s="144" t="s">
        <v>82</v>
      </c>
      <c r="E211" s="154" t="s">
        <v>198</v>
      </c>
      <c r="F211" s="154" t="s">
        <v>253</v>
      </c>
      <c r="I211" s="146"/>
      <c r="J211" s="155"/>
      <c r="L211" s="143"/>
      <c r="M211" s="148"/>
      <c r="N211" s="149"/>
      <c r="O211" s="149"/>
      <c r="P211" s="150">
        <f>SUM(P212:P230)</f>
        <v>0</v>
      </c>
      <c r="Q211" s="149"/>
      <c r="R211" s="150">
        <f>SUM(R212:R230)</f>
        <v>15.36629654</v>
      </c>
      <c r="S211" s="149"/>
      <c r="T211" s="151">
        <f>SUM(T212:T230)</f>
        <v>81.992024000000001</v>
      </c>
      <c r="AR211" s="144" t="s">
        <v>89</v>
      </c>
      <c r="AT211" s="152" t="s">
        <v>82</v>
      </c>
      <c r="AU211" s="152" t="s">
        <v>89</v>
      </c>
      <c r="AY211" s="144" t="s">
        <v>165</v>
      </c>
      <c r="BK211" s="153">
        <f>SUM(BK212:BK230)</f>
        <v>0</v>
      </c>
    </row>
    <row r="212" spans="1:65" s="2" customFormat="1" ht="37.9" customHeight="1">
      <c r="A212" s="32"/>
      <c r="B212" s="131"/>
      <c r="C212" s="156" t="s">
        <v>564</v>
      </c>
      <c r="D212" s="156" t="s">
        <v>167</v>
      </c>
      <c r="E212" s="157" t="s">
        <v>1537</v>
      </c>
      <c r="F212" s="158" t="s">
        <v>1538</v>
      </c>
      <c r="G212" s="159" t="s">
        <v>277</v>
      </c>
      <c r="H212" s="160">
        <v>80.09</v>
      </c>
      <c r="I212" s="161"/>
      <c r="J212" s="162"/>
      <c r="K212" s="163"/>
      <c r="L212" s="33"/>
      <c r="M212" s="164" t="s">
        <v>1</v>
      </c>
      <c r="N212" s="165" t="s">
        <v>49</v>
      </c>
      <c r="O212" s="58"/>
      <c r="P212" s="166">
        <f t="shared" ref="P212:P230" si="27">O212*H212</f>
        <v>0</v>
      </c>
      <c r="Q212" s="166">
        <v>9.8729999999999998E-2</v>
      </c>
      <c r="R212" s="166">
        <f t="shared" ref="R212:R230" si="28">Q212*H212</f>
        <v>7.9072857000000001</v>
      </c>
      <c r="S212" s="166">
        <v>0</v>
      </c>
      <c r="T212" s="167">
        <f t="shared" ref="T212:T230" si="29"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106</v>
      </c>
      <c r="AT212" s="168" t="s">
        <v>167</v>
      </c>
      <c r="AU212" s="168" t="s">
        <v>94</v>
      </c>
      <c r="AY212" s="14" t="s">
        <v>165</v>
      </c>
      <c r="BE212" s="99">
        <f t="shared" ref="BE212:BE230" si="30">IF(N212="základná",J212,0)</f>
        <v>0</v>
      </c>
      <c r="BF212" s="99">
        <f t="shared" ref="BF212:BF230" si="31">IF(N212="znížená",J212,0)</f>
        <v>0</v>
      </c>
      <c r="BG212" s="99">
        <f t="shared" ref="BG212:BG230" si="32">IF(N212="zákl. prenesená",J212,0)</f>
        <v>0</v>
      </c>
      <c r="BH212" s="99">
        <f t="shared" ref="BH212:BH230" si="33">IF(N212="zníž. prenesená",J212,0)</f>
        <v>0</v>
      </c>
      <c r="BI212" s="99">
        <f t="shared" ref="BI212:BI230" si="34">IF(N212="nulová",J212,0)</f>
        <v>0</v>
      </c>
      <c r="BJ212" s="14" t="s">
        <v>94</v>
      </c>
      <c r="BK212" s="99">
        <f t="shared" ref="BK212:BK230" si="35">ROUND(I212*H212,2)</f>
        <v>0</v>
      </c>
      <c r="BL212" s="14" t="s">
        <v>106</v>
      </c>
      <c r="BM212" s="168" t="s">
        <v>1539</v>
      </c>
    </row>
    <row r="213" spans="1:65" s="2" customFormat="1" ht="24.2" customHeight="1">
      <c r="A213" s="32"/>
      <c r="B213" s="131"/>
      <c r="C213" s="169" t="s">
        <v>566</v>
      </c>
      <c r="D213" s="169" t="s">
        <v>373</v>
      </c>
      <c r="E213" s="170" t="s">
        <v>1540</v>
      </c>
      <c r="F213" s="171" t="s">
        <v>1541</v>
      </c>
      <c r="G213" s="172" t="s">
        <v>394</v>
      </c>
      <c r="H213" s="173">
        <v>85</v>
      </c>
      <c r="I213" s="174"/>
      <c r="J213" s="175"/>
      <c r="K213" s="176"/>
      <c r="L213" s="177"/>
      <c r="M213" s="178" t="s">
        <v>1</v>
      </c>
      <c r="N213" s="179" t="s">
        <v>49</v>
      </c>
      <c r="O213" s="58"/>
      <c r="P213" s="166">
        <f t="shared" si="27"/>
        <v>0</v>
      </c>
      <c r="Q213" s="166">
        <v>2.1999999999999999E-2</v>
      </c>
      <c r="R213" s="166">
        <f t="shared" si="28"/>
        <v>1.8699999999999999</v>
      </c>
      <c r="S213" s="166">
        <v>0</v>
      </c>
      <c r="T213" s="167">
        <f t="shared" si="29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194</v>
      </c>
      <c r="AT213" s="168" t="s">
        <v>373</v>
      </c>
      <c r="AU213" s="168" t="s">
        <v>94</v>
      </c>
      <c r="AY213" s="14" t="s">
        <v>165</v>
      </c>
      <c r="BE213" s="99">
        <f t="shared" si="30"/>
        <v>0</v>
      </c>
      <c r="BF213" s="99">
        <f t="shared" si="31"/>
        <v>0</v>
      </c>
      <c r="BG213" s="99">
        <f t="shared" si="32"/>
        <v>0</v>
      </c>
      <c r="BH213" s="99">
        <f t="shared" si="33"/>
        <v>0</v>
      </c>
      <c r="BI213" s="99">
        <f t="shared" si="34"/>
        <v>0</v>
      </c>
      <c r="BJ213" s="14" t="s">
        <v>94</v>
      </c>
      <c r="BK213" s="99">
        <f t="shared" si="35"/>
        <v>0</v>
      </c>
      <c r="BL213" s="14" t="s">
        <v>106</v>
      </c>
      <c r="BM213" s="168" t="s">
        <v>1542</v>
      </c>
    </row>
    <row r="214" spans="1:65" s="2" customFormat="1" ht="24.2" customHeight="1">
      <c r="A214" s="32"/>
      <c r="B214" s="131"/>
      <c r="C214" s="156" t="s">
        <v>570</v>
      </c>
      <c r="D214" s="156" t="s">
        <v>167</v>
      </c>
      <c r="E214" s="157" t="s">
        <v>1543</v>
      </c>
      <c r="F214" s="158" t="s">
        <v>1544</v>
      </c>
      <c r="G214" s="159" t="s">
        <v>277</v>
      </c>
      <c r="H214" s="160">
        <v>19.600000000000001</v>
      </c>
      <c r="I214" s="161"/>
      <c r="J214" s="162"/>
      <c r="K214" s="163"/>
      <c r="L214" s="33"/>
      <c r="M214" s="164" t="s">
        <v>1</v>
      </c>
      <c r="N214" s="165" t="s">
        <v>49</v>
      </c>
      <c r="O214" s="58"/>
      <c r="P214" s="166">
        <f t="shared" si="27"/>
        <v>0</v>
      </c>
      <c r="Q214" s="166">
        <v>0</v>
      </c>
      <c r="R214" s="166">
        <f t="shared" si="28"/>
        <v>0</v>
      </c>
      <c r="S214" s="166">
        <v>0</v>
      </c>
      <c r="T214" s="167">
        <f t="shared" si="29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106</v>
      </c>
      <c r="AT214" s="168" t="s">
        <v>167</v>
      </c>
      <c r="AU214" s="168" t="s">
        <v>94</v>
      </c>
      <c r="AY214" s="14" t="s">
        <v>165</v>
      </c>
      <c r="BE214" s="99">
        <f t="shared" si="30"/>
        <v>0</v>
      </c>
      <c r="BF214" s="99">
        <f t="shared" si="31"/>
        <v>0</v>
      </c>
      <c r="BG214" s="99">
        <f t="shared" si="32"/>
        <v>0</v>
      </c>
      <c r="BH214" s="99">
        <f t="shared" si="33"/>
        <v>0</v>
      </c>
      <c r="BI214" s="99">
        <f t="shared" si="34"/>
        <v>0</v>
      </c>
      <c r="BJ214" s="14" t="s">
        <v>94</v>
      </c>
      <c r="BK214" s="99">
        <f t="shared" si="35"/>
        <v>0</v>
      </c>
      <c r="BL214" s="14" t="s">
        <v>106</v>
      </c>
      <c r="BM214" s="168" t="s">
        <v>1545</v>
      </c>
    </row>
    <row r="215" spans="1:65" s="2" customFormat="1" ht="24.2" customHeight="1">
      <c r="A215" s="32"/>
      <c r="B215" s="131"/>
      <c r="C215" s="156" t="s">
        <v>572</v>
      </c>
      <c r="D215" s="156" t="s">
        <v>167</v>
      </c>
      <c r="E215" s="157" t="s">
        <v>1546</v>
      </c>
      <c r="F215" s="158" t="s">
        <v>1547</v>
      </c>
      <c r="G215" s="159" t="s">
        <v>277</v>
      </c>
      <c r="H215" s="160">
        <v>15.1</v>
      </c>
      <c r="I215" s="161"/>
      <c r="J215" s="162"/>
      <c r="K215" s="163"/>
      <c r="L215" s="33"/>
      <c r="M215" s="164" t="s">
        <v>1</v>
      </c>
      <c r="N215" s="165" t="s">
        <v>49</v>
      </c>
      <c r="O215" s="58"/>
      <c r="P215" s="166">
        <f t="shared" si="27"/>
        <v>0</v>
      </c>
      <c r="Q215" s="166">
        <v>6.3820000000000002E-2</v>
      </c>
      <c r="R215" s="166">
        <f t="shared" si="28"/>
        <v>0.96368200000000004</v>
      </c>
      <c r="S215" s="166">
        <v>0</v>
      </c>
      <c r="T215" s="167">
        <f t="shared" si="29"/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106</v>
      </c>
      <c r="AT215" s="168" t="s">
        <v>167</v>
      </c>
      <c r="AU215" s="168" t="s">
        <v>94</v>
      </c>
      <c r="AY215" s="14" t="s">
        <v>165</v>
      </c>
      <c r="BE215" s="99">
        <f t="shared" si="30"/>
        <v>0</v>
      </c>
      <c r="BF215" s="99">
        <f t="shared" si="31"/>
        <v>0</v>
      </c>
      <c r="BG215" s="99">
        <f t="shared" si="32"/>
        <v>0</v>
      </c>
      <c r="BH215" s="99">
        <f t="shared" si="33"/>
        <v>0</v>
      </c>
      <c r="BI215" s="99">
        <f t="shared" si="34"/>
        <v>0</v>
      </c>
      <c r="BJ215" s="14" t="s">
        <v>94</v>
      </c>
      <c r="BK215" s="99">
        <f t="shared" si="35"/>
        <v>0</v>
      </c>
      <c r="BL215" s="14" t="s">
        <v>106</v>
      </c>
      <c r="BM215" s="168" t="s">
        <v>1548</v>
      </c>
    </row>
    <row r="216" spans="1:65" s="2" customFormat="1" ht="24.2" customHeight="1">
      <c r="A216" s="32"/>
      <c r="B216" s="131"/>
      <c r="C216" s="156" t="s">
        <v>576</v>
      </c>
      <c r="D216" s="156" t="s">
        <v>167</v>
      </c>
      <c r="E216" s="157" t="s">
        <v>1549</v>
      </c>
      <c r="F216" s="158" t="s">
        <v>1550</v>
      </c>
      <c r="G216" s="159" t="s">
        <v>277</v>
      </c>
      <c r="H216" s="160">
        <v>4.5</v>
      </c>
      <c r="I216" s="161"/>
      <c r="J216" s="162"/>
      <c r="K216" s="163"/>
      <c r="L216" s="33"/>
      <c r="M216" s="164" t="s">
        <v>1</v>
      </c>
      <c r="N216" s="165" t="s">
        <v>49</v>
      </c>
      <c r="O216" s="58"/>
      <c r="P216" s="166">
        <f t="shared" si="27"/>
        <v>0</v>
      </c>
      <c r="Q216" s="166">
        <v>6.3890000000000002E-2</v>
      </c>
      <c r="R216" s="166">
        <f t="shared" si="28"/>
        <v>0.28750500000000001</v>
      </c>
      <c r="S216" s="166">
        <v>0</v>
      </c>
      <c r="T216" s="167">
        <f t="shared" si="29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106</v>
      </c>
      <c r="AT216" s="168" t="s">
        <v>167</v>
      </c>
      <c r="AU216" s="168" t="s">
        <v>94</v>
      </c>
      <c r="AY216" s="14" t="s">
        <v>165</v>
      </c>
      <c r="BE216" s="99">
        <f t="shared" si="30"/>
        <v>0</v>
      </c>
      <c r="BF216" s="99">
        <f t="shared" si="31"/>
        <v>0</v>
      </c>
      <c r="BG216" s="99">
        <f t="shared" si="32"/>
        <v>0</v>
      </c>
      <c r="BH216" s="99">
        <f t="shared" si="33"/>
        <v>0</v>
      </c>
      <c r="BI216" s="99">
        <f t="shared" si="34"/>
        <v>0</v>
      </c>
      <c r="BJ216" s="14" t="s">
        <v>94</v>
      </c>
      <c r="BK216" s="99">
        <f t="shared" si="35"/>
        <v>0</v>
      </c>
      <c r="BL216" s="14" t="s">
        <v>106</v>
      </c>
      <c r="BM216" s="168" t="s">
        <v>1551</v>
      </c>
    </row>
    <row r="217" spans="1:65" s="2" customFormat="1" ht="24.2" customHeight="1">
      <c r="A217" s="32"/>
      <c r="B217" s="131"/>
      <c r="C217" s="156" t="s">
        <v>580</v>
      </c>
      <c r="D217" s="156" t="s">
        <v>167</v>
      </c>
      <c r="E217" s="157" t="s">
        <v>1552</v>
      </c>
      <c r="F217" s="158" t="s">
        <v>1553</v>
      </c>
      <c r="G217" s="159" t="s">
        <v>394</v>
      </c>
      <c r="H217" s="160">
        <v>2</v>
      </c>
      <c r="I217" s="161"/>
      <c r="J217" s="162"/>
      <c r="K217" s="163"/>
      <c r="L217" s="33"/>
      <c r="M217" s="164" t="s">
        <v>1</v>
      </c>
      <c r="N217" s="165" t="s">
        <v>49</v>
      </c>
      <c r="O217" s="58"/>
      <c r="P217" s="166">
        <f t="shared" si="27"/>
        <v>0</v>
      </c>
      <c r="Q217" s="166">
        <v>1.6167899999999999</v>
      </c>
      <c r="R217" s="166">
        <f t="shared" si="28"/>
        <v>3.2335799999999999</v>
      </c>
      <c r="S217" s="166">
        <v>0</v>
      </c>
      <c r="T217" s="167">
        <f t="shared" si="29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8" t="s">
        <v>106</v>
      </c>
      <c r="AT217" s="168" t="s">
        <v>167</v>
      </c>
      <c r="AU217" s="168" t="s">
        <v>94</v>
      </c>
      <c r="AY217" s="14" t="s">
        <v>165</v>
      </c>
      <c r="BE217" s="99">
        <f t="shared" si="30"/>
        <v>0</v>
      </c>
      <c r="BF217" s="99">
        <f t="shared" si="31"/>
        <v>0</v>
      </c>
      <c r="BG217" s="99">
        <f t="shared" si="32"/>
        <v>0</v>
      </c>
      <c r="BH217" s="99">
        <f t="shared" si="33"/>
        <v>0</v>
      </c>
      <c r="BI217" s="99">
        <f t="shared" si="34"/>
        <v>0</v>
      </c>
      <c r="BJ217" s="14" t="s">
        <v>94</v>
      </c>
      <c r="BK217" s="99">
        <f t="shared" si="35"/>
        <v>0</v>
      </c>
      <c r="BL217" s="14" t="s">
        <v>106</v>
      </c>
      <c r="BM217" s="168" t="s">
        <v>1554</v>
      </c>
    </row>
    <row r="218" spans="1:65" s="2" customFormat="1" ht="24.2" customHeight="1">
      <c r="A218" s="32"/>
      <c r="B218" s="131"/>
      <c r="C218" s="156" t="s">
        <v>584</v>
      </c>
      <c r="D218" s="156" t="s">
        <v>167</v>
      </c>
      <c r="E218" s="157" t="s">
        <v>1555</v>
      </c>
      <c r="F218" s="158" t="s">
        <v>1556</v>
      </c>
      <c r="G218" s="159" t="s">
        <v>170</v>
      </c>
      <c r="H218" s="160">
        <v>575.12699999999995</v>
      </c>
      <c r="I218" s="161"/>
      <c r="J218" s="162"/>
      <c r="K218" s="163"/>
      <c r="L218" s="33"/>
      <c r="M218" s="164" t="s">
        <v>1</v>
      </c>
      <c r="N218" s="165" t="s">
        <v>49</v>
      </c>
      <c r="O218" s="58"/>
      <c r="P218" s="166">
        <f t="shared" si="27"/>
        <v>0</v>
      </c>
      <c r="Q218" s="166">
        <v>1.92E-3</v>
      </c>
      <c r="R218" s="166">
        <f t="shared" si="28"/>
        <v>1.1042438399999999</v>
      </c>
      <c r="S218" s="166">
        <v>0</v>
      </c>
      <c r="T218" s="167">
        <f t="shared" si="29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106</v>
      </c>
      <c r="AT218" s="168" t="s">
        <v>167</v>
      </c>
      <c r="AU218" s="168" t="s">
        <v>94</v>
      </c>
      <c r="AY218" s="14" t="s">
        <v>165</v>
      </c>
      <c r="BE218" s="99">
        <f t="shared" si="30"/>
        <v>0</v>
      </c>
      <c r="BF218" s="99">
        <f t="shared" si="31"/>
        <v>0</v>
      </c>
      <c r="BG218" s="99">
        <f t="shared" si="32"/>
        <v>0</v>
      </c>
      <c r="BH218" s="99">
        <f t="shared" si="33"/>
        <v>0</v>
      </c>
      <c r="BI218" s="99">
        <f t="shared" si="34"/>
        <v>0</v>
      </c>
      <c r="BJ218" s="14" t="s">
        <v>94</v>
      </c>
      <c r="BK218" s="99">
        <f t="shared" si="35"/>
        <v>0</v>
      </c>
      <c r="BL218" s="14" t="s">
        <v>106</v>
      </c>
      <c r="BM218" s="168" t="s">
        <v>1557</v>
      </c>
    </row>
    <row r="219" spans="1:65" s="2" customFormat="1" ht="24.2" customHeight="1">
      <c r="A219" s="32"/>
      <c r="B219" s="131"/>
      <c r="C219" s="156" t="s">
        <v>586</v>
      </c>
      <c r="D219" s="156" t="s">
        <v>167</v>
      </c>
      <c r="E219" s="157" t="s">
        <v>453</v>
      </c>
      <c r="F219" s="158" t="s">
        <v>454</v>
      </c>
      <c r="G219" s="159" t="s">
        <v>170</v>
      </c>
      <c r="H219" s="160">
        <v>442.05</v>
      </c>
      <c r="I219" s="161"/>
      <c r="J219" s="162"/>
      <c r="K219" s="163"/>
      <c r="L219" s="33"/>
      <c r="M219" s="164" t="s">
        <v>1</v>
      </c>
      <c r="N219" s="165" t="s">
        <v>49</v>
      </c>
      <c r="O219" s="58"/>
      <c r="P219" s="166">
        <f t="shared" si="27"/>
        <v>0</v>
      </c>
      <c r="Q219" s="166">
        <v>0</v>
      </c>
      <c r="R219" s="166">
        <f t="shared" si="28"/>
        <v>0</v>
      </c>
      <c r="S219" s="166">
        <v>0</v>
      </c>
      <c r="T219" s="167">
        <f t="shared" si="29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106</v>
      </c>
      <c r="AT219" s="168" t="s">
        <v>167</v>
      </c>
      <c r="AU219" s="168" t="s">
        <v>94</v>
      </c>
      <c r="AY219" s="14" t="s">
        <v>165</v>
      </c>
      <c r="BE219" s="99">
        <f t="shared" si="30"/>
        <v>0</v>
      </c>
      <c r="BF219" s="99">
        <f t="shared" si="31"/>
        <v>0</v>
      </c>
      <c r="BG219" s="99">
        <f t="shared" si="32"/>
        <v>0</v>
      </c>
      <c r="BH219" s="99">
        <f t="shared" si="33"/>
        <v>0</v>
      </c>
      <c r="BI219" s="99">
        <f t="shared" si="34"/>
        <v>0</v>
      </c>
      <c r="BJ219" s="14" t="s">
        <v>94</v>
      </c>
      <c r="BK219" s="99">
        <f t="shared" si="35"/>
        <v>0</v>
      </c>
      <c r="BL219" s="14" t="s">
        <v>106</v>
      </c>
      <c r="BM219" s="168" t="s">
        <v>1558</v>
      </c>
    </row>
    <row r="220" spans="1:65" s="2" customFormat="1" ht="24.2" customHeight="1">
      <c r="A220" s="32"/>
      <c r="B220" s="131"/>
      <c r="C220" s="156" t="s">
        <v>590</v>
      </c>
      <c r="D220" s="156" t="s">
        <v>167</v>
      </c>
      <c r="E220" s="157" t="s">
        <v>1559</v>
      </c>
      <c r="F220" s="158" t="s">
        <v>1560</v>
      </c>
      <c r="G220" s="159" t="s">
        <v>170</v>
      </c>
      <c r="H220" s="160">
        <v>115.012</v>
      </c>
      <c r="I220" s="161"/>
      <c r="J220" s="162"/>
      <c r="K220" s="163"/>
      <c r="L220" s="33"/>
      <c r="M220" s="164" t="s">
        <v>1</v>
      </c>
      <c r="N220" s="165" t="s">
        <v>49</v>
      </c>
      <c r="O220" s="58"/>
      <c r="P220" s="166">
        <f t="shared" si="27"/>
        <v>0</v>
      </c>
      <c r="Q220" s="166">
        <v>0</v>
      </c>
      <c r="R220" s="166">
        <f t="shared" si="28"/>
        <v>0</v>
      </c>
      <c r="S220" s="166">
        <v>0.19600000000000001</v>
      </c>
      <c r="T220" s="167">
        <f t="shared" si="29"/>
        <v>22.542352000000001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106</v>
      </c>
      <c r="AT220" s="168" t="s">
        <v>167</v>
      </c>
      <c r="AU220" s="168" t="s">
        <v>94</v>
      </c>
      <c r="AY220" s="14" t="s">
        <v>165</v>
      </c>
      <c r="BE220" s="99">
        <f t="shared" si="30"/>
        <v>0</v>
      </c>
      <c r="BF220" s="99">
        <f t="shared" si="31"/>
        <v>0</v>
      </c>
      <c r="BG220" s="99">
        <f t="shared" si="32"/>
        <v>0</v>
      </c>
      <c r="BH220" s="99">
        <f t="shared" si="33"/>
        <v>0</v>
      </c>
      <c r="BI220" s="99">
        <f t="shared" si="34"/>
        <v>0</v>
      </c>
      <c r="BJ220" s="14" t="s">
        <v>94</v>
      </c>
      <c r="BK220" s="99">
        <f t="shared" si="35"/>
        <v>0</v>
      </c>
      <c r="BL220" s="14" t="s">
        <v>106</v>
      </c>
      <c r="BM220" s="168" t="s">
        <v>1561</v>
      </c>
    </row>
    <row r="221" spans="1:65" s="2" customFormat="1" ht="37.9" customHeight="1">
      <c r="A221" s="32"/>
      <c r="B221" s="131"/>
      <c r="C221" s="156" t="s">
        <v>594</v>
      </c>
      <c r="D221" s="156" t="s">
        <v>167</v>
      </c>
      <c r="E221" s="157" t="s">
        <v>1562</v>
      </c>
      <c r="F221" s="158" t="s">
        <v>1563</v>
      </c>
      <c r="G221" s="159" t="s">
        <v>170</v>
      </c>
      <c r="H221" s="160">
        <v>115.012</v>
      </c>
      <c r="I221" s="161"/>
      <c r="J221" s="162"/>
      <c r="K221" s="163"/>
      <c r="L221" s="33"/>
      <c r="M221" s="164" t="s">
        <v>1</v>
      </c>
      <c r="N221" s="165" t="s">
        <v>49</v>
      </c>
      <c r="O221" s="58"/>
      <c r="P221" s="166">
        <f t="shared" si="27"/>
        <v>0</v>
      </c>
      <c r="Q221" s="166">
        <v>0</v>
      </c>
      <c r="R221" s="166">
        <f t="shared" si="28"/>
        <v>0</v>
      </c>
      <c r="S221" s="166">
        <v>0.183</v>
      </c>
      <c r="T221" s="167">
        <f t="shared" si="29"/>
        <v>21.047196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8" t="s">
        <v>106</v>
      </c>
      <c r="AT221" s="168" t="s">
        <v>167</v>
      </c>
      <c r="AU221" s="168" t="s">
        <v>94</v>
      </c>
      <c r="AY221" s="14" t="s">
        <v>165</v>
      </c>
      <c r="BE221" s="99">
        <f t="shared" si="30"/>
        <v>0</v>
      </c>
      <c r="BF221" s="99">
        <f t="shared" si="31"/>
        <v>0</v>
      </c>
      <c r="BG221" s="99">
        <f t="shared" si="32"/>
        <v>0</v>
      </c>
      <c r="BH221" s="99">
        <f t="shared" si="33"/>
        <v>0</v>
      </c>
      <c r="BI221" s="99">
        <f t="shared" si="34"/>
        <v>0</v>
      </c>
      <c r="BJ221" s="14" t="s">
        <v>94</v>
      </c>
      <c r="BK221" s="99">
        <f t="shared" si="35"/>
        <v>0</v>
      </c>
      <c r="BL221" s="14" t="s">
        <v>106</v>
      </c>
      <c r="BM221" s="168" t="s">
        <v>1564</v>
      </c>
    </row>
    <row r="222" spans="1:65" s="2" customFormat="1" ht="24.2" customHeight="1">
      <c r="A222" s="32"/>
      <c r="B222" s="131"/>
      <c r="C222" s="156" t="s">
        <v>598</v>
      </c>
      <c r="D222" s="156" t="s">
        <v>167</v>
      </c>
      <c r="E222" s="157" t="s">
        <v>1565</v>
      </c>
      <c r="F222" s="158" t="s">
        <v>1566</v>
      </c>
      <c r="G222" s="159" t="s">
        <v>170</v>
      </c>
      <c r="H222" s="160">
        <v>500.11</v>
      </c>
      <c r="I222" s="161"/>
      <c r="J222" s="162"/>
      <c r="K222" s="163"/>
      <c r="L222" s="33"/>
      <c r="M222" s="164" t="s">
        <v>1</v>
      </c>
      <c r="N222" s="165" t="s">
        <v>49</v>
      </c>
      <c r="O222" s="58"/>
      <c r="P222" s="166">
        <f t="shared" si="27"/>
        <v>0</v>
      </c>
      <c r="Q222" s="166">
        <v>0</v>
      </c>
      <c r="R222" s="166">
        <f t="shared" si="28"/>
        <v>0</v>
      </c>
      <c r="S222" s="166">
        <v>4.5999999999999999E-2</v>
      </c>
      <c r="T222" s="167">
        <f t="shared" si="29"/>
        <v>23.00506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106</v>
      </c>
      <c r="AT222" s="168" t="s">
        <v>167</v>
      </c>
      <c r="AU222" s="168" t="s">
        <v>94</v>
      </c>
      <c r="AY222" s="14" t="s">
        <v>165</v>
      </c>
      <c r="BE222" s="99">
        <f t="shared" si="30"/>
        <v>0</v>
      </c>
      <c r="BF222" s="99">
        <f t="shared" si="31"/>
        <v>0</v>
      </c>
      <c r="BG222" s="99">
        <f t="shared" si="32"/>
        <v>0</v>
      </c>
      <c r="BH222" s="99">
        <f t="shared" si="33"/>
        <v>0</v>
      </c>
      <c r="BI222" s="99">
        <f t="shared" si="34"/>
        <v>0</v>
      </c>
      <c r="BJ222" s="14" t="s">
        <v>94</v>
      </c>
      <c r="BK222" s="99">
        <f t="shared" si="35"/>
        <v>0</v>
      </c>
      <c r="BL222" s="14" t="s">
        <v>106</v>
      </c>
      <c r="BM222" s="168" t="s">
        <v>1567</v>
      </c>
    </row>
    <row r="223" spans="1:65" s="2" customFormat="1" ht="24.2" customHeight="1">
      <c r="A223" s="32"/>
      <c r="B223" s="131"/>
      <c r="C223" s="156" t="s">
        <v>602</v>
      </c>
      <c r="D223" s="156" t="s">
        <v>167</v>
      </c>
      <c r="E223" s="157" t="s">
        <v>1568</v>
      </c>
      <c r="F223" s="158" t="s">
        <v>1569</v>
      </c>
      <c r="G223" s="159" t="s">
        <v>170</v>
      </c>
      <c r="H223" s="160">
        <v>500.11</v>
      </c>
      <c r="I223" s="161"/>
      <c r="J223" s="162"/>
      <c r="K223" s="163"/>
      <c r="L223" s="33"/>
      <c r="M223" s="164" t="s">
        <v>1</v>
      </c>
      <c r="N223" s="165" t="s">
        <v>49</v>
      </c>
      <c r="O223" s="58"/>
      <c r="P223" s="166">
        <f t="shared" si="27"/>
        <v>0</v>
      </c>
      <c r="Q223" s="166">
        <v>0</v>
      </c>
      <c r="R223" s="166">
        <f t="shared" si="28"/>
        <v>0</v>
      </c>
      <c r="S223" s="166">
        <v>1.4E-2</v>
      </c>
      <c r="T223" s="167">
        <f t="shared" si="29"/>
        <v>7.0015400000000003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106</v>
      </c>
      <c r="AT223" s="168" t="s">
        <v>167</v>
      </c>
      <c r="AU223" s="168" t="s">
        <v>94</v>
      </c>
      <c r="AY223" s="14" t="s">
        <v>165</v>
      </c>
      <c r="BE223" s="99">
        <f t="shared" si="30"/>
        <v>0</v>
      </c>
      <c r="BF223" s="99">
        <f t="shared" si="31"/>
        <v>0</v>
      </c>
      <c r="BG223" s="99">
        <f t="shared" si="32"/>
        <v>0</v>
      </c>
      <c r="BH223" s="99">
        <f t="shared" si="33"/>
        <v>0</v>
      </c>
      <c r="BI223" s="99">
        <f t="shared" si="34"/>
        <v>0</v>
      </c>
      <c r="BJ223" s="14" t="s">
        <v>94</v>
      </c>
      <c r="BK223" s="99">
        <f t="shared" si="35"/>
        <v>0</v>
      </c>
      <c r="BL223" s="14" t="s">
        <v>106</v>
      </c>
      <c r="BM223" s="168" t="s">
        <v>1570</v>
      </c>
    </row>
    <row r="224" spans="1:65" s="2" customFormat="1" ht="24.2" customHeight="1">
      <c r="A224" s="32"/>
      <c r="B224" s="131"/>
      <c r="C224" s="156" t="s">
        <v>606</v>
      </c>
      <c r="D224" s="156" t="s">
        <v>167</v>
      </c>
      <c r="E224" s="157" t="s">
        <v>1571</v>
      </c>
      <c r="F224" s="158" t="s">
        <v>1572</v>
      </c>
      <c r="G224" s="159" t="s">
        <v>170</v>
      </c>
      <c r="H224" s="160">
        <v>115.012</v>
      </c>
      <c r="I224" s="161"/>
      <c r="J224" s="162"/>
      <c r="K224" s="163"/>
      <c r="L224" s="33"/>
      <c r="M224" s="164" t="s">
        <v>1</v>
      </c>
      <c r="N224" s="165" t="s">
        <v>49</v>
      </c>
      <c r="O224" s="58"/>
      <c r="P224" s="166">
        <f t="shared" si="27"/>
        <v>0</v>
      </c>
      <c r="Q224" s="166">
        <v>0</v>
      </c>
      <c r="R224" s="166">
        <f t="shared" si="28"/>
        <v>0</v>
      </c>
      <c r="S224" s="166">
        <v>7.2999999999999995E-2</v>
      </c>
      <c r="T224" s="167">
        <f t="shared" si="29"/>
        <v>8.3958759999999995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106</v>
      </c>
      <c r="AT224" s="168" t="s">
        <v>167</v>
      </c>
      <c r="AU224" s="168" t="s">
        <v>94</v>
      </c>
      <c r="AY224" s="14" t="s">
        <v>165</v>
      </c>
      <c r="BE224" s="99">
        <f t="shared" si="30"/>
        <v>0</v>
      </c>
      <c r="BF224" s="99">
        <f t="shared" si="31"/>
        <v>0</v>
      </c>
      <c r="BG224" s="99">
        <f t="shared" si="32"/>
        <v>0</v>
      </c>
      <c r="BH224" s="99">
        <f t="shared" si="33"/>
        <v>0</v>
      </c>
      <c r="BI224" s="99">
        <f t="shared" si="34"/>
        <v>0</v>
      </c>
      <c r="BJ224" s="14" t="s">
        <v>94</v>
      </c>
      <c r="BK224" s="99">
        <f t="shared" si="35"/>
        <v>0</v>
      </c>
      <c r="BL224" s="14" t="s">
        <v>106</v>
      </c>
      <c r="BM224" s="168" t="s">
        <v>1573</v>
      </c>
    </row>
    <row r="225" spans="1:65" s="2" customFormat="1" ht="14.45" customHeight="1">
      <c r="A225" s="32"/>
      <c r="B225" s="131"/>
      <c r="C225" s="156" t="s">
        <v>610</v>
      </c>
      <c r="D225" s="156" t="s">
        <v>167</v>
      </c>
      <c r="E225" s="157" t="s">
        <v>330</v>
      </c>
      <c r="F225" s="158" t="s">
        <v>331</v>
      </c>
      <c r="G225" s="159" t="s">
        <v>332</v>
      </c>
      <c r="H225" s="160">
        <v>89.239000000000004</v>
      </c>
      <c r="I225" s="161"/>
      <c r="J225" s="162"/>
      <c r="K225" s="163"/>
      <c r="L225" s="33"/>
      <c r="M225" s="164" t="s">
        <v>1</v>
      </c>
      <c r="N225" s="165" t="s">
        <v>49</v>
      </c>
      <c r="O225" s="58"/>
      <c r="P225" s="166">
        <f t="shared" si="27"/>
        <v>0</v>
      </c>
      <c r="Q225" s="166">
        <v>0</v>
      </c>
      <c r="R225" s="166">
        <f t="shared" si="28"/>
        <v>0</v>
      </c>
      <c r="S225" s="166">
        <v>0</v>
      </c>
      <c r="T225" s="167">
        <f t="shared" si="29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106</v>
      </c>
      <c r="AT225" s="168" t="s">
        <v>167</v>
      </c>
      <c r="AU225" s="168" t="s">
        <v>94</v>
      </c>
      <c r="AY225" s="14" t="s">
        <v>165</v>
      </c>
      <c r="BE225" s="99">
        <f t="shared" si="30"/>
        <v>0</v>
      </c>
      <c r="BF225" s="99">
        <f t="shared" si="31"/>
        <v>0</v>
      </c>
      <c r="BG225" s="99">
        <f t="shared" si="32"/>
        <v>0</v>
      </c>
      <c r="BH225" s="99">
        <f t="shared" si="33"/>
        <v>0</v>
      </c>
      <c r="BI225" s="99">
        <f t="shared" si="34"/>
        <v>0</v>
      </c>
      <c r="BJ225" s="14" t="s">
        <v>94</v>
      </c>
      <c r="BK225" s="99">
        <f t="shared" si="35"/>
        <v>0</v>
      </c>
      <c r="BL225" s="14" t="s">
        <v>106</v>
      </c>
      <c r="BM225" s="168" t="s">
        <v>1574</v>
      </c>
    </row>
    <row r="226" spans="1:65" s="2" customFormat="1" ht="14.45" customHeight="1">
      <c r="A226" s="32"/>
      <c r="B226" s="131"/>
      <c r="C226" s="156" t="s">
        <v>612</v>
      </c>
      <c r="D226" s="156" t="s">
        <v>167</v>
      </c>
      <c r="E226" s="157" t="s">
        <v>339</v>
      </c>
      <c r="F226" s="158" t="s">
        <v>340</v>
      </c>
      <c r="G226" s="159" t="s">
        <v>332</v>
      </c>
      <c r="H226" s="160">
        <v>89.239000000000004</v>
      </c>
      <c r="I226" s="161"/>
      <c r="J226" s="162"/>
      <c r="K226" s="163"/>
      <c r="L226" s="33"/>
      <c r="M226" s="164" t="s">
        <v>1</v>
      </c>
      <c r="N226" s="165" t="s">
        <v>49</v>
      </c>
      <c r="O226" s="58"/>
      <c r="P226" s="166">
        <f t="shared" si="27"/>
        <v>0</v>
      </c>
      <c r="Q226" s="166">
        <v>0</v>
      </c>
      <c r="R226" s="166">
        <f t="shared" si="28"/>
        <v>0</v>
      </c>
      <c r="S226" s="166">
        <v>0</v>
      </c>
      <c r="T226" s="167">
        <f t="shared" si="29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106</v>
      </c>
      <c r="AT226" s="168" t="s">
        <v>167</v>
      </c>
      <c r="AU226" s="168" t="s">
        <v>94</v>
      </c>
      <c r="AY226" s="14" t="s">
        <v>165</v>
      </c>
      <c r="BE226" s="99">
        <f t="shared" si="30"/>
        <v>0</v>
      </c>
      <c r="BF226" s="99">
        <f t="shared" si="31"/>
        <v>0</v>
      </c>
      <c r="BG226" s="99">
        <f t="shared" si="32"/>
        <v>0</v>
      </c>
      <c r="BH226" s="99">
        <f t="shared" si="33"/>
        <v>0</v>
      </c>
      <c r="BI226" s="99">
        <f t="shared" si="34"/>
        <v>0</v>
      </c>
      <c r="BJ226" s="14" t="s">
        <v>94</v>
      </c>
      <c r="BK226" s="99">
        <f t="shared" si="35"/>
        <v>0</v>
      </c>
      <c r="BL226" s="14" t="s">
        <v>106</v>
      </c>
      <c r="BM226" s="168" t="s">
        <v>1575</v>
      </c>
    </row>
    <row r="227" spans="1:65" s="2" customFormat="1" ht="24.2" customHeight="1">
      <c r="A227" s="32"/>
      <c r="B227" s="131"/>
      <c r="C227" s="156" t="s">
        <v>616</v>
      </c>
      <c r="D227" s="156" t="s">
        <v>167</v>
      </c>
      <c r="E227" s="157" t="s">
        <v>343</v>
      </c>
      <c r="F227" s="158" t="s">
        <v>344</v>
      </c>
      <c r="G227" s="159" t="s">
        <v>332</v>
      </c>
      <c r="H227" s="160">
        <v>1338.585</v>
      </c>
      <c r="I227" s="161"/>
      <c r="J227" s="162"/>
      <c r="K227" s="163"/>
      <c r="L227" s="33"/>
      <c r="M227" s="164" t="s">
        <v>1</v>
      </c>
      <c r="N227" s="165" t="s">
        <v>49</v>
      </c>
      <c r="O227" s="58"/>
      <c r="P227" s="166">
        <f t="shared" si="27"/>
        <v>0</v>
      </c>
      <c r="Q227" s="166">
        <v>0</v>
      </c>
      <c r="R227" s="166">
        <f t="shared" si="28"/>
        <v>0</v>
      </c>
      <c r="S227" s="166">
        <v>0</v>
      </c>
      <c r="T227" s="167">
        <f t="shared" si="29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106</v>
      </c>
      <c r="AT227" s="168" t="s">
        <v>167</v>
      </c>
      <c r="AU227" s="168" t="s">
        <v>94</v>
      </c>
      <c r="AY227" s="14" t="s">
        <v>165</v>
      </c>
      <c r="BE227" s="99">
        <f t="shared" si="30"/>
        <v>0</v>
      </c>
      <c r="BF227" s="99">
        <f t="shared" si="31"/>
        <v>0</v>
      </c>
      <c r="BG227" s="99">
        <f t="shared" si="32"/>
        <v>0</v>
      </c>
      <c r="BH227" s="99">
        <f t="shared" si="33"/>
        <v>0</v>
      </c>
      <c r="BI227" s="99">
        <f t="shared" si="34"/>
        <v>0</v>
      </c>
      <c r="BJ227" s="14" t="s">
        <v>94</v>
      </c>
      <c r="BK227" s="99">
        <f t="shared" si="35"/>
        <v>0</v>
      </c>
      <c r="BL227" s="14" t="s">
        <v>106</v>
      </c>
      <c r="BM227" s="168" t="s">
        <v>1576</v>
      </c>
    </row>
    <row r="228" spans="1:65" s="2" customFormat="1" ht="24.2" customHeight="1">
      <c r="A228" s="32"/>
      <c r="B228" s="131"/>
      <c r="C228" s="156" t="s">
        <v>620</v>
      </c>
      <c r="D228" s="156" t="s">
        <v>167</v>
      </c>
      <c r="E228" s="157" t="s">
        <v>347</v>
      </c>
      <c r="F228" s="158" t="s">
        <v>348</v>
      </c>
      <c r="G228" s="159" t="s">
        <v>332</v>
      </c>
      <c r="H228" s="160">
        <v>89.239000000000004</v>
      </c>
      <c r="I228" s="161"/>
      <c r="J228" s="162"/>
      <c r="K228" s="163"/>
      <c r="L228" s="33"/>
      <c r="M228" s="164" t="s">
        <v>1</v>
      </c>
      <c r="N228" s="165" t="s">
        <v>49</v>
      </c>
      <c r="O228" s="58"/>
      <c r="P228" s="166">
        <f t="shared" si="27"/>
        <v>0</v>
      </c>
      <c r="Q228" s="166">
        <v>0</v>
      </c>
      <c r="R228" s="166">
        <f t="shared" si="28"/>
        <v>0</v>
      </c>
      <c r="S228" s="166">
        <v>0</v>
      </c>
      <c r="T228" s="167">
        <f t="shared" si="29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106</v>
      </c>
      <c r="AT228" s="168" t="s">
        <v>167</v>
      </c>
      <c r="AU228" s="168" t="s">
        <v>94</v>
      </c>
      <c r="AY228" s="14" t="s">
        <v>165</v>
      </c>
      <c r="BE228" s="99">
        <f t="shared" si="30"/>
        <v>0</v>
      </c>
      <c r="BF228" s="99">
        <f t="shared" si="31"/>
        <v>0</v>
      </c>
      <c r="BG228" s="99">
        <f t="shared" si="32"/>
        <v>0</v>
      </c>
      <c r="BH228" s="99">
        <f t="shared" si="33"/>
        <v>0</v>
      </c>
      <c r="BI228" s="99">
        <f t="shared" si="34"/>
        <v>0</v>
      </c>
      <c r="BJ228" s="14" t="s">
        <v>94</v>
      </c>
      <c r="BK228" s="99">
        <f t="shared" si="35"/>
        <v>0</v>
      </c>
      <c r="BL228" s="14" t="s">
        <v>106</v>
      </c>
      <c r="BM228" s="168" t="s">
        <v>1577</v>
      </c>
    </row>
    <row r="229" spans="1:65" s="2" customFormat="1" ht="24.2" customHeight="1">
      <c r="A229" s="32"/>
      <c r="B229" s="131"/>
      <c r="C229" s="156" t="s">
        <v>622</v>
      </c>
      <c r="D229" s="156" t="s">
        <v>167</v>
      </c>
      <c r="E229" s="157" t="s">
        <v>351</v>
      </c>
      <c r="F229" s="158" t="s">
        <v>352</v>
      </c>
      <c r="G229" s="159" t="s">
        <v>332</v>
      </c>
      <c r="H229" s="160">
        <v>713.91200000000003</v>
      </c>
      <c r="I229" s="161"/>
      <c r="J229" s="162"/>
      <c r="K229" s="163"/>
      <c r="L229" s="33"/>
      <c r="M229" s="164" t="s">
        <v>1</v>
      </c>
      <c r="N229" s="165" t="s">
        <v>49</v>
      </c>
      <c r="O229" s="58"/>
      <c r="P229" s="166">
        <f t="shared" si="27"/>
        <v>0</v>
      </c>
      <c r="Q229" s="166">
        <v>0</v>
      </c>
      <c r="R229" s="166">
        <f t="shared" si="28"/>
        <v>0</v>
      </c>
      <c r="S229" s="166">
        <v>0</v>
      </c>
      <c r="T229" s="167">
        <f t="shared" si="29"/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168" t="s">
        <v>106</v>
      </c>
      <c r="AT229" s="168" t="s">
        <v>167</v>
      </c>
      <c r="AU229" s="168" t="s">
        <v>94</v>
      </c>
      <c r="AY229" s="14" t="s">
        <v>165</v>
      </c>
      <c r="BE229" s="99">
        <f t="shared" si="30"/>
        <v>0</v>
      </c>
      <c r="BF229" s="99">
        <f t="shared" si="31"/>
        <v>0</v>
      </c>
      <c r="BG229" s="99">
        <f t="shared" si="32"/>
        <v>0</v>
      </c>
      <c r="BH229" s="99">
        <f t="shared" si="33"/>
        <v>0</v>
      </c>
      <c r="BI229" s="99">
        <f t="shared" si="34"/>
        <v>0</v>
      </c>
      <c r="BJ229" s="14" t="s">
        <v>94</v>
      </c>
      <c r="BK229" s="99">
        <f t="shared" si="35"/>
        <v>0</v>
      </c>
      <c r="BL229" s="14" t="s">
        <v>106</v>
      </c>
      <c r="BM229" s="168" t="s">
        <v>1578</v>
      </c>
    </row>
    <row r="230" spans="1:65" s="2" customFormat="1" ht="24.2" customHeight="1">
      <c r="A230" s="32"/>
      <c r="B230" s="131"/>
      <c r="C230" s="156" t="s">
        <v>626</v>
      </c>
      <c r="D230" s="156" t="s">
        <v>167</v>
      </c>
      <c r="E230" s="157" t="s">
        <v>355</v>
      </c>
      <c r="F230" s="158" t="s">
        <v>356</v>
      </c>
      <c r="G230" s="159" t="s">
        <v>332</v>
      </c>
      <c r="H230" s="160">
        <v>89.239000000000004</v>
      </c>
      <c r="I230" s="161"/>
      <c r="J230" s="162"/>
      <c r="K230" s="163"/>
      <c r="L230" s="33"/>
      <c r="M230" s="164" t="s">
        <v>1</v>
      </c>
      <c r="N230" s="165" t="s">
        <v>49</v>
      </c>
      <c r="O230" s="58"/>
      <c r="P230" s="166">
        <f t="shared" si="27"/>
        <v>0</v>
      </c>
      <c r="Q230" s="166">
        <v>0</v>
      </c>
      <c r="R230" s="166">
        <f t="shared" si="28"/>
        <v>0</v>
      </c>
      <c r="S230" s="166">
        <v>0</v>
      </c>
      <c r="T230" s="167">
        <f t="shared" si="29"/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8" t="s">
        <v>106</v>
      </c>
      <c r="AT230" s="168" t="s">
        <v>167</v>
      </c>
      <c r="AU230" s="168" t="s">
        <v>94</v>
      </c>
      <c r="AY230" s="14" t="s">
        <v>165</v>
      </c>
      <c r="BE230" s="99">
        <f t="shared" si="30"/>
        <v>0</v>
      </c>
      <c r="BF230" s="99">
        <f t="shared" si="31"/>
        <v>0</v>
      </c>
      <c r="BG230" s="99">
        <f t="shared" si="32"/>
        <v>0</v>
      </c>
      <c r="BH230" s="99">
        <f t="shared" si="33"/>
        <v>0</v>
      </c>
      <c r="BI230" s="99">
        <f t="shared" si="34"/>
        <v>0</v>
      </c>
      <c r="BJ230" s="14" t="s">
        <v>94</v>
      </c>
      <c r="BK230" s="99">
        <f t="shared" si="35"/>
        <v>0</v>
      </c>
      <c r="BL230" s="14" t="s">
        <v>106</v>
      </c>
      <c r="BM230" s="168" t="s">
        <v>1579</v>
      </c>
    </row>
    <row r="231" spans="1:65" s="12" customFormat="1" ht="22.9" customHeight="1">
      <c r="B231" s="143"/>
      <c r="D231" s="144" t="s">
        <v>82</v>
      </c>
      <c r="E231" s="154" t="s">
        <v>358</v>
      </c>
      <c r="F231" s="154" t="s">
        <v>359</v>
      </c>
      <c r="I231" s="146"/>
      <c r="J231" s="155"/>
      <c r="L231" s="143"/>
      <c r="M231" s="148"/>
      <c r="N231" s="149"/>
      <c r="O231" s="149"/>
      <c r="P231" s="150">
        <f>P232</f>
        <v>0</v>
      </c>
      <c r="Q231" s="149"/>
      <c r="R231" s="150">
        <f>R232</f>
        <v>0</v>
      </c>
      <c r="S231" s="149"/>
      <c r="T231" s="151">
        <f>T232</f>
        <v>0</v>
      </c>
      <c r="AR231" s="144" t="s">
        <v>89</v>
      </c>
      <c r="AT231" s="152" t="s">
        <v>82</v>
      </c>
      <c r="AU231" s="152" t="s">
        <v>89</v>
      </c>
      <c r="AY231" s="144" t="s">
        <v>165</v>
      </c>
      <c r="BK231" s="153">
        <f>BK232</f>
        <v>0</v>
      </c>
    </row>
    <row r="232" spans="1:65" s="2" customFormat="1" ht="24.2" customHeight="1">
      <c r="A232" s="32"/>
      <c r="B232" s="131"/>
      <c r="C232" s="156" t="s">
        <v>630</v>
      </c>
      <c r="D232" s="156" t="s">
        <v>167</v>
      </c>
      <c r="E232" s="157" t="s">
        <v>361</v>
      </c>
      <c r="F232" s="158" t="s">
        <v>362</v>
      </c>
      <c r="G232" s="159" t="s">
        <v>332</v>
      </c>
      <c r="H232" s="160">
        <v>310.77100000000002</v>
      </c>
      <c r="I232" s="161"/>
      <c r="J232" s="162"/>
      <c r="K232" s="163"/>
      <c r="L232" s="33"/>
      <c r="M232" s="164" t="s">
        <v>1</v>
      </c>
      <c r="N232" s="165" t="s">
        <v>49</v>
      </c>
      <c r="O232" s="58"/>
      <c r="P232" s="166">
        <f>O232*H232</f>
        <v>0</v>
      </c>
      <c r="Q232" s="166">
        <v>0</v>
      </c>
      <c r="R232" s="166">
        <f>Q232*H232</f>
        <v>0</v>
      </c>
      <c r="S232" s="166">
        <v>0</v>
      </c>
      <c r="T232" s="167">
        <f>S232*H232</f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106</v>
      </c>
      <c r="AT232" s="168" t="s">
        <v>167</v>
      </c>
      <c r="AU232" s="168" t="s">
        <v>94</v>
      </c>
      <c r="AY232" s="14" t="s">
        <v>165</v>
      </c>
      <c r="BE232" s="99">
        <f>IF(N232="základná",J232,0)</f>
        <v>0</v>
      </c>
      <c r="BF232" s="99">
        <f>IF(N232="znížená",J232,0)</f>
        <v>0</v>
      </c>
      <c r="BG232" s="99">
        <f>IF(N232="zákl. prenesená",J232,0)</f>
        <v>0</v>
      </c>
      <c r="BH232" s="99">
        <f>IF(N232="zníž. prenesená",J232,0)</f>
        <v>0</v>
      </c>
      <c r="BI232" s="99">
        <f>IF(N232="nulová",J232,0)</f>
        <v>0</v>
      </c>
      <c r="BJ232" s="14" t="s">
        <v>94</v>
      </c>
      <c r="BK232" s="99">
        <f>ROUND(I232*H232,2)</f>
        <v>0</v>
      </c>
      <c r="BL232" s="14" t="s">
        <v>106</v>
      </c>
      <c r="BM232" s="168" t="s">
        <v>1580</v>
      </c>
    </row>
    <row r="233" spans="1:65" s="12" customFormat="1" ht="25.9" customHeight="1">
      <c r="B233" s="143"/>
      <c r="D233" s="144" t="s">
        <v>82</v>
      </c>
      <c r="E233" s="145" t="s">
        <v>364</v>
      </c>
      <c r="F233" s="145" t="s">
        <v>365</v>
      </c>
      <c r="I233" s="146"/>
      <c r="J233" s="147"/>
      <c r="L233" s="143"/>
      <c r="M233" s="148"/>
      <c r="N233" s="149"/>
      <c r="O233" s="149"/>
      <c r="P233" s="150">
        <f>P234+P240+P242+P245</f>
        <v>0</v>
      </c>
      <c r="Q233" s="149"/>
      <c r="R233" s="150">
        <f>R234+R240+R242+R245</f>
        <v>1.5379688199999997</v>
      </c>
      <c r="S233" s="149"/>
      <c r="T233" s="151">
        <f>T234+T240+T242+T245</f>
        <v>0</v>
      </c>
      <c r="AR233" s="144" t="s">
        <v>94</v>
      </c>
      <c r="AT233" s="152" t="s">
        <v>82</v>
      </c>
      <c r="AU233" s="152" t="s">
        <v>83</v>
      </c>
      <c r="AY233" s="144" t="s">
        <v>165</v>
      </c>
      <c r="BK233" s="153">
        <f>BK234+BK240+BK242+BK245</f>
        <v>0</v>
      </c>
    </row>
    <row r="234" spans="1:65" s="12" customFormat="1" ht="22.9" customHeight="1">
      <c r="B234" s="143"/>
      <c r="D234" s="144" t="s">
        <v>82</v>
      </c>
      <c r="E234" s="154" t="s">
        <v>466</v>
      </c>
      <c r="F234" s="154" t="s">
        <v>467</v>
      </c>
      <c r="I234" s="146"/>
      <c r="J234" s="155"/>
      <c r="L234" s="143"/>
      <c r="M234" s="148"/>
      <c r="N234" s="149"/>
      <c r="O234" s="149"/>
      <c r="P234" s="150">
        <f>SUM(P235:P239)</f>
        <v>0</v>
      </c>
      <c r="Q234" s="149"/>
      <c r="R234" s="150">
        <f>SUM(R235:R239)</f>
        <v>1.0316577199999999</v>
      </c>
      <c r="S234" s="149"/>
      <c r="T234" s="151">
        <f>SUM(T235:T239)</f>
        <v>0</v>
      </c>
      <c r="AR234" s="144" t="s">
        <v>94</v>
      </c>
      <c r="AT234" s="152" t="s">
        <v>82</v>
      </c>
      <c r="AU234" s="152" t="s">
        <v>89</v>
      </c>
      <c r="AY234" s="144" t="s">
        <v>165</v>
      </c>
      <c r="BK234" s="153">
        <f>SUM(BK235:BK239)</f>
        <v>0</v>
      </c>
    </row>
    <row r="235" spans="1:65" s="2" customFormat="1" ht="14.45" customHeight="1">
      <c r="A235" s="32"/>
      <c r="B235" s="131"/>
      <c r="C235" s="156" t="s">
        <v>634</v>
      </c>
      <c r="D235" s="156" t="s">
        <v>167</v>
      </c>
      <c r="E235" s="157" t="s">
        <v>1581</v>
      </c>
      <c r="F235" s="158" t="s">
        <v>1582</v>
      </c>
      <c r="G235" s="159" t="s">
        <v>170</v>
      </c>
      <c r="H235" s="160">
        <v>120.76300000000001</v>
      </c>
      <c r="I235" s="161"/>
      <c r="J235" s="162"/>
      <c r="K235" s="163"/>
      <c r="L235" s="33"/>
      <c r="M235" s="164" t="s">
        <v>1</v>
      </c>
      <c r="N235" s="165" t="s">
        <v>49</v>
      </c>
      <c r="O235" s="58"/>
      <c r="P235" s="166">
        <f>O235*H235</f>
        <v>0</v>
      </c>
      <c r="Q235" s="166">
        <v>0</v>
      </c>
      <c r="R235" s="166">
        <f>Q235*H235</f>
        <v>0</v>
      </c>
      <c r="S235" s="166">
        <v>0</v>
      </c>
      <c r="T235" s="167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8" t="s">
        <v>226</v>
      </c>
      <c r="AT235" s="168" t="s">
        <v>167</v>
      </c>
      <c r="AU235" s="168" t="s">
        <v>94</v>
      </c>
      <c r="AY235" s="14" t="s">
        <v>165</v>
      </c>
      <c r="BE235" s="99">
        <f>IF(N235="základná",J235,0)</f>
        <v>0</v>
      </c>
      <c r="BF235" s="99">
        <f>IF(N235="znížená",J235,0)</f>
        <v>0</v>
      </c>
      <c r="BG235" s="99">
        <f>IF(N235="zákl. prenesená",J235,0)</f>
        <v>0</v>
      </c>
      <c r="BH235" s="99">
        <f>IF(N235="zníž. prenesená",J235,0)</f>
        <v>0</v>
      </c>
      <c r="BI235" s="99">
        <f>IF(N235="nulová",J235,0)</f>
        <v>0</v>
      </c>
      <c r="BJ235" s="14" t="s">
        <v>94</v>
      </c>
      <c r="BK235" s="99">
        <f>ROUND(I235*H235,2)</f>
        <v>0</v>
      </c>
      <c r="BL235" s="14" t="s">
        <v>226</v>
      </c>
      <c r="BM235" s="168" t="s">
        <v>1583</v>
      </c>
    </row>
    <row r="236" spans="1:65" s="2" customFormat="1" ht="37.9" customHeight="1">
      <c r="A236" s="32"/>
      <c r="B236" s="131"/>
      <c r="C236" s="169" t="s">
        <v>638</v>
      </c>
      <c r="D236" s="169" t="s">
        <v>373</v>
      </c>
      <c r="E236" s="170" t="s">
        <v>1476</v>
      </c>
      <c r="F236" s="171" t="s">
        <v>1477</v>
      </c>
      <c r="G236" s="172" t="s">
        <v>170</v>
      </c>
      <c r="H236" s="173">
        <v>132.26400000000001</v>
      </c>
      <c r="I236" s="174"/>
      <c r="J236" s="175"/>
      <c r="K236" s="176"/>
      <c r="L236" s="177"/>
      <c r="M236" s="178" t="s">
        <v>1</v>
      </c>
      <c r="N236" s="179" t="s">
        <v>49</v>
      </c>
      <c r="O236" s="58"/>
      <c r="P236" s="166">
        <f>O236*H236</f>
        <v>0</v>
      </c>
      <c r="Q236" s="166">
        <v>4.0000000000000002E-4</v>
      </c>
      <c r="R236" s="166">
        <f>Q236*H236</f>
        <v>5.2905600000000004E-2</v>
      </c>
      <c r="S236" s="166">
        <v>0</v>
      </c>
      <c r="T236" s="167">
        <f>S236*H236</f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291</v>
      </c>
      <c r="AT236" s="168" t="s">
        <v>373</v>
      </c>
      <c r="AU236" s="168" t="s">
        <v>94</v>
      </c>
      <c r="AY236" s="14" t="s">
        <v>165</v>
      </c>
      <c r="BE236" s="99">
        <f>IF(N236="základná",J236,0)</f>
        <v>0</v>
      </c>
      <c r="BF236" s="99">
        <f>IF(N236="znížená",J236,0)</f>
        <v>0</v>
      </c>
      <c r="BG236" s="99">
        <f>IF(N236="zákl. prenesená",J236,0)</f>
        <v>0</v>
      </c>
      <c r="BH236" s="99">
        <f>IF(N236="zníž. prenesená",J236,0)</f>
        <v>0</v>
      </c>
      <c r="BI236" s="99">
        <f>IF(N236="nulová",J236,0)</f>
        <v>0</v>
      </c>
      <c r="BJ236" s="14" t="s">
        <v>94</v>
      </c>
      <c r="BK236" s="99">
        <f>ROUND(I236*H236,2)</f>
        <v>0</v>
      </c>
      <c r="BL236" s="14" t="s">
        <v>226</v>
      </c>
      <c r="BM236" s="168" t="s">
        <v>1584</v>
      </c>
    </row>
    <row r="237" spans="1:65" s="2" customFormat="1" ht="37.9" customHeight="1">
      <c r="A237" s="32"/>
      <c r="B237" s="131"/>
      <c r="C237" s="156" t="s">
        <v>640</v>
      </c>
      <c r="D237" s="156" t="s">
        <v>167</v>
      </c>
      <c r="E237" s="157" t="s">
        <v>1585</v>
      </c>
      <c r="F237" s="158" t="s">
        <v>1586</v>
      </c>
      <c r="G237" s="159" t="s">
        <v>170</v>
      </c>
      <c r="H237" s="160">
        <v>115.012</v>
      </c>
      <c r="I237" s="161"/>
      <c r="J237" s="162"/>
      <c r="K237" s="163"/>
      <c r="L237" s="33"/>
      <c r="M237" s="164" t="s">
        <v>1</v>
      </c>
      <c r="N237" s="165" t="s">
        <v>49</v>
      </c>
      <c r="O237" s="58"/>
      <c r="P237" s="166">
        <f>O237*H237</f>
        <v>0</v>
      </c>
      <c r="Q237" s="166">
        <v>1.1E-4</v>
      </c>
      <c r="R237" s="166">
        <f>Q237*H237</f>
        <v>1.2651320000000001E-2</v>
      </c>
      <c r="S237" s="166">
        <v>0</v>
      </c>
      <c r="T237" s="167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226</v>
      </c>
      <c r="AT237" s="168" t="s">
        <v>167</v>
      </c>
      <c r="AU237" s="168" t="s">
        <v>94</v>
      </c>
      <c r="AY237" s="14" t="s">
        <v>165</v>
      </c>
      <c r="BE237" s="99">
        <f>IF(N237="základná",J237,0)</f>
        <v>0</v>
      </c>
      <c r="BF237" s="99">
        <f>IF(N237="znížená",J237,0)</f>
        <v>0</v>
      </c>
      <c r="BG237" s="99">
        <f>IF(N237="zákl. prenesená",J237,0)</f>
        <v>0</v>
      </c>
      <c r="BH237" s="99">
        <f>IF(N237="zníž. prenesená",J237,0)</f>
        <v>0</v>
      </c>
      <c r="BI237" s="99">
        <f>IF(N237="nulová",J237,0)</f>
        <v>0</v>
      </c>
      <c r="BJ237" s="14" t="s">
        <v>94</v>
      </c>
      <c r="BK237" s="99">
        <f>ROUND(I237*H237,2)</f>
        <v>0</v>
      </c>
      <c r="BL237" s="14" t="s">
        <v>226</v>
      </c>
      <c r="BM237" s="168" t="s">
        <v>1587</v>
      </c>
    </row>
    <row r="238" spans="1:65" s="2" customFormat="1" ht="37.9" customHeight="1">
      <c r="A238" s="32"/>
      <c r="B238" s="131"/>
      <c r="C238" s="156" t="s">
        <v>644</v>
      </c>
      <c r="D238" s="156" t="s">
        <v>167</v>
      </c>
      <c r="E238" s="157" t="s">
        <v>1588</v>
      </c>
      <c r="F238" s="158" t="s">
        <v>1589</v>
      </c>
      <c r="G238" s="159" t="s">
        <v>170</v>
      </c>
      <c r="H238" s="160">
        <v>115.012</v>
      </c>
      <c r="I238" s="161"/>
      <c r="J238" s="162"/>
      <c r="K238" s="163"/>
      <c r="L238" s="33"/>
      <c r="M238" s="164" t="s">
        <v>1</v>
      </c>
      <c r="N238" s="165" t="s">
        <v>49</v>
      </c>
      <c r="O238" s="58"/>
      <c r="P238" s="166">
        <f>O238*H238</f>
        <v>0</v>
      </c>
      <c r="Q238" s="166">
        <v>8.3999999999999995E-3</v>
      </c>
      <c r="R238" s="166">
        <f>Q238*H238</f>
        <v>0.96610079999999998</v>
      </c>
      <c r="S238" s="166">
        <v>0</v>
      </c>
      <c r="T238" s="167">
        <f>S238*H238</f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226</v>
      </c>
      <c r="AT238" s="168" t="s">
        <v>167</v>
      </c>
      <c r="AU238" s="168" t="s">
        <v>94</v>
      </c>
      <c r="AY238" s="14" t="s">
        <v>165</v>
      </c>
      <c r="BE238" s="99">
        <f>IF(N238="základná",J238,0)</f>
        <v>0</v>
      </c>
      <c r="BF238" s="99">
        <f>IF(N238="znížená",J238,0)</f>
        <v>0</v>
      </c>
      <c r="BG238" s="99">
        <f>IF(N238="zákl. prenesená",J238,0)</f>
        <v>0</v>
      </c>
      <c r="BH238" s="99">
        <f>IF(N238="zníž. prenesená",J238,0)</f>
        <v>0</v>
      </c>
      <c r="BI238" s="99">
        <f>IF(N238="nulová",J238,0)</f>
        <v>0</v>
      </c>
      <c r="BJ238" s="14" t="s">
        <v>94</v>
      </c>
      <c r="BK238" s="99">
        <f>ROUND(I238*H238,2)</f>
        <v>0</v>
      </c>
      <c r="BL238" s="14" t="s">
        <v>226</v>
      </c>
      <c r="BM238" s="168" t="s">
        <v>1590</v>
      </c>
    </row>
    <row r="239" spans="1:65" s="2" customFormat="1" ht="24.2" customHeight="1">
      <c r="A239" s="32"/>
      <c r="B239" s="131"/>
      <c r="C239" s="156" t="s">
        <v>648</v>
      </c>
      <c r="D239" s="156" t="s">
        <v>167</v>
      </c>
      <c r="E239" s="157" t="s">
        <v>1591</v>
      </c>
      <c r="F239" s="158" t="s">
        <v>1592</v>
      </c>
      <c r="G239" s="159" t="s">
        <v>332</v>
      </c>
      <c r="H239" s="160">
        <v>1.032</v>
      </c>
      <c r="I239" s="161"/>
      <c r="J239" s="162"/>
      <c r="K239" s="163"/>
      <c r="L239" s="33"/>
      <c r="M239" s="164" t="s">
        <v>1</v>
      </c>
      <c r="N239" s="165" t="s">
        <v>49</v>
      </c>
      <c r="O239" s="58"/>
      <c r="P239" s="166">
        <f>O239*H239</f>
        <v>0</v>
      </c>
      <c r="Q239" s="166">
        <v>0</v>
      </c>
      <c r="R239" s="166">
        <f>Q239*H239</f>
        <v>0</v>
      </c>
      <c r="S239" s="166">
        <v>0</v>
      </c>
      <c r="T239" s="167">
        <f>S239*H239</f>
        <v>0</v>
      </c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R239" s="168" t="s">
        <v>226</v>
      </c>
      <c r="AT239" s="168" t="s">
        <v>167</v>
      </c>
      <c r="AU239" s="168" t="s">
        <v>94</v>
      </c>
      <c r="AY239" s="14" t="s">
        <v>165</v>
      </c>
      <c r="BE239" s="99">
        <f>IF(N239="základná",J239,0)</f>
        <v>0</v>
      </c>
      <c r="BF239" s="99">
        <f>IF(N239="znížená",J239,0)</f>
        <v>0</v>
      </c>
      <c r="BG239" s="99">
        <f>IF(N239="zákl. prenesená",J239,0)</f>
        <v>0</v>
      </c>
      <c r="BH239" s="99">
        <f>IF(N239="zníž. prenesená",J239,0)</f>
        <v>0</v>
      </c>
      <c r="BI239" s="99">
        <f>IF(N239="nulová",J239,0)</f>
        <v>0</v>
      </c>
      <c r="BJ239" s="14" t="s">
        <v>94</v>
      </c>
      <c r="BK239" s="99">
        <f>ROUND(I239*H239,2)</f>
        <v>0</v>
      </c>
      <c r="BL239" s="14" t="s">
        <v>226</v>
      </c>
      <c r="BM239" s="168" t="s">
        <v>1593</v>
      </c>
    </row>
    <row r="240" spans="1:65" s="12" customFormat="1" ht="22.9" customHeight="1">
      <c r="B240" s="143"/>
      <c r="D240" s="144" t="s">
        <v>82</v>
      </c>
      <c r="E240" s="154" t="s">
        <v>682</v>
      </c>
      <c r="F240" s="154" t="s">
        <v>683</v>
      </c>
      <c r="I240" s="146"/>
      <c r="J240" s="155"/>
      <c r="L240" s="143"/>
      <c r="M240" s="148"/>
      <c r="N240" s="149"/>
      <c r="O240" s="149"/>
      <c r="P240" s="150">
        <f>P241</f>
        <v>0</v>
      </c>
      <c r="Q240" s="149"/>
      <c r="R240" s="150">
        <f>R241</f>
        <v>0</v>
      </c>
      <c r="S240" s="149"/>
      <c r="T240" s="151">
        <f>T241</f>
        <v>0</v>
      </c>
      <c r="AR240" s="144" t="s">
        <v>94</v>
      </c>
      <c r="AT240" s="152" t="s">
        <v>82</v>
      </c>
      <c r="AU240" s="152" t="s">
        <v>89</v>
      </c>
      <c r="AY240" s="144" t="s">
        <v>165</v>
      </c>
      <c r="BK240" s="153">
        <f>BK241</f>
        <v>0</v>
      </c>
    </row>
    <row r="241" spans="1:65" s="2" customFormat="1" ht="14.45" customHeight="1">
      <c r="A241" s="32"/>
      <c r="B241" s="131"/>
      <c r="C241" s="156" t="s">
        <v>652</v>
      </c>
      <c r="D241" s="156" t="s">
        <v>167</v>
      </c>
      <c r="E241" s="157" t="s">
        <v>1594</v>
      </c>
      <c r="F241" s="158" t="s">
        <v>1595</v>
      </c>
      <c r="G241" s="159" t="s">
        <v>277</v>
      </c>
      <c r="H241" s="160">
        <v>30</v>
      </c>
      <c r="I241" s="161"/>
      <c r="J241" s="162"/>
      <c r="K241" s="163"/>
      <c r="L241" s="33"/>
      <c r="M241" s="164" t="s">
        <v>1</v>
      </c>
      <c r="N241" s="165" t="s">
        <v>49</v>
      </c>
      <c r="O241" s="58"/>
      <c r="P241" s="166">
        <f>O241*H241</f>
        <v>0</v>
      </c>
      <c r="Q241" s="166">
        <v>0</v>
      </c>
      <c r="R241" s="166">
        <f>Q241*H241</f>
        <v>0</v>
      </c>
      <c r="S241" s="166">
        <v>0</v>
      </c>
      <c r="T241" s="167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8" t="s">
        <v>226</v>
      </c>
      <c r="AT241" s="168" t="s">
        <v>167</v>
      </c>
      <c r="AU241" s="168" t="s">
        <v>94</v>
      </c>
      <c r="AY241" s="14" t="s">
        <v>165</v>
      </c>
      <c r="BE241" s="99">
        <f>IF(N241="základná",J241,0)</f>
        <v>0</v>
      </c>
      <c r="BF241" s="99">
        <f>IF(N241="znížená",J241,0)</f>
        <v>0</v>
      </c>
      <c r="BG241" s="99">
        <f>IF(N241="zákl. prenesená",J241,0)</f>
        <v>0</v>
      </c>
      <c r="BH241" s="99">
        <f>IF(N241="zníž. prenesená",J241,0)</f>
        <v>0</v>
      </c>
      <c r="BI241" s="99">
        <f>IF(N241="nulová",J241,0)</f>
        <v>0</v>
      </c>
      <c r="BJ241" s="14" t="s">
        <v>94</v>
      </c>
      <c r="BK241" s="99">
        <f>ROUND(I241*H241,2)</f>
        <v>0</v>
      </c>
      <c r="BL241" s="14" t="s">
        <v>226</v>
      </c>
      <c r="BM241" s="168" t="s">
        <v>1596</v>
      </c>
    </row>
    <row r="242" spans="1:65" s="12" customFormat="1" ht="22.9" customHeight="1">
      <c r="B242" s="143"/>
      <c r="D242" s="144" t="s">
        <v>82</v>
      </c>
      <c r="E242" s="154" t="s">
        <v>1035</v>
      </c>
      <c r="F242" s="154" t="s">
        <v>1036</v>
      </c>
      <c r="I242" s="146"/>
      <c r="J242" s="155"/>
      <c r="L242" s="143"/>
      <c r="M242" s="148"/>
      <c r="N242" s="149"/>
      <c r="O242" s="149"/>
      <c r="P242" s="150">
        <f>SUM(P243:P244)</f>
        <v>0</v>
      </c>
      <c r="Q242" s="149"/>
      <c r="R242" s="150">
        <f>SUM(R243:R244)</f>
        <v>0.25005500000000003</v>
      </c>
      <c r="S242" s="149"/>
      <c r="T242" s="151">
        <f>SUM(T243:T244)</f>
        <v>0</v>
      </c>
      <c r="AR242" s="144" t="s">
        <v>94</v>
      </c>
      <c r="AT242" s="152" t="s">
        <v>82</v>
      </c>
      <c r="AU242" s="152" t="s">
        <v>89</v>
      </c>
      <c r="AY242" s="144" t="s">
        <v>165</v>
      </c>
      <c r="BK242" s="153">
        <f>SUM(BK243:BK244)</f>
        <v>0</v>
      </c>
    </row>
    <row r="243" spans="1:65" s="2" customFormat="1" ht="24.2" customHeight="1">
      <c r="A243" s="32"/>
      <c r="B243" s="131"/>
      <c r="C243" s="156" t="s">
        <v>656</v>
      </c>
      <c r="D243" s="156" t="s">
        <v>167</v>
      </c>
      <c r="E243" s="157" t="s">
        <v>1597</v>
      </c>
      <c r="F243" s="158" t="s">
        <v>1598</v>
      </c>
      <c r="G243" s="159" t="s">
        <v>170</v>
      </c>
      <c r="H243" s="160">
        <v>500.11</v>
      </c>
      <c r="I243" s="161"/>
      <c r="J243" s="162"/>
      <c r="K243" s="163"/>
      <c r="L243" s="33"/>
      <c r="M243" s="164" t="s">
        <v>1</v>
      </c>
      <c r="N243" s="165" t="s">
        <v>49</v>
      </c>
      <c r="O243" s="58"/>
      <c r="P243" s="166">
        <f>O243*H243</f>
        <v>0</v>
      </c>
      <c r="Q243" s="166">
        <v>0</v>
      </c>
      <c r="R243" s="166">
        <f>Q243*H243</f>
        <v>0</v>
      </c>
      <c r="S243" s="166">
        <v>0</v>
      </c>
      <c r="T243" s="167">
        <f>S243*H243</f>
        <v>0</v>
      </c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R243" s="168" t="s">
        <v>226</v>
      </c>
      <c r="AT243" s="168" t="s">
        <v>167</v>
      </c>
      <c r="AU243" s="168" t="s">
        <v>94</v>
      </c>
      <c r="AY243" s="14" t="s">
        <v>165</v>
      </c>
      <c r="BE243" s="99">
        <f>IF(N243="základná",J243,0)</f>
        <v>0</v>
      </c>
      <c r="BF243" s="99">
        <f>IF(N243="znížená",J243,0)</f>
        <v>0</v>
      </c>
      <c r="BG243" s="99">
        <f>IF(N243="zákl. prenesená",J243,0)</f>
        <v>0</v>
      </c>
      <c r="BH243" s="99">
        <f>IF(N243="zníž. prenesená",J243,0)</f>
        <v>0</v>
      </c>
      <c r="BI243" s="99">
        <f>IF(N243="nulová",J243,0)</f>
        <v>0</v>
      </c>
      <c r="BJ243" s="14" t="s">
        <v>94</v>
      </c>
      <c r="BK243" s="99">
        <f>ROUND(I243*H243,2)</f>
        <v>0</v>
      </c>
      <c r="BL243" s="14" t="s">
        <v>226</v>
      </c>
      <c r="BM243" s="168" t="s">
        <v>1599</v>
      </c>
    </row>
    <row r="244" spans="1:65" s="2" customFormat="1" ht="37.9" customHeight="1">
      <c r="A244" s="32"/>
      <c r="B244" s="131"/>
      <c r="C244" s="169" t="s">
        <v>658</v>
      </c>
      <c r="D244" s="169" t="s">
        <v>373</v>
      </c>
      <c r="E244" s="170" t="s">
        <v>1600</v>
      </c>
      <c r="F244" s="171" t="s">
        <v>1601</v>
      </c>
      <c r="G244" s="172" t="s">
        <v>434</v>
      </c>
      <c r="H244" s="173">
        <v>250.05500000000001</v>
      </c>
      <c r="I244" s="174"/>
      <c r="J244" s="175"/>
      <c r="K244" s="176"/>
      <c r="L244" s="177"/>
      <c r="M244" s="178" t="s">
        <v>1</v>
      </c>
      <c r="N244" s="179" t="s">
        <v>49</v>
      </c>
      <c r="O244" s="58"/>
      <c r="P244" s="166">
        <f>O244*H244</f>
        <v>0</v>
      </c>
      <c r="Q244" s="166">
        <v>1E-3</v>
      </c>
      <c r="R244" s="166">
        <f>Q244*H244</f>
        <v>0.25005500000000003</v>
      </c>
      <c r="S244" s="166">
        <v>0</v>
      </c>
      <c r="T244" s="167">
        <f>S244*H244</f>
        <v>0</v>
      </c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R244" s="168" t="s">
        <v>291</v>
      </c>
      <c r="AT244" s="168" t="s">
        <v>373</v>
      </c>
      <c r="AU244" s="168" t="s">
        <v>94</v>
      </c>
      <c r="AY244" s="14" t="s">
        <v>165</v>
      </c>
      <c r="BE244" s="99">
        <f>IF(N244="základná",J244,0)</f>
        <v>0</v>
      </c>
      <c r="BF244" s="99">
        <f>IF(N244="znížená",J244,0)</f>
        <v>0</v>
      </c>
      <c r="BG244" s="99">
        <f>IF(N244="zákl. prenesená",J244,0)</f>
        <v>0</v>
      </c>
      <c r="BH244" s="99">
        <f>IF(N244="zníž. prenesená",J244,0)</f>
        <v>0</v>
      </c>
      <c r="BI244" s="99">
        <f>IF(N244="nulová",J244,0)</f>
        <v>0</v>
      </c>
      <c r="BJ244" s="14" t="s">
        <v>94</v>
      </c>
      <c r="BK244" s="99">
        <f>ROUND(I244*H244,2)</f>
        <v>0</v>
      </c>
      <c r="BL244" s="14" t="s">
        <v>226</v>
      </c>
      <c r="BM244" s="168" t="s">
        <v>1602</v>
      </c>
    </row>
    <row r="245" spans="1:65" s="12" customFormat="1" ht="22.9" customHeight="1">
      <c r="B245" s="143"/>
      <c r="D245" s="144" t="s">
        <v>82</v>
      </c>
      <c r="E245" s="154" t="s">
        <v>1043</v>
      </c>
      <c r="F245" s="154" t="s">
        <v>1044</v>
      </c>
      <c r="I245" s="146"/>
      <c r="J245" s="155"/>
      <c r="L245" s="143"/>
      <c r="M245" s="148"/>
      <c r="N245" s="149"/>
      <c r="O245" s="149"/>
      <c r="P245" s="150">
        <f>SUM(P246:P251)</f>
        <v>0</v>
      </c>
      <c r="Q245" s="149"/>
      <c r="R245" s="150">
        <f>SUM(R246:R251)</f>
        <v>0.25625609999999999</v>
      </c>
      <c r="S245" s="149"/>
      <c r="T245" s="151">
        <f>SUM(T246:T251)</f>
        <v>0</v>
      </c>
      <c r="AR245" s="144" t="s">
        <v>94</v>
      </c>
      <c r="AT245" s="152" t="s">
        <v>82</v>
      </c>
      <c r="AU245" s="152" t="s">
        <v>89</v>
      </c>
      <c r="AY245" s="144" t="s">
        <v>165</v>
      </c>
      <c r="BK245" s="153">
        <f>SUM(BK246:BK251)</f>
        <v>0</v>
      </c>
    </row>
    <row r="246" spans="1:65" s="2" customFormat="1" ht="14.45" customHeight="1">
      <c r="A246" s="32"/>
      <c r="B246" s="131"/>
      <c r="C246" s="156" t="s">
        <v>662</v>
      </c>
      <c r="D246" s="156" t="s">
        <v>167</v>
      </c>
      <c r="E246" s="157" t="s">
        <v>1227</v>
      </c>
      <c r="F246" s="158" t="s">
        <v>1228</v>
      </c>
      <c r="G246" s="159" t="s">
        <v>394</v>
      </c>
      <c r="H246" s="160">
        <v>128</v>
      </c>
      <c r="I246" s="161"/>
      <c r="J246" s="162"/>
      <c r="K246" s="163"/>
      <c r="L246" s="33"/>
      <c r="M246" s="164" t="s">
        <v>1</v>
      </c>
      <c r="N246" s="165" t="s">
        <v>49</v>
      </c>
      <c r="O246" s="58"/>
      <c r="P246" s="166">
        <f t="shared" ref="P246:P251" si="36">O246*H246</f>
        <v>0</v>
      </c>
      <c r="Q246" s="166">
        <v>0</v>
      </c>
      <c r="R246" s="166">
        <f t="shared" ref="R246:R251" si="37">Q246*H246</f>
        <v>0</v>
      </c>
      <c r="S246" s="166">
        <v>0</v>
      </c>
      <c r="T246" s="167">
        <f t="shared" ref="T246:T251" si="38">S246*H246</f>
        <v>0</v>
      </c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R246" s="168" t="s">
        <v>226</v>
      </c>
      <c r="AT246" s="168" t="s">
        <v>167</v>
      </c>
      <c r="AU246" s="168" t="s">
        <v>94</v>
      </c>
      <c r="AY246" s="14" t="s">
        <v>165</v>
      </c>
      <c r="BE246" s="99">
        <f t="shared" ref="BE246:BE251" si="39">IF(N246="základná",J246,0)</f>
        <v>0</v>
      </c>
      <c r="BF246" s="99">
        <f t="shared" ref="BF246:BF251" si="40">IF(N246="znížená",J246,0)</f>
        <v>0</v>
      </c>
      <c r="BG246" s="99">
        <f t="shared" ref="BG246:BG251" si="41">IF(N246="zákl. prenesená",J246,0)</f>
        <v>0</v>
      </c>
      <c r="BH246" s="99">
        <f t="shared" ref="BH246:BH251" si="42">IF(N246="zníž. prenesená",J246,0)</f>
        <v>0</v>
      </c>
      <c r="BI246" s="99">
        <f t="shared" ref="BI246:BI251" si="43">IF(N246="nulová",J246,0)</f>
        <v>0</v>
      </c>
      <c r="BJ246" s="14" t="s">
        <v>94</v>
      </c>
      <c r="BK246" s="99">
        <f t="shared" ref="BK246:BK251" si="44">ROUND(I246*H246,2)</f>
        <v>0</v>
      </c>
      <c r="BL246" s="14" t="s">
        <v>226</v>
      </c>
      <c r="BM246" s="168" t="s">
        <v>1603</v>
      </c>
    </row>
    <row r="247" spans="1:65" s="2" customFormat="1" ht="24.2" customHeight="1">
      <c r="A247" s="32"/>
      <c r="B247" s="131"/>
      <c r="C247" s="156" t="s">
        <v>666</v>
      </c>
      <c r="D247" s="156" t="s">
        <v>167</v>
      </c>
      <c r="E247" s="157" t="s">
        <v>1045</v>
      </c>
      <c r="F247" s="158" t="s">
        <v>1046</v>
      </c>
      <c r="G247" s="159" t="s">
        <v>277</v>
      </c>
      <c r="H247" s="160">
        <v>181.06299999999999</v>
      </c>
      <c r="I247" s="161"/>
      <c r="J247" s="162"/>
      <c r="K247" s="163"/>
      <c r="L247" s="33"/>
      <c r="M247" s="164" t="s">
        <v>1</v>
      </c>
      <c r="N247" s="165" t="s">
        <v>49</v>
      </c>
      <c r="O247" s="58"/>
      <c r="P247" s="166">
        <f t="shared" si="36"/>
        <v>0</v>
      </c>
      <c r="Q247" s="166">
        <v>0</v>
      </c>
      <c r="R247" s="166">
        <f t="shared" si="37"/>
        <v>0</v>
      </c>
      <c r="S247" s="166">
        <v>0</v>
      </c>
      <c r="T247" s="167">
        <f t="shared" si="38"/>
        <v>0</v>
      </c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R247" s="168" t="s">
        <v>226</v>
      </c>
      <c r="AT247" s="168" t="s">
        <v>167</v>
      </c>
      <c r="AU247" s="168" t="s">
        <v>94</v>
      </c>
      <c r="AY247" s="14" t="s">
        <v>165</v>
      </c>
      <c r="BE247" s="99">
        <f t="shared" si="39"/>
        <v>0</v>
      </c>
      <c r="BF247" s="99">
        <f t="shared" si="40"/>
        <v>0</v>
      </c>
      <c r="BG247" s="99">
        <f t="shared" si="41"/>
        <v>0</v>
      </c>
      <c r="BH247" s="99">
        <f t="shared" si="42"/>
        <v>0</v>
      </c>
      <c r="BI247" s="99">
        <f t="shared" si="43"/>
        <v>0</v>
      </c>
      <c r="BJ247" s="14" t="s">
        <v>94</v>
      </c>
      <c r="BK247" s="99">
        <f t="shared" si="44"/>
        <v>0</v>
      </c>
      <c r="BL247" s="14" t="s">
        <v>226</v>
      </c>
      <c r="BM247" s="168" t="s">
        <v>1604</v>
      </c>
    </row>
    <row r="248" spans="1:65" s="2" customFormat="1" ht="24.2" customHeight="1">
      <c r="A248" s="32"/>
      <c r="B248" s="131"/>
      <c r="C248" s="169" t="s">
        <v>670</v>
      </c>
      <c r="D248" s="169" t="s">
        <v>373</v>
      </c>
      <c r="E248" s="170" t="s">
        <v>1605</v>
      </c>
      <c r="F248" s="171" t="s">
        <v>1606</v>
      </c>
      <c r="G248" s="172" t="s">
        <v>394</v>
      </c>
      <c r="H248" s="173">
        <v>4</v>
      </c>
      <c r="I248" s="174"/>
      <c r="J248" s="175"/>
      <c r="K248" s="176"/>
      <c r="L248" s="177"/>
      <c r="M248" s="178" t="s">
        <v>1</v>
      </c>
      <c r="N248" s="179" t="s">
        <v>49</v>
      </c>
      <c r="O248" s="58"/>
      <c r="P248" s="166">
        <f t="shared" si="36"/>
        <v>0</v>
      </c>
      <c r="Q248" s="166">
        <v>2.9999999999999997E-4</v>
      </c>
      <c r="R248" s="166">
        <f t="shared" si="37"/>
        <v>1.1999999999999999E-3</v>
      </c>
      <c r="S248" s="166">
        <v>0</v>
      </c>
      <c r="T248" s="167">
        <f t="shared" si="38"/>
        <v>0</v>
      </c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R248" s="168" t="s">
        <v>291</v>
      </c>
      <c r="AT248" s="168" t="s">
        <v>373</v>
      </c>
      <c r="AU248" s="168" t="s">
        <v>94</v>
      </c>
      <c r="AY248" s="14" t="s">
        <v>165</v>
      </c>
      <c r="BE248" s="99">
        <f t="shared" si="39"/>
        <v>0</v>
      </c>
      <c r="BF248" s="99">
        <f t="shared" si="40"/>
        <v>0</v>
      </c>
      <c r="BG248" s="99">
        <f t="shared" si="41"/>
        <v>0</v>
      </c>
      <c r="BH248" s="99">
        <f t="shared" si="42"/>
        <v>0</v>
      </c>
      <c r="BI248" s="99">
        <f t="shared" si="43"/>
        <v>0</v>
      </c>
      <c r="BJ248" s="14" t="s">
        <v>94</v>
      </c>
      <c r="BK248" s="99">
        <f t="shared" si="44"/>
        <v>0</v>
      </c>
      <c r="BL248" s="14" t="s">
        <v>226</v>
      </c>
      <c r="BM248" s="168" t="s">
        <v>1607</v>
      </c>
    </row>
    <row r="249" spans="1:65" s="2" customFormat="1" ht="24.2" customHeight="1">
      <c r="A249" s="32"/>
      <c r="B249" s="131"/>
      <c r="C249" s="156" t="s">
        <v>672</v>
      </c>
      <c r="D249" s="156" t="s">
        <v>167</v>
      </c>
      <c r="E249" s="157" t="s">
        <v>1048</v>
      </c>
      <c r="F249" s="158" t="s">
        <v>1049</v>
      </c>
      <c r="G249" s="159" t="s">
        <v>170</v>
      </c>
      <c r="H249" s="160">
        <v>500.11</v>
      </c>
      <c r="I249" s="161"/>
      <c r="J249" s="162"/>
      <c r="K249" s="163"/>
      <c r="L249" s="33"/>
      <c r="M249" s="164" t="s">
        <v>1</v>
      </c>
      <c r="N249" s="165" t="s">
        <v>49</v>
      </c>
      <c r="O249" s="58"/>
      <c r="P249" s="166">
        <f t="shared" si="36"/>
        <v>0</v>
      </c>
      <c r="Q249" s="166">
        <v>1.8000000000000001E-4</v>
      </c>
      <c r="R249" s="166">
        <f t="shared" si="37"/>
        <v>9.0019800000000011E-2</v>
      </c>
      <c r="S249" s="166">
        <v>0</v>
      </c>
      <c r="T249" s="167">
        <f t="shared" si="38"/>
        <v>0</v>
      </c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R249" s="168" t="s">
        <v>226</v>
      </c>
      <c r="AT249" s="168" t="s">
        <v>167</v>
      </c>
      <c r="AU249" s="168" t="s">
        <v>94</v>
      </c>
      <c r="AY249" s="14" t="s">
        <v>165</v>
      </c>
      <c r="BE249" s="99">
        <f t="shared" si="39"/>
        <v>0</v>
      </c>
      <c r="BF249" s="99">
        <f t="shared" si="40"/>
        <v>0</v>
      </c>
      <c r="BG249" s="99">
        <f t="shared" si="41"/>
        <v>0</v>
      </c>
      <c r="BH249" s="99">
        <f t="shared" si="42"/>
        <v>0</v>
      </c>
      <c r="BI249" s="99">
        <f t="shared" si="43"/>
        <v>0</v>
      </c>
      <c r="BJ249" s="14" t="s">
        <v>94</v>
      </c>
      <c r="BK249" s="99">
        <f t="shared" si="44"/>
        <v>0</v>
      </c>
      <c r="BL249" s="14" t="s">
        <v>226</v>
      </c>
      <c r="BM249" s="168" t="s">
        <v>1608</v>
      </c>
    </row>
    <row r="250" spans="1:65" s="2" customFormat="1" ht="24.2" customHeight="1">
      <c r="A250" s="32"/>
      <c r="B250" s="131"/>
      <c r="C250" s="156" t="s">
        <v>676</v>
      </c>
      <c r="D250" s="156" t="s">
        <v>167</v>
      </c>
      <c r="E250" s="157" t="s">
        <v>1609</v>
      </c>
      <c r="F250" s="158" t="s">
        <v>1610</v>
      </c>
      <c r="G250" s="159" t="s">
        <v>170</v>
      </c>
      <c r="H250" s="160">
        <v>442.05</v>
      </c>
      <c r="I250" s="161"/>
      <c r="J250" s="162"/>
      <c r="K250" s="163"/>
      <c r="L250" s="33"/>
      <c r="M250" s="164" t="s">
        <v>1</v>
      </c>
      <c r="N250" s="165" t="s">
        <v>49</v>
      </c>
      <c r="O250" s="58"/>
      <c r="P250" s="166">
        <f t="shared" si="36"/>
        <v>0</v>
      </c>
      <c r="Q250" s="166">
        <v>0</v>
      </c>
      <c r="R250" s="166">
        <f t="shared" si="37"/>
        <v>0</v>
      </c>
      <c r="S250" s="166">
        <v>0</v>
      </c>
      <c r="T250" s="167">
        <f t="shared" si="38"/>
        <v>0</v>
      </c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R250" s="168" t="s">
        <v>226</v>
      </c>
      <c r="AT250" s="168" t="s">
        <v>167</v>
      </c>
      <c r="AU250" s="168" t="s">
        <v>94</v>
      </c>
      <c r="AY250" s="14" t="s">
        <v>165</v>
      </c>
      <c r="BE250" s="99">
        <f t="shared" si="39"/>
        <v>0</v>
      </c>
      <c r="BF250" s="99">
        <f t="shared" si="40"/>
        <v>0</v>
      </c>
      <c r="BG250" s="99">
        <f t="shared" si="41"/>
        <v>0</v>
      </c>
      <c r="BH250" s="99">
        <f t="shared" si="42"/>
        <v>0</v>
      </c>
      <c r="BI250" s="99">
        <f t="shared" si="43"/>
        <v>0</v>
      </c>
      <c r="BJ250" s="14" t="s">
        <v>94</v>
      </c>
      <c r="BK250" s="99">
        <f t="shared" si="44"/>
        <v>0</v>
      </c>
      <c r="BL250" s="14" t="s">
        <v>226</v>
      </c>
      <c r="BM250" s="168" t="s">
        <v>1611</v>
      </c>
    </row>
    <row r="251" spans="1:65" s="2" customFormat="1" ht="37.9" customHeight="1">
      <c r="A251" s="32"/>
      <c r="B251" s="131"/>
      <c r="C251" s="156" t="s">
        <v>680</v>
      </c>
      <c r="D251" s="156" t="s">
        <v>167</v>
      </c>
      <c r="E251" s="157" t="s">
        <v>1051</v>
      </c>
      <c r="F251" s="158" t="s">
        <v>1052</v>
      </c>
      <c r="G251" s="159" t="s">
        <v>170</v>
      </c>
      <c r="H251" s="160">
        <v>500.11</v>
      </c>
      <c r="I251" s="161"/>
      <c r="J251" s="162"/>
      <c r="K251" s="163"/>
      <c r="L251" s="33"/>
      <c r="M251" s="180" t="s">
        <v>1</v>
      </c>
      <c r="N251" s="181" t="s">
        <v>49</v>
      </c>
      <c r="O251" s="182"/>
      <c r="P251" s="183">
        <f t="shared" si="36"/>
        <v>0</v>
      </c>
      <c r="Q251" s="183">
        <v>3.3E-4</v>
      </c>
      <c r="R251" s="183">
        <f t="shared" si="37"/>
        <v>0.1650363</v>
      </c>
      <c r="S251" s="183">
        <v>0</v>
      </c>
      <c r="T251" s="184">
        <f t="shared" si="38"/>
        <v>0</v>
      </c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R251" s="168" t="s">
        <v>226</v>
      </c>
      <c r="AT251" s="168" t="s">
        <v>167</v>
      </c>
      <c r="AU251" s="168" t="s">
        <v>94</v>
      </c>
      <c r="AY251" s="14" t="s">
        <v>165</v>
      </c>
      <c r="BE251" s="99">
        <f t="shared" si="39"/>
        <v>0</v>
      </c>
      <c r="BF251" s="99">
        <f t="shared" si="40"/>
        <v>0</v>
      </c>
      <c r="BG251" s="99">
        <f t="shared" si="41"/>
        <v>0</v>
      </c>
      <c r="BH251" s="99">
        <f t="shared" si="42"/>
        <v>0</v>
      </c>
      <c r="BI251" s="99">
        <f t="shared" si="43"/>
        <v>0</v>
      </c>
      <c r="BJ251" s="14" t="s">
        <v>94</v>
      </c>
      <c r="BK251" s="99">
        <f t="shared" si="44"/>
        <v>0</v>
      </c>
      <c r="BL251" s="14" t="s">
        <v>226</v>
      </c>
      <c r="BM251" s="168" t="s">
        <v>1612</v>
      </c>
    </row>
    <row r="252" spans="1:65" s="2" customFormat="1" ht="6.95" customHeight="1">
      <c r="A252" s="32"/>
      <c r="B252" s="47"/>
      <c r="C252" s="48"/>
      <c r="D252" s="48"/>
      <c r="E252" s="48"/>
      <c r="F252" s="48"/>
      <c r="G252" s="48"/>
      <c r="H252" s="48"/>
      <c r="I252" s="48"/>
      <c r="J252" s="48"/>
      <c r="K252" s="48"/>
      <c r="L252" s="33"/>
      <c r="M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</row>
  </sheetData>
  <autoFilter ref="C140:K251"/>
  <mergeCells count="15">
    <mergeCell ref="E22:H22"/>
    <mergeCell ref="E127:H127"/>
    <mergeCell ref="E131:H131"/>
    <mergeCell ref="E129:H129"/>
    <mergeCell ref="E133:H133"/>
    <mergeCell ref="L2:V2"/>
    <mergeCell ref="E31:H31"/>
    <mergeCell ref="E84:H84"/>
    <mergeCell ref="E88:H88"/>
    <mergeCell ref="E86:H86"/>
    <mergeCell ref="E90:H90"/>
    <mergeCell ref="E7:H7"/>
    <mergeCell ref="E11:H11"/>
    <mergeCell ref="E9:H9"/>
    <mergeCell ref="E13:H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2"/>
  <sheetViews>
    <sheetView showGridLines="0" topLeftCell="A95" workbookViewId="0">
      <selection activeCell="W125" sqref="W12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115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ht="12.75">
      <c r="B8" s="17"/>
      <c r="D8" s="24" t="s">
        <v>132</v>
      </c>
      <c r="L8" s="17"/>
    </row>
    <row r="9" spans="1:46" s="1" customFormat="1" ht="16.5" customHeight="1">
      <c r="B9" s="17"/>
      <c r="E9" s="235" t="s">
        <v>87</v>
      </c>
      <c r="F9" s="222"/>
      <c r="G9" s="222"/>
      <c r="H9" s="222"/>
      <c r="L9" s="17"/>
    </row>
    <row r="10" spans="1:46" s="1" customFormat="1" ht="12" customHeight="1">
      <c r="B10" s="17"/>
      <c r="D10" s="24" t="s">
        <v>134</v>
      </c>
      <c r="L10" s="17"/>
    </row>
    <row r="11" spans="1:46" s="2" customFormat="1" ht="16.5" customHeight="1">
      <c r="A11" s="32"/>
      <c r="B11" s="33"/>
      <c r="C11" s="32"/>
      <c r="D11" s="32"/>
      <c r="E11" s="239" t="s">
        <v>3319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4" t="s">
        <v>1054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194" t="s">
        <v>3324</v>
      </c>
      <c r="F13" s="236"/>
      <c r="G13" s="236"/>
      <c r="H13" s="23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4" t="s">
        <v>15</v>
      </c>
      <c r="E15" s="32"/>
      <c r="F15" s="22" t="s">
        <v>16</v>
      </c>
      <c r="G15" s="32"/>
      <c r="H15" s="32"/>
      <c r="I15" s="24" t="s">
        <v>17</v>
      </c>
      <c r="J15" s="22" t="s">
        <v>18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19</v>
      </c>
      <c r="E16" s="32"/>
      <c r="F16" s="22" t="s">
        <v>20</v>
      </c>
      <c r="G16" s="32"/>
      <c r="H16" s="32"/>
      <c r="I16" s="24" t="s">
        <v>21</v>
      </c>
      <c r="J16" s="5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21.75" customHeight="1">
      <c r="A17" s="32"/>
      <c r="B17" s="33"/>
      <c r="C17" s="32"/>
      <c r="D17" s="21" t="s">
        <v>22</v>
      </c>
      <c r="E17" s="32"/>
      <c r="F17" s="26"/>
      <c r="G17" s="32"/>
      <c r="H17" s="32"/>
      <c r="I17" s="21" t="s">
        <v>23</v>
      </c>
      <c r="J17" s="26" t="s">
        <v>24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4" t="s">
        <v>25</v>
      </c>
      <c r="E18" s="32"/>
      <c r="F18" s="32"/>
      <c r="G18" s="32"/>
      <c r="H18" s="32"/>
      <c r="I18" s="24" t="s">
        <v>26</v>
      </c>
      <c r="J18" s="22" t="s">
        <v>27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2" t="s">
        <v>28</v>
      </c>
      <c r="F19" s="32"/>
      <c r="G19" s="32"/>
      <c r="H19" s="32"/>
      <c r="I19" s="24" t="s">
        <v>29</v>
      </c>
      <c r="J19" s="2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4" t="s">
        <v>30</v>
      </c>
      <c r="E21" s="32"/>
      <c r="F21" s="32"/>
      <c r="G21" s="32"/>
      <c r="H21" s="32"/>
      <c r="I21" s="24" t="s">
        <v>26</v>
      </c>
      <c r="J21" s="25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37"/>
      <c r="F22" s="226"/>
      <c r="G22" s="226"/>
      <c r="H22" s="226"/>
      <c r="I22" s="24" t="s">
        <v>29</v>
      </c>
      <c r="J22" s="25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4" t="s">
        <v>32</v>
      </c>
      <c r="E24" s="32"/>
      <c r="F24" s="32"/>
      <c r="G24" s="32"/>
      <c r="H24" s="32"/>
      <c r="I24" s="24" t="s">
        <v>26</v>
      </c>
      <c r="J24" s="22" t="s">
        <v>33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2" t="s">
        <v>34</v>
      </c>
      <c r="F25" s="32"/>
      <c r="G25" s="32"/>
      <c r="H25" s="32"/>
      <c r="I25" s="24" t="s">
        <v>29</v>
      </c>
      <c r="J25" s="22" t="s">
        <v>35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4" t="s">
        <v>37</v>
      </c>
      <c r="E27" s="32"/>
      <c r="F27" s="32"/>
      <c r="G27" s="32"/>
      <c r="H27" s="32"/>
      <c r="I27" s="24" t="s">
        <v>26</v>
      </c>
      <c r="J27" s="22" t="s">
        <v>38</v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2" t="s">
        <v>39</v>
      </c>
      <c r="F28" s="32"/>
      <c r="G28" s="32"/>
      <c r="H28" s="32"/>
      <c r="I28" s="24" t="s">
        <v>29</v>
      </c>
      <c r="J28" s="22" t="s">
        <v>38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4" t="s">
        <v>40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4"/>
      <c r="B31" s="105"/>
      <c r="C31" s="104"/>
      <c r="D31" s="104"/>
      <c r="E31" s="230" t="s">
        <v>1</v>
      </c>
      <c r="F31" s="230"/>
      <c r="G31" s="230"/>
      <c r="H31" s="230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22" t="s">
        <v>135</v>
      </c>
      <c r="E34" s="32"/>
      <c r="F34" s="32"/>
      <c r="G34" s="32"/>
      <c r="H34" s="32"/>
      <c r="I34" s="32"/>
      <c r="J34" s="3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30" t="s">
        <v>129</v>
      </c>
      <c r="E35" s="32"/>
      <c r="F35" s="32"/>
      <c r="G35" s="32"/>
      <c r="H35" s="32"/>
      <c r="I35" s="32"/>
      <c r="J35" s="31"/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25.35" customHeight="1">
      <c r="A36" s="32"/>
      <c r="B36" s="33"/>
      <c r="C36" s="32"/>
      <c r="D36" s="107" t="s">
        <v>43</v>
      </c>
      <c r="E36" s="32"/>
      <c r="F36" s="32"/>
      <c r="G36" s="32"/>
      <c r="H36" s="32"/>
      <c r="I36" s="32"/>
      <c r="J36" s="71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6.95" customHeight="1">
      <c r="A37" s="32"/>
      <c r="B37" s="33"/>
      <c r="C37" s="32"/>
      <c r="D37" s="66"/>
      <c r="E37" s="66"/>
      <c r="F37" s="66"/>
      <c r="G37" s="66"/>
      <c r="H37" s="66"/>
      <c r="I37" s="66"/>
      <c r="J37" s="66"/>
      <c r="K37" s="66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6" t="s">
        <v>45</v>
      </c>
      <c r="G38" s="32"/>
      <c r="H38" s="32"/>
      <c r="I38" s="36" t="s">
        <v>44</v>
      </c>
      <c r="J38" s="36" t="s">
        <v>46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customHeight="1">
      <c r="A39" s="32"/>
      <c r="B39" s="33"/>
      <c r="C39" s="32"/>
      <c r="D39" s="108" t="s">
        <v>47</v>
      </c>
      <c r="E39" s="24" t="s">
        <v>48</v>
      </c>
      <c r="F39" s="109"/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24" t="s">
        <v>49</v>
      </c>
      <c r="F40" s="109"/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50</v>
      </c>
      <c r="F41" s="109">
        <f>ROUND((SUM(BG111:BG112) + SUM(BG136:BG241)),  2)</f>
        <v>0</v>
      </c>
      <c r="G41" s="32"/>
      <c r="H41" s="32"/>
      <c r="I41" s="110">
        <v>0.2</v>
      </c>
      <c r="J41" s="109"/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24" t="s">
        <v>51</v>
      </c>
      <c r="F42" s="109">
        <f>ROUND((SUM(BH111:BH112) + SUM(BH136:BH241)),  2)</f>
        <v>0</v>
      </c>
      <c r="G42" s="32"/>
      <c r="H42" s="32"/>
      <c r="I42" s="110">
        <v>0.2</v>
      </c>
      <c r="J42" s="109"/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14.45" hidden="1" customHeight="1">
      <c r="A43" s="32"/>
      <c r="B43" s="33"/>
      <c r="C43" s="32"/>
      <c r="D43" s="32"/>
      <c r="E43" s="24" t="s">
        <v>52</v>
      </c>
      <c r="F43" s="109">
        <f>ROUND((SUM(BI111:BI112) + SUM(BI136:BI241)),  2)</f>
        <v>0</v>
      </c>
      <c r="G43" s="32"/>
      <c r="H43" s="32"/>
      <c r="I43" s="110">
        <v>0</v>
      </c>
      <c r="J43" s="109"/>
      <c r="K43" s="3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6.9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5.35" customHeight="1">
      <c r="A45" s="32"/>
      <c r="B45" s="33"/>
      <c r="C45" s="101"/>
      <c r="D45" s="111" t="s">
        <v>53</v>
      </c>
      <c r="E45" s="60"/>
      <c r="F45" s="60"/>
      <c r="G45" s="112" t="s">
        <v>54</v>
      </c>
      <c r="H45" s="113" t="s">
        <v>55</v>
      </c>
      <c r="I45" s="60"/>
      <c r="J45" s="114"/>
      <c r="K45" s="115"/>
      <c r="L45" s="4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14.4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4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1" customFormat="1" ht="16.5" customHeight="1">
      <c r="B86" s="17"/>
      <c r="E86" s="235" t="s">
        <v>87</v>
      </c>
      <c r="F86" s="222"/>
      <c r="G86" s="222"/>
      <c r="H86" s="222"/>
      <c r="L86" s="17"/>
    </row>
    <row r="87" spans="1:31" s="1" customFormat="1" ht="12" customHeight="1">
      <c r="B87" s="17"/>
      <c r="C87" s="24" t="s">
        <v>134</v>
      </c>
      <c r="L87" s="17"/>
    </row>
    <row r="88" spans="1:31" s="2" customFormat="1" ht="16.5" customHeight="1">
      <c r="A88" s="32"/>
      <c r="B88" s="33"/>
      <c r="C88" s="32"/>
      <c r="D88" s="32"/>
      <c r="E88" s="239" t="s">
        <v>3319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2" customHeight="1">
      <c r="A89" s="32"/>
      <c r="B89" s="33"/>
      <c r="C89" s="24" t="s">
        <v>1054</v>
      </c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6.5" customHeight="1">
      <c r="A90" s="32"/>
      <c r="B90" s="33"/>
      <c r="C90" s="32"/>
      <c r="D90" s="32"/>
      <c r="E90" s="194" t="str">
        <f>E13</f>
        <v>1d.2a - Inštalácie</v>
      </c>
      <c r="F90" s="236"/>
      <c r="G90" s="236"/>
      <c r="H90" s="236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2" customHeight="1">
      <c r="A92" s="32"/>
      <c r="B92" s="33"/>
      <c r="C92" s="24" t="s">
        <v>19</v>
      </c>
      <c r="D92" s="32"/>
      <c r="E92" s="32"/>
      <c r="F92" s="22" t="str">
        <f>F16</f>
        <v>Revúca</v>
      </c>
      <c r="G92" s="32"/>
      <c r="H92" s="32"/>
      <c r="I92" s="24" t="s">
        <v>21</v>
      </c>
      <c r="J92" s="55" t="str">
        <f>IF(J16="","",J16)</f>
        <v/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6.9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4" t="s">
        <v>25</v>
      </c>
      <c r="D94" s="32"/>
      <c r="E94" s="32"/>
      <c r="F94" s="22" t="str">
        <f>E19</f>
        <v>Ministerstvo vnútra Slovenskej republiky</v>
      </c>
      <c r="G94" s="32"/>
      <c r="H94" s="32"/>
      <c r="I94" s="24" t="s">
        <v>32</v>
      </c>
      <c r="J94" s="28" t="str">
        <f>E25</f>
        <v>PROMOST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5.7" customHeight="1">
      <c r="A95" s="32"/>
      <c r="B95" s="33"/>
      <c r="C95" s="24" t="s">
        <v>30</v>
      </c>
      <c r="D95" s="32"/>
      <c r="E95" s="32"/>
      <c r="F95" s="22" t="str">
        <f>IF(E22="","",E22)</f>
        <v/>
      </c>
      <c r="G95" s="32"/>
      <c r="H95" s="32"/>
      <c r="I95" s="24" t="s">
        <v>37</v>
      </c>
      <c r="J95" s="28" t="str">
        <f>E28</f>
        <v>Ing. Michal Slobodník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9.25" customHeight="1">
      <c r="A97" s="32"/>
      <c r="B97" s="33"/>
      <c r="C97" s="118" t="s">
        <v>137</v>
      </c>
      <c r="D97" s="101"/>
      <c r="E97" s="101"/>
      <c r="F97" s="101"/>
      <c r="G97" s="101"/>
      <c r="H97" s="101"/>
      <c r="I97" s="101"/>
      <c r="J97" s="119" t="s">
        <v>138</v>
      </c>
      <c r="K97" s="101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10.35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22.9" customHeight="1">
      <c r="A99" s="32"/>
      <c r="B99" s="33"/>
      <c r="C99" s="120" t="s">
        <v>139</v>
      </c>
      <c r="D99" s="32"/>
      <c r="E99" s="32"/>
      <c r="F99" s="32"/>
      <c r="G99" s="32"/>
      <c r="H99" s="32"/>
      <c r="I99" s="32"/>
      <c r="J99" s="71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U99" s="14" t="s">
        <v>140</v>
      </c>
    </row>
    <row r="100" spans="1:47" s="9" customFormat="1" ht="24.95" customHeight="1">
      <c r="B100" s="121"/>
      <c r="D100" s="122" t="s">
        <v>1613</v>
      </c>
      <c r="E100" s="123"/>
      <c r="F100" s="123"/>
      <c r="G100" s="123"/>
      <c r="H100" s="123"/>
      <c r="I100" s="123"/>
      <c r="J100" s="124"/>
      <c r="L100" s="121"/>
    </row>
    <row r="101" spans="1:47" s="10" customFormat="1" ht="19.899999999999999" customHeight="1">
      <c r="B101" s="125"/>
      <c r="D101" s="126" t="s">
        <v>1614</v>
      </c>
      <c r="E101" s="127"/>
      <c r="F101" s="127"/>
      <c r="G101" s="127"/>
      <c r="H101" s="127"/>
      <c r="I101" s="127"/>
      <c r="J101" s="128"/>
      <c r="L101" s="125"/>
    </row>
    <row r="102" spans="1:47" s="9" customFormat="1" ht="24.95" customHeight="1">
      <c r="B102" s="121"/>
      <c r="D102" s="122" t="s">
        <v>141</v>
      </c>
      <c r="E102" s="123"/>
      <c r="F102" s="123"/>
      <c r="G102" s="123"/>
      <c r="H102" s="123"/>
      <c r="I102" s="123"/>
      <c r="J102" s="124"/>
      <c r="L102" s="121"/>
    </row>
    <row r="103" spans="1:47" s="10" customFormat="1" ht="19.899999999999999" customHeight="1">
      <c r="B103" s="125"/>
      <c r="D103" s="126" t="s">
        <v>143</v>
      </c>
      <c r="E103" s="127"/>
      <c r="F103" s="127"/>
      <c r="G103" s="127"/>
      <c r="H103" s="127"/>
      <c r="I103" s="127"/>
      <c r="J103" s="128"/>
      <c r="L103" s="125"/>
    </row>
    <row r="104" spans="1:47" s="10" customFormat="1" ht="19.899999999999999" customHeight="1">
      <c r="B104" s="125"/>
      <c r="D104" s="126" t="s">
        <v>144</v>
      </c>
      <c r="E104" s="127"/>
      <c r="F104" s="127"/>
      <c r="G104" s="127"/>
      <c r="H104" s="127"/>
      <c r="I104" s="127"/>
      <c r="J104" s="128"/>
      <c r="L104" s="125"/>
    </row>
    <row r="105" spans="1:47" s="9" customFormat="1" ht="24.95" customHeight="1">
      <c r="B105" s="121"/>
      <c r="D105" s="122" t="s">
        <v>1058</v>
      </c>
      <c r="E105" s="123"/>
      <c r="F105" s="123"/>
      <c r="G105" s="123"/>
      <c r="H105" s="123"/>
      <c r="I105" s="123"/>
      <c r="J105" s="124"/>
      <c r="L105" s="121"/>
    </row>
    <row r="106" spans="1:47" s="10" customFormat="1" ht="19.899999999999999" customHeight="1">
      <c r="B106" s="125"/>
      <c r="D106" s="126" t="s">
        <v>1059</v>
      </c>
      <c r="E106" s="127"/>
      <c r="F106" s="127"/>
      <c r="G106" s="127"/>
      <c r="H106" s="127"/>
      <c r="I106" s="127"/>
      <c r="J106" s="128"/>
      <c r="L106" s="125"/>
    </row>
    <row r="107" spans="1:47" s="10" customFormat="1" ht="19.899999999999999" customHeight="1">
      <c r="B107" s="125"/>
      <c r="D107" s="126" t="s">
        <v>1615</v>
      </c>
      <c r="E107" s="127"/>
      <c r="F107" s="127"/>
      <c r="G107" s="127"/>
      <c r="H107" s="127"/>
      <c r="I107" s="127"/>
      <c r="J107" s="128"/>
      <c r="L107" s="125"/>
    </row>
    <row r="108" spans="1:47" s="9" customFormat="1" ht="24.95" customHeight="1">
      <c r="B108" s="121"/>
      <c r="D108" s="122" t="s">
        <v>1616</v>
      </c>
      <c r="E108" s="123"/>
      <c r="F108" s="123"/>
      <c r="G108" s="123"/>
      <c r="H108" s="123"/>
      <c r="I108" s="123"/>
      <c r="J108" s="124"/>
      <c r="L108" s="121"/>
    </row>
    <row r="109" spans="1:47" s="2" customFormat="1" ht="21.75" customHeight="1">
      <c r="A109" s="32"/>
      <c r="B109" s="33"/>
      <c r="C109" s="32"/>
      <c r="D109" s="32"/>
      <c r="E109" s="32"/>
      <c r="F109" s="32"/>
      <c r="G109" s="32"/>
      <c r="H109" s="32"/>
      <c r="I109" s="32"/>
      <c r="J109" s="32"/>
      <c r="K109" s="32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5" customHeight="1">
      <c r="A110" s="32"/>
      <c r="B110" s="33"/>
      <c r="C110" s="32"/>
      <c r="D110" s="32"/>
      <c r="E110" s="32"/>
      <c r="F110" s="32"/>
      <c r="G110" s="32"/>
      <c r="H110" s="32"/>
      <c r="I110" s="32"/>
      <c r="J110" s="32"/>
      <c r="K110" s="32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1" spans="1:47" s="2" customFormat="1" ht="29.25" customHeight="1">
      <c r="A111" s="32"/>
      <c r="B111" s="33"/>
      <c r="C111" s="120" t="s">
        <v>149</v>
      </c>
      <c r="D111" s="32"/>
      <c r="E111" s="32"/>
      <c r="F111" s="32"/>
      <c r="G111" s="32"/>
      <c r="H111" s="32"/>
      <c r="I111" s="32"/>
      <c r="J111" s="129"/>
      <c r="K111" s="32"/>
      <c r="L111" s="42"/>
      <c r="N111" s="130" t="s">
        <v>47</v>
      </c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</row>
    <row r="112" spans="1:47" s="2" customFormat="1">
      <c r="A112" s="32"/>
      <c r="B112" s="33"/>
      <c r="C112" s="32"/>
      <c r="D112" s="32"/>
      <c r="E112" s="32"/>
      <c r="F112" s="32"/>
      <c r="G112" s="32"/>
      <c r="H112" s="32"/>
      <c r="I112" s="32"/>
      <c r="J112" s="32"/>
      <c r="K112" s="32"/>
      <c r="L112" s="4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</row>
    <row r="113" spans="1:31" s="2" customFormat="1" ht="29.25" customHeight="1">
      <c r="A113" s="32"/>
      <c r="B113" s="33"/>
      <c r="C113" s="100" t="s">
        <v>130</v>
      </c>
      <c r="D113" s="101"/>
      <c r="E113" s="101"/>
      <c r="F113" s="101"/>
      <c r="G113" s="101"/>
      <c r="H113" s="101"/>
      <c r="I113" s="101"/>
      <c r="J113" s="102"/>
      <c r="K113" s="101"/>
      <c r="L113" s="4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6.95" customHeight="1">
      <c r="A114" s="32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8" spans="1:31" s="2" customFormat="1" ht="6.95" customHeight="1">
      <c r="A118" s="32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2" customFormat="1" ht="24.95" customHeight="1">
      <c r="A119" s="32"/>
      <c r="B119" s="33"/>
      <c r="C119" s="18" t="s">
        <v>151</v>
      </c>
      <c r="D119" s="32"/>
      <c r="E119" s="32"/>
      <c r="F119" s="32"/>
      <c r="G119" s="32"/>
      <c r="H119" s="32"/>
      <c r="I119" s="32"/>
      <c r="J119" s="32"/>
      <c r="K119" s="32"/>
      <c r="L119" s="4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6.95" customHeight="1">
      <c r="A120" s="32"/>
      <c r="B120" s="33"/>
      <c r="C120" s="32"/>
      <c r="D120" s="32"/>
      <c r="E120" s="32"/>
      <c r="F120" s="32"/>
      <c r="G120" s="32"/>
      <c r="H120" s="32"/>
      <c r="I120" s="32"/>
      <c r="J120" s="32"/>
      <c r="K120" s="32"/>
      <c r="L120" s="4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12" customHeight="1">
      <c r="A121" s="32"/>
      <c r="B121" s="33"/>
      <c r="C121" s="24" t="s">
        <v>13</v>
      </c>
      <c r="D121" s="32"/>
      <c r="E121" s="32"/>
      <c r="F121" s="32"/>
      <c r="G121" s="32"/>
      <c r="H121" s="32"/>
      <c r="I121" s="32"/>
      <c r="J121" s="32"/>
      <c r="K121" s="32"/>
      <c r="L121" s="4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6.5" customHeight="1">
      <c r="A122" s="32"/>
      <c r="B122" s="33"/>
      <c r="C122" s="32"/>
      <c r="D122" s="32"/>
      <c r="E122" s="235" t="str">
        <f>E7</f>
        <v>Revúca OR PZ, rekonštrukcia a modernizácia objektu</v>
      </c>
      <c r="F122" s="238"/>
      <c r="G122" s="238"/>
      <c r="H122" s="238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1" customFormat="1" ht="12" customHeight="1">
      <c r="B123" s="17"/>
      <c r="C123" s="24" t="s">
        <v>132</v>
      </c>
      <c r="L123" s="17"/>
    </row>
    <row r="124" spans="1:31" s="1" customFormat="1" ht="16.5" customHeight="1">
      <c r="B124" s="17"/>
      <c r="E124" s="235" t="s">
        <v>87</v>
      </c>
      <c r="F124" s="222"/>
      <c r="G124" s="222"/>
      <c r="H124" s="222"/>
      <c r="L124" s="17"/>
    </row>
    <row r="125" spans="1:31" s="1" customFormat="1" ht="12" customHeight="1">
      <c r="B125" s="17"/>
      <c r="C125" s="24" t="s">
        <v>134</v>
      </c>
      <c r="L125" s="17"/>
    </row>
    <row r="126" spans="1:31" s="2" customFormat="1" ht="16.5" customHeight="1">
      <c r="A126" s="32"/>
      <c r="B126" s="33"/>
      <c r="C126" s="32"/>
      <c r="D126" s="32"/>
      <c r="E126" s="239" t="s">
        <v>3319</v>
      </c>
      <c r="F126" s="236"/>
      <c r="G126" s="236"/>
      <c r="H126" s="236"/>
      <c r="I126" s="32"/>
      <c r="J126" s="32"/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2" customHeight="1">
      <c r="A127" s="32"/>
      <c r="B127" s="33"/>
      <c r="C127" s="24" t="s">
        <v>1054</v>
      </c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6.5" customHeight="1">
      <c r="A128" s="32"/>
      <c r="B128" s="33"/>
      <c r="C128" s="32"/>
      <c r="D128" s="32"/>
      <c r="E128" s="194" t="str">
        <f>E13</f>
        <v>1d.2a - Inštalácie</v>
      </c>
      <c r="F128" s="236"/>
      <c r="G128" s="236"/>
      <c r="H128" s="236"/>
      <c r="I128" s="32"/>
      <c r="J128" s="32"/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6.95" customHeight="1">
      <c r="A129" s="32"/>
      <c r="B129" s="33"/>
      <c r="C129" s="32"/>
      <c r="D129" s="32"/>
      <c r="E129" s="32"/>
      <c r="F129" s="32"/>
      <c r="G129" s="32"/>
      <c r="H129" s="32"/>
      <c r="I129" s="32"/>
      <c r="J129" s="32"/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2" customHeight="1">
      <c r="A130" s="32"/>
      <c r="B130" s="33"/>
      <c r="C130" s="24" t="s">
        <v>19</v>
      </c>
      <c r="D130" s="32"/>
      <c r="E130" s="32"/>
      <c r="F130" s="22" t="str">
        <f>F16</f>
        <v>Revúca</v>
      </c>
      <c r="G130" s="32"/>
      <c r="H130" s="32"/>
      <c r="I130" s="24" t="s">
        <v>21</v>
      </c>
      <c r="J130" s="55" t="str">
        <f>IF(J16="","",J16)</f>
        <v/>
      </c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6.95" customHeight="1">
      <c r="A131" s="32"/>
      <c r="B131" s="33"/>
      <c r="C131" s="32"/>
      <c r="D131" s="32"/>
      <c r="E131" s="32"/>
      <c r="F131" s="32"/>
      <c r="G131" s="32"/>
      <c r="H131" s="32"/>
      <c r="I131" s="32"/>
      <c r="J131" s="32"/>
      <c r="K131" s="32"/>
      <c r="L131" s="4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5.2" customHeight="1">
      <c r="A132" s="32"/>
      <c r="B132" s="33"/>
      <c r="C132" s="24" t="s">
        <v>25</v>
      </c>
      <c r="D132" s="32"/>
      <c r="E132" s="32"/>
      <c r="F132" s="22" t="str">
        <f>E19</f>
        <v>Ministerstvo vnútra Slovenskej republiky</v>
      </c>
      <c r="G132" s="32"/>
      <c r="H132" s="32"/>
      <c r="I132" s="24" t="s">
        <v>32</v>
      </c>
      <c r="J132" s="28" t="str">
        <f>E25</f>
        <v>PROMOST s.r.o.</v>
      </c>
      <c r="K132" s="32"/>
      <c r="L132" s="4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25.7" customHeight="1">
      <c r="A133" s="32"/>
      <c r="B133" s="33"/>
      <c r="C133" s="24" t="s">
        <v>30</v>
      </c>
      <c r="D133" s="32"/>
      <c r="E133" s="32"/>
      <c r="F133" s="22" t="str">
        <f>IF(E22="","",E22)</f>
        <v/>
      </c>
      <c r="G133" s="32"/>
      <c r="H133" s="32"/>
      <c r="I133" s="24" t="s">
        <v>37</v>
      </c>
      <c r="J133" s="28" t="str">
        <f>E28</f>
        <v>Ing. Michal Slobodník</v>
      </c>
      <c r="K133" s="32"/>
      <c r="L133" s="4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2" customFormat="1" ht="10.35" customHeight="1">
      <c r="A134" s="32"/>
      <c r="B134" s="33"/>
      <c r="C134" s="32"/>
      <c r="D134" s="32"/>
      <c r="E134" s="32"/>
      <c r="F134" s="32"/>
      <c r="G134" s="32"/>
      <c r="H134" s="32"/>
      <c r="I134" s="32"/>
      <c r="J134" s="32"/>
      <c r="K134" s="32"/>
      <c r="L134" s="4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:65" s="11" customFormat="1" ht="29.25" customHeight="1">
      <c r="A135" s="132"/>
      <c r="B135" s="133"/>
      <c r="C135" s="134" t="s">
        <v>152</v>
      </c>
      <c r="D135" s="135" t="s">
        <v>68</v>
      </c>
      <c r="E135" s="135" t="s">
        <v>64</v>
      </c>
      <c r="F135" s="135" t="s">
        <v>65</v>
      </c>
      <c r="G135" s="135" t="s">
        <v>153</v>
      </c>
      <c r="H135" s="135" t="s">
        <v>154</v>
      </c>
      <c r="I135" s="135" t="s">
        <v>155</v>
      </c>
      <c r="J135" s="136" t="s">
        <v>138</v>
      </c>
      <c r="K135" s="137" t="s">
        <v>156</v>
      </c>
      <c r="L135" s="138"/>
      <c r="M135" s="62" t="s">
        <v>1</v>
      </c>
      <c r="N135" s="63" t="s">
        <v>47</v>
      </c>
      <c r="O135" s="63" t="s">
        <v>157</v>
      </c>
      <c r="P135" s="63" t="s">
        <v>158</v>
      </c>
      <c r="Q135" s="63" t="s">
        <v>159</v>
      </c>
      <c r="R135" s="63" t="s">
        <v>160</v>
      </c>
      <c r="S135" s="63" t="s">
        <v>161</v>
      </c>
      <c r="T135" s="64" t="s">
        <v>162</v>
      </c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</row>
    <row r="136" spans="1:65" s="2" customFormat="1" ht="22.9" customHeight="1">
      <c r="A136" s="32"/>
      <c r="B136" s="33"/>
      <c r="C136" s="69" t="s">
        <v>135</v>
      </c>
      <c r="D136" s="32"/>
      <c r="E136" s="32"/>
      <c r="F136" s="32"/>
      <c r="G136" s="32"/>
      <c r="H136" s="32"/>
      <c r="I136" s="32"/>
      <c r="J136" s="139"/>
      <c r="K136" s="32"/>
      <c r="L136" s="33"/>
      <c r="M136" s="65"/>
      <c r="N136" s="56"/>
      <c r="O136" s="66"/>
      <c r="P136" s="140">
        <f>P137+P141+P149+P239</f>
        <v>0</v>
      </c>
      <c r="Q136" s="66"/>
      <c r="R136" s="140">
        <f>R137+R141+R149+R239</f>
        <v>10.57272317</v>
      </c>
      <c r="S136" s="66"/>
      <c r="T136" s="141">
        <f>T137+T141+T149+T239</f>
        <v>6.9580000000000002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T136" s="14" t="s">
        <v>82</v>
      </c>
      <c r="AU136" s="14" t="s">
        <v>140</v>
      </c>
      <c r="BK136" s="142">
        <f>BK137+BK141+BK149+BK239</f>
        <v>0</v>
      </c>
    </row>
    <row r="137" spans="1:65" s="12" customFormat="1" ht="25.9" customHeight="1">
      <c r="B137" s="143"/>
      <c r="D137" s="144" t="s">
        <v>82</v>
      </c>
      <c r="E137" s="145" t="s">
        <v>662</v>
      </c>
      <c r="F137" s="145" t="s">
        <v>1617</v>
      </c>
      <c r="I137" s="146"/>
      <c r="J137" s="147"/>
      <c r="L137" s="143"/>
      <c r="M137" s="148"/>
      <c r="N137" s="149"/>
      <c r="O137" s="149"/>
      <c r="P137" s="150">
        <f>P138</f>
        <v>0</v>
      </c>
      <c r="Q137" s="149"/>
      <c r="R137" s="150">
        <f>R138</f>
        <v>1.8080000000000002E-2</v>
      </c>
      <c r="S137" s="149"/>
      <c r="T137" s="151">
        <f>T138</f>
        <v>0</v>
      </c>
      <c r="AR137" s="144" t="s">
        <v>89</v>
      </c>
      <c r="AT137" s="152" t="s">
        <v>82</v>
      </c>
      <c r="AU137" s="152" t="s">
        <v>83</v>
      </c>
      <c r="AY137" s="144" t="s">
        <v>165</v>
      </c>
      <c r="BK137" s="153">
        <f>BK138</f>
        <v>0</v>
      </c>
    </row>
    <row r="138" spans="1:65" s="12" customFormat="1" ht="22.9" customHeight="1">
      <c r="B138" s="143"/>
      <c r="D138" s="144" t="s">
        <v>82</v>
      </c>
      <c r="E138" s="154" t="s">
        <v>1618</v>
      </c>
      <c r="F138" s="154" t="s">
        <v>1619</v>
      </c>
      <c r="I138" s="146"/>
      <c r="J138" s="155"/>
      <c r="L138" s="143"/>
      <c r="M138" s="148"/>
      <c r="N138" s="149"/>
      <c r="O138" s="149"/>
      <c r="P138" s="150">
        <f>SUM(P139:P140)</f>
        <v>0</v>
      </c>
      <c r="Q138" s="149"/>
      <c r="R138" s="150">
        <f>SUM(R139:R140)</f>
        <v>1.8080000000000002E-2</v>
      </c>
      <c r="S138" s="149"/>
      <c r="T138" s="151">
        <f>SUM(T139:T140)</f>
        <v>0</v>
      </c>
      <c r="AR138" s="144" t="s">
        <v>89</v>
      </c>
      <c r="AT138" s="152" t="s">
        <v>82</v>
      </c>
      <c r="AU138" s="152" t="s">
        <v>89</v>
      </c>
      <c r="AY138" s="144" t="s">
        <v>165</v>
      </c>
      <c r="BK138" s="153">
        <f>SUM(BK139:BK140)</f>
        <v>0</v>
      </c>
    </row>
    <row r="139" spans="1:65" s="2" customFormat="1" ht="24.2" customHeight="1">
      <c r="A139" s="32"/>
      <c r="B139" s="131"/>
      <c r="C139" s="156" t="s">
        <v>89</v>
      </c>
      <c r="D139" s="156" t="s">
        <v>167</v>
      </c>
      <c r="E139" s="157" t="s">
        <v>1620</v>
      </c>
      <c r="F139" s="158" t="s">
        <v>1621</v>
      </c>
      <c r="G139" s="159" t="s">
        <v>394</v>
      </c>
      <c r="H139" s="160">
        <v>1808</v>
      </c>
      <c r="I139" s="161"/>
      <c r="J139" s="162"/>
      <c r="K139" s="163"/>
      <c r="L139" s="33"/>
      <c r="M139" s="164" t="s">
        <v>1</v>
      </c>
      <c r="N139" s="165" t="s">
        <v>49</v>
      </c>
      <c r="O139" s="58"/>
      <c r="P139" s="166">
        <f>O139*H139</f>
        <v>0</v>
      </c>
      <c r="Q139" s="166">
        <v>0</v>
      </c>
      <c r="R139" s="166">
        <f>Q139*H139</f>
        <v>0</v>
      </c>
      <c r="S139" s="166">
        <v>0</v>
      </c>
      <c r="T139" s="167">
        <f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566</v>
      </c>
      <c r="AT139" s="168" t="s">
        <v>167</v>
      </c>
      <c r="AU139" s="168" t="s">
        <v>94</v>
      </c>
      <c r="AY139" s="14" t="s">
        <v>165</v>
      </c>
      <c r="BE139" s="99">
        <f>IF(N139="základná",J139,0)</f>
        <v>0</v>
      </c>
      <c r="BF139" s="99">
        <f>IF(N139="znížená",J139,0)</f>
        <v>0</v>
      </c>
      <c r="BG139" s="99">
        <f>IF(N139="zákl. prenesená",J139,0)</f>
        <v>0</v>
      </c>
      <c r="BH139" s="99">
        <f>IF(N139="zníž. prenesená",J139,0)</f>
        <v>0</v>
      </c>
      <c r="BI139" s="99">
        <f>IF(N139="nulová",J139,0)</f>
        <v>0</v>
      </c>
      <c r="BJ139" s="14" t="s">
        <v>94</v>
      </c>
      <c r="BK139" s="99">
        <f>ROUND(I139*H139,2)</f>
        <v>0</v>
      </c>
      <c r="BL139" s="14" t="s">
        <v>566</v>
      </c>
      <c r="BM139" s="168" t="s">
        <v>1622</v>
      </c>
    </row>
    <row r="140" spans="1:65" s="2" customFormat="1" ht="24.2" customHeight="1">
      <c r="A140" s="32"/>
      <c r="B140" s="131"/>
      <c r="C140" s="169" t="s">
        <v>94</v>
      </c>
      <c r="D140" s="169" t="s">
        <v>373</v>
      </c>
      <c r="E140" s="170" t="s">
        <v>1623</v>
      </c>
      <c r="F140" s="171" t="s">
        <v>1624</v>
      </c>
      <c r="G140" s="172" t="s">
        <v>394</v>
      </c>
      <c r="H140" s="173">
        <v>1808</v>
      </c>
      <c r="I140" s="174"/>
      <c r="J140" s="175"/>
      <c r="K140" s="176"/>
      <c r="L140" s="177"/>
      <c r="M140" s="178" t="s">
        <v>1</v>
      </c>
      <c r="N140" s="179" t="s">
        <v>49</v>
      </c>
      <c r="O140" s="58"/>
      <c r="P140" s="166">
        <f>O140*H140</f>
        <v>0</v>
      </c>
      <c r="Q140" s="166">
        <v>1.0000000000000001E-5</v>
      </c>
      <c r="R140" s="166">
        <f>Q140*H140</f>
        <v>1.8080000000000002E-2</v>
      </c>
      <c r="S140" s="166">
        <v>0</v>
      </c>
      <c r="T140" s="167">
        <f>S140*H140</f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1267</v>
      </c>
      <c r="AT140" s="168" t="s">
        <v>373</v>
      </c>
      <c r="AU140" s="168" t="s">
        <v>94</v>
      </c>
      <c r="AY140" s="14" t="s">
        <v>165</v>
      </c>
      <c r="BE140" s="99">
        <f>IF(N140="základná",J140,0)</f>
        <v>0</v>
      </c>
      <c r="BF140" s="99">
        <f>IF(N140="znížená",J140,0)</f>
        <v>0</v>
      </c>
      <c r="BG140" s="99">
        <f>IF(N140="zákl. prenesená",J140,0)</f>
        <v>0</v>
      </c>
      <c r="BH140" s="99">
        <f>IF(N140="zníž. prenesená",J140,0)</f>
        <v>0</v>
      </c>
      <c r="BI140" s="99">
        <f>IF(N140="nulová",J140,0)</f>
        <v>0</v>
      </c>
      <c r="BJ140" s="14" t="s">
        <v>94</v>
      </c>
      <c r="BK140" s="99">
        <f>ROUND(I140*H140,2)</f>
        <v>0</v>
      </c>
      <c r="BL140" s="14" t="s">
        <v>1267</v>
      </c>
      <c r="BM140" s="168" t="s">
        <v>1625</v>
      </c>
    </row>
    <row r="141" spans="1:65" s="12" customFormat="1" ht="25.9" customHeight="1">
      <c r="B141" s="143"/>
      <c r="D141" s="144" t="s">
        <v>82</v>
      </c>
      <c r="E141" s="145" t="s">
        <v>163</v>
      </c>
      <c r="F141" s="145" t="s">
        <v>164</v>
      </c>
      <c r="I141" s="146"/>
      <c r="J141" s="147"/>
      <c r="L141" s="143"/>
      <c r="M141" s="148"/>
      <c r="N141" s="149"/>
      <c r="O141" s="149"/>
      <c r="P141" s="150">
        <f>P142+P145</f>
        <v>0</v>
      </c>
      <c r="Q141" s="149"/>
      <c r="R141" s="150">
        <f>R142+R145</f>
        <v>6.40754</v>
      </c>
      <c r="S141" s="149"/>
      <c r="T141" s="151">
        <f>T142+T145</f>
        <v>6.9580000000000002</v>
      </c>
      <c r="AR141" s="144" t="s">
        <v>89</v>
      </c>
      <c r="AT141" s="152" t="s">
        <v>82</v>
      </c>
      <c r="AU141" s="152" t="s">
        <v>83</v>
      </c>
      <c r="AY141" s="144" t="s">
        <v>165</v>
      </c>
      <c r="BK141" s="153">
        <f>BK142+BK145</f>
        <v>0</v>
      </c>
    </row>
    <row r="142" spans="1:65" s="12" customFormat="1" ht="22.9" customHeight="1">
      <c r="B142" s="143"/>
      <c r="D142" s="144" t="s">
        <v>82</v>
      </c>
      <c r="E142" s="154" t="s">
        <v>172</v>
      </c>
      <c r="F142" s="154" t="s">
        <v>173</v>
      </c>
      <c r="I142" s="146"/>
      <c r="J142" s="155"/>
      <c r="L142" s="143"/>
      <c r="M142" s="148"/>
      <c r="N142" s="149"/>
      <c r="O142" s="149"/>
      <c r="P142" s="150">
        <f>SUM(P143:P144)</f>
        <v>0</v>
      </c>
      <c r="Q142" s="149"/>
      <c r="R142" s="150">
        <f>SUM(R143:R144)</f>
        <v>6.40754</v>
      </c>
      <c r="S142" s="149"/>
      <c r="T142" s="151">
        <f>SUM(T143:T144)</f>
        <v>0</v>
      </c>
      <c r="AR142" s="144" t="s">
        <v>89</v>
      </c>
      <c r="AT142" s="152" t="s">
        <v>82</v>
      </c>
      <c r="AU142" s="152" t="s">
        <v>89</v>
      </c>
      <c r="AY142" s="144" t="s">
        <v>165</v>
      </c>
      <c r="BK142" s="153">
        <f>SUM(BK143:BK144)</f>
        <v>0</v>
      </c>
    </row>
    <row r="143" spans="1:65" s="2" customFormat="1" ht="14.45" customHeight="1">
      <c r="A143" s="32"/>
      <c r="B143" s="131"/>
      <c r="C143" s="156" t="s">
        <v>103</v>
      </c>
      <c r="D143" s="156" t="s">
        <v>167</v>
      </c>
      <c r="E143" s="157" t="s">
        <v>1626</v>
      </c>
      <c r="F143" s="158" t="s">
        <v>1627</v>
      </c>
      <c r="G143" s="159" t="s">
        <v>394</v>
      </c>
      <c r="H143" s="160">
        <v>298</v>
      </c>
      <c r="I143" s="161"/>
      <c r="J143" s="162"/>
      <c r="K143" s="163"/>
      <c r="L143" s="33"/>
      <c r="M143" s="164" t="s">
        <v>1</v>
      </c>
      <c r="N143" s="165" t="s">
        <v>49</v>
      </c>
      <c r="O143" s="58"/>
      <c r="P143" s="166">
        <f>O143*H143</f>
        <v>0</v>
      </c>
      <c r="Q143" s="166">
        <v>8.9300000000000004E-3</v>
      </c>
      <c r="R143" s="166">
        <f>Q143*H143</f>
        <v>2.6611400000000001</v>
      </c>
      <c r="S143" s="166">
        <v>0</v>
      </c>
      <c r="T143" s="167">
        <f>S143*H143</f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106</v>
      </c>
      <c r="AT143" s="168" t="s">
        <v>167</v>
      </c>
      <c r="AU143" s="168" t="s">
        <v>94</v>
      </c>
      <c r="AY143" s="14" t="s">
        <v>165</v>
      </c>
      <c r="BE143" s="99">
        <f>IF(N143="základná",J143,0)</f>
        <v>0</v>
      </c>
      <c r="BF143" s="99">
        <f>IF(N143="znížená",J143,0)</f>
        <v>0</v>
      </c>
      <c r="BG143" s="99">
        <f>IF(N143="zákl. prenesená",J143,0)</f>
        <v>0</v>
      </c>
      <c r="BH143" s="99">
        <f>IF(N143="zníž. prenesená",J143,0)</f>
        <v>0</v>
      </c>
      <c r="BI143" s="99">
        <f>IF(N143="nulová",J143,0)</f>
        <v>0</v>
      </c>
      <c r="BJ143" s="14" t="s">
        <v>94</v>
      </c>
      <c r="BK143" s="99">
        <f>ROUND(I143*H143,2)</f>
        <v>0</v>
      </c>
      <c r="BL143" s="14" t="s">
        <v>106</v>
      </c>
      <c r="BM143" s="168" t="s">
        <v>1628</v>
      </c>
    </row>
    <row r="144" spans="1:65" s="2" customFormat="1" ht="24.2" customHeight="1">
      <c r="A144" s="32"/>
      <c r="B144" s="131"/>
      <c r="C144" s="156" t="s">
        <v>106</v>
      </c>
      <c r="D144" s="156" t="s">
        <v>167</v>
      </c>
      <c r="E144" s="157" t="s">
        <v>1629</v>
      </c>
      <c r="F144" s="158" t="s">
        <v>1630</v>
      </c>
      <c r="G144" s="159" t="s">
        <v>394</v>
      </c>
      <c r="H144" s="160">
        <v>446</v>
      </c>
      <c r="I144" s="161"/>
      <c r="J144" s="162"/>
      <c r="K144" s="163"/>
      <c r="L144" s="33"/>
      <c r="M144" s="164" t="s">
        <v>1</v>
      </c>
      <c r="N144" s="165" t="s">
        <v>49</v>
      </c>
      <c r="O144" s="58"/>
      <c r="P144" s="166">
        <f>O144*H144</f>
        <v>0</v>
      </c>
      <c r="Q144" s="166">
        <v>8.3999999999999995E-3</v>
      </c>
      <c r="R144" s="166">
        <f>Q144*H144</f>
        <v>3.7464</v>
      </c>
      <c r="S144" s="166">
        <v>0</v>
      </c>
      <c r="T144" s="167">
        <f>S144*H144</f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106</v>
      </c>
      <c r="AT144" s="168" t="s">
        <v>167</v>
      </c>
      <c r="AU144" s="168" t="s">
        <v>94</v>
      </c>
      <c r="AY144" s="14" t="s">
        <v>165</v>
      </c>
      <c r="BE144" s="99">
        <f>IF(N144="základná",J144,0)</f>
        <v>0</v>
      </c>
      <c r="BF144" s="99">
        <f>IF(N144="znížená",J144,0)</f>
        <v>0</v>
      </c>
      <c r="BG144" s="99">
        <f>IF(N144="zákl. prenesená",J144,0)</f>
        <v>0</v>
      </c>
      <c r="BH144" s="99">
        <f>IF(N144="zníž. prenesená",J144,0)</f>
        <v>0</v>
      </c>
      <c r="BI144" s="99">
        <f>IF(N144="nulová",J144,0)</f>
        <v>0</v>
      </c>
      <c r="BJ144" s="14" t="s">
        <v>94</v>
      </c>
      <c r="BK144" s="99">
        <f>ROUND(I144*H144,2)</f>
        <v>0</v>
      </c>
      <c r="BL144" s="14" t="s">
        <v>106</v>
      </c>
      <c r="BM144" s="168" t="s">
        <v>1631</v>
      </c>
    </row>
    <row r="145" spans="1:65" s="12" customFormat="1" ht="22.9" customHeight="1">
      <c r="B145" s="143"/>
      <c r="D145" s="144" t="s">
        <v>82</v>
      </c>
      <c r="E145" s="154" t="s">
        <v>198</v>
      </c>
      <c r="F145" s="154" t="s">
        <v>253</v>
      </c>
      <c r="I145" s="146"/>
      <c r="J145" s="155"/>
      <c r="L145" s="143"/>
      <c r="M145" s="148"/>
      <c r="N145" s="149"/>
      <c r="O145" s="149"/>
      <c r="P145" s="150">
        <f>SUM(P146:P148)</f>
        <v>0</v>
      </c>
      <c r="Q145" s="149"/>
      <c r="R145" s="150">
        <f>SUM(R146:R148)</f>
        <v>0</v>
      </c>
      <c r="S145" s="149"/>
      <c r="T145" s="151">
        <f>SUM(T146:T148)</f>
        <v>6.9580000000000002</v>
      </c>
      <c r="AR145" s="144" t="s">
        <v>89</v>
      </c>
      <c r="AT145" s="152" t="s">
        <v>82</v>
      </c>
      <c r="AU145" s="152" t="s">
        <v>89</v>
      </c>
      <c r="AY145" s="144" t="s">
        <v>165</v>
      </c>
      <c r="BK145" s="153">
        <f>SUM(BK146:BK148)</f>
        <v>0</v>
      </c>
    </row>
    <row r="146" spans="1:65" s="2" customFormat="1" ht="24.2" customHeight="1">
      <c r="A146" s="32"/>
      <c r="B146" s="131"/>
      <c r="C146" s="156" t="s">
        <v>183</v>
      </c>
      <c r="D146" s="156" t="s">
        <v>167</v>
      </c>
      <c r="E146" s="157" t="s">
        <v>1632</v>
      </c>
      <c r="F146" s="158" t="s">
        <v>1633</v>
      </c>
      <c r="G146" s="159" t="s">
        <v>394</v>
      </c>
      <c r="H146" s="160">
        <v>999</v>
      </c>
      <c r="I146" s="161"/>
      <c r="J146" s="162"/>
      <c r="K146" s="163"/>
      <c r="L146" s="33"/>
      <c r="M146" s="164" t="s">
        <v>1</v>
      </c>
      <c r="N146" s="165" t="s">
        <v>49</v>
      </c>
      <c r="O146" s="58"/>
      <c r="P146" s="166">
        <f>O146*H146</f>
        <v>0</v>
      </c>
      <c r="Q146" s="166">
        <v>0</v>
      </c>
      <c r="R146" s="166">
        <f>Q146*H146</f>
        <v>0</v>
      </c>
      <c r="S146" s="166">
        <v>1E-3</v>
      </c>
      <c r="T146" s="167">
        <f>S146*H146</f>
        <v>0.999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106</v>
      </c>
      <c r="AT146" s="168" t="s">
        <v>167</v>
      </c>
      <c r="AU146" s="168" t="s">
        <v>94</v>
      </c>
      <c r="AY146" s="14" t="s">
        <v>165</v>
      </c>
      <c r="BE146" s="99">
        <f>IF(N146="základná",J146,0)</f>
        <v>0</v>
      </c>
      <c r="BF146" s="99">
        <f>IF(N146="znížená",J146,0)</f>
        <v>0</v>
      </c>
      <c r="BG146" s="99">
        <f>IF(N146="zákl. prenesená",J146,0)</f>
        <v>0</v>
      </c>
      <c r="BH146" s="99">
        <f>IF(N146="zníž. prenesená",J146,0)</f>
        <v>0</v>
      </c>
      <c r="BI146" s="99">
        <f>IF(N146="nulová",J146,0)</f>
        <v>0</v>
      </c>
      <c r="BJ146" s="14" t="s">
        <v>94</v>
      </c>
      <c r="BK146" s="99">
        <f>ROUND(I146*H146,2)</f>
        <v>0</v>
      </c>
      <c r="BL146" s="14" t="s">
        <v>106</v>
      </c>
      <c r="BM146" s="168" t="s">
        <v>1634</v>
      </c>
    </row>
    <row r="147" spans="1:65" s="2" customFormat="1" ht="24.2" customHeight="1">
      <c r="A147" s="32"/>
      <c r="B147" s="131"/>
      <c r="C147" s="156" t="s">
        <v>172</v>
      </c>
      <c r="D147" s="156" t="s">
        <v>167</v>
      </c>
      <c r="E147" s="157" t="s">
        <v>1635</v>
      </c>
      <c r="F147" s="158" t="s">
        <v>1636</v>
      </c>
      <c r="G147" s="159" t="s">
        <v>394</v>
      </c>
      <c r="H147" s="160">
        <v>5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f>O147*H147</f>
        <v>0</v>
      </c>
      <c r="Q147" s="166">
        <v>0</v>
      </c>
      <c r="R147" s="166">
        <f>Q147*H147</f>
        <v>0</v>
      </c>
      <c r="S147" s="166">
        <v>0.28100000000000003</v>
      </c>
      <c r="T147" s="167">
        <f>S147*H147</f>
        <v>1.4050000000000002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106</v>
      </c>
      <c r="AT147" s="168" t="s">
        <v>167</v>
      </c>
      <c r="AU147" s="168" t="s">
        <v>94</v>
      </c>
      <c r="AY147" s="14" t="s">
        <v>165</v>
      </c>
      <c r="BE147" s="99">
        <f>IF(N147="základná",J147,0)</f>
        <v>0</v>
      </c>
      <c r="BF147" s="99">
        <f>IF(N147="znížená",J147,0)</f>
        <v>0</v>
      </c>
      <c r="BG147" s="99">
        <f>IF(N147="zákl. prenesená",J147,0)</f>
        <v>0</v>
      </c>
      <c r="BH147" s="99">
        <f>IF(N147="zníž. prenesená",J147,0)</f>
        <v>0</v>
      </c>
      <c r="BI147" s="99">
        <f>IF(N147="nulová",J147,0)</f>
        <v>0</v>
      </c>
      <c r="BJ147" s="14" t="s">
        <v>94</v>
      </c>
      <c r="BK147" s="99">
        <f>ROUND(I147*H147,2)</f>
        <v>0</v>
      </c>
      <c r="BL147" s="14" t="s">
        <v>106</v>
      </c>
      <c r="BM147" s="168" t="s">
        <v>1637</v>
      </c>
    </row>
    <row r="148" spans="1:65" s="2" customFormat="1" ht="37.9" customHeight="1">
      <c r="A148" s="32"/>
      <c r="B148" s="131"/>
      <c r="C148" s="156" t="s">
        <v>190</v>
      </c>
      <c r="D148" s="156" t="s">
        <v>167</v>
      </c>
      <c r="E148" s="157" t="s">
        <v>1638</v>
      </c>
      <c r="F148" s="158" t="s">
        <v>1639</v>
      </c>
      <c r="G148" s="159" t="s">
        <v>277</v>
      </c>
      <c r="H148" s="160">
        <v>506</v>
      </c>
      <c r="I148" s="161"/>
      <c r="J148" s="162"/>
      <c r="K148" s="163"/>
      <c r="L148" s="33"/>
      <c r="M148" s="164" t="s">
        <v>1</v>
      </c>
      <c r="N148" s="165" t="s">
        <v>49</v>
      </c>
      <c r="O148" s="58"/>
      <c r="P148" s="166">
        <f>O148*H148</f>
        <v>0</v>
      </c>
      <c r="Q148" s="166">
        <v>0</v>
      </c>
      <c r="R148" s="166">
        <f>Q148*H148</f>
        <v>0</v>
      </c>
      <c r="S148" s="166">
        <v>8.9999999999999993E-3</v>
      </c>
      <c r="T148" s="167">
        <f>S148*H148</f>
        <v>4.5539999999999994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106</v>
      </c>
      <c r="AT148" s="168" t="s">
        <v>167</v>
      </c>
      <c r="AU148" s="168" t="s">
        <v>94</v>
      </c>
      <c r="AY148" s="14" t="s">
        <v>165</v>
      </c>
      <c r="BE148" s="99">
        <f>IF(N148="základná",J148,0)</f>
        <v>0</v>
      </c>
      <c r="BF148" s="99">
        <f>IF(N148="znížená",J148,0)</f>
        <v>0</v>
      </c>
      <c r="BG148" s="99">
        <f>IF(N148="zákl. prenesená",J148,0)</f>
        <v>0</v>
      </c>
      <c r="BH148" s="99">
        <f>IF(N148="zníž. prenesená",J148,0)</f>
        <v>0</v>
      </c>
      <c r="BI148" s="99">
        <f>IF(N148="nulová",J148,0)</f>
        <v>0</v>
      </c>
      <c r="BJ148" s="14" t="s">
        <v>94</v>
      </c>
      <c r="BK148" s="99">
        <f>ROUND(I148*H148,2)</f>
        <v>0</v>
      </c>
      <c r="BL148" s="14" t="s">
        <v>106</v>
      </c>
      <c r="BM148" s="168" t="s">
        <v>1640</v>
      </c>
    </row>
    <row r="149" spans="1:65" s="12" customFormat="1" ht="25.9" customHeight="1">
      <c r="B149" s="143"/>
      <c r="D149" s="144" t="s">
        <v>82</v>
      </c>
      <c r="E149" s="145" t="s">
        <v>373</v>
      </c>
      <c r="F149" s="145" t="s">
        <v>1259</v>
      </c>
      <c r="I149" s="146"/>
      <c r="J149" s="147"/>
      <c r="L149" s="143"/>
      <c r="M149" s="148"/>
      <c r="N149" s="149"/>
      <c r="O149" s="149"/>
      <c r="P149" s="150">
        <f>P150+P229</f>
        <v>0</v>
      </c>
      <c r="Q149" s="149"/>
      <c r="R149" s="150">
        <f>R150+R229</f>
        <v>4.1471031699999994</v>
      </c>
      <c r="S149" s="149"/>
      <c r="T149" s="151">
        <f>T150+T229</f>
        <v>0</v>
      </c>
      <c r="AR149" s="144" t="s">
        <v>103</v>
      </c>
      <c r="AT149" s="152" t="s">
        <v>82</v>
      </c>
      <c r="AU149" s="152" t="s">
        <v>83</v>
      </c>
      <c r="AY149" s="144" t="s">
        <v>165</v>
      </c>
      <c r="BK149" s="153">
        <f>BK150+BK229</f>
        <v>0</v>
      </c>
    </row>
    <row r="150" spans="1:65" s="12" customFormat="1" ht="22.9" customHeight="1">
      <c r="B150" s="143"/>
      <c r="D150" s="144" t="s">
        <v>82</v>
      </c>
      <c r="E150" s="154" t="s">
        <v>1260</v>
      </c>
      <c r="F150" s="154" t="s">
        <v>1261</v>
      </c>
      <c r="I150" s="146"/>
      <c r="J150" s="155"/>
      <c r="L150" s="143"/>
      <c r="M150" s="148"/>
      <c r="N150" s="149"/>
      <c r="O150" s="149"/>
      <c r="P150" s="150">
        <f>SUM(P151:P228)</f>
        <v>0</v>
      </c>
      <c r="Q150" s="149"/>
      <c r="R150" s="150">
        <f>SUM(R151:R228)</f>
        <v>3.8321899999999998</v>
      </c>
      <c r="S150" s="149"/>
      <c r="T150" s="151">
        <f>SUM(T151:T228)</f>
        <v>0</v>
      </c>
      <c r="AR150" s="144" t="s">
        <v>103</v>
      </c>
      <c r="AT150" s="152" t="s">
        <v>82</v>
      </c>
      <c r="AU150" s="152" t="s">
        <v>89</v>
      </c>
      <c r="AY150" s="144" t="s">
        <v>165</v>
      </c>
      <c r="BK150" s="153">
        <f>SUM(BK151:BK228)</f>
        <v>0</v>
      </c>
    </row>
    <row r="151" spans="1:65" s="2" customFormat="1" ht="24.2" customHeight="1">
      <c r="A151" s="32"/>
      <c r="B151" s="131"/>
      <c r="C151" s="156" t="s">
        <v>194</v>
      </c>
      <c r="D151" s="156" t="s">
        <v>167</v>
      </c>
      <c r="E151" s="157" t="s">
        <v>1641</v>
      </c>
      <c r="F151" s="158" t="s">
        <v>1642</v>
      </c>
      <c r="G151" s="159" t="s">
        <v>277</v>
      </c>
      <c r="H151" s="160">
        <v>5600</v>
      </c>
      <c r="I151" s="161"/>
      <c r="J151" s="162"/>
      <c r="K151" s="163"/>
      <c r="L151" s="33"/>
      <c r="M151" s="164" t="s">
        <v>1</v>
      </c>
      <c r="N151" s="165" t="s">
        <v>49</v>
      </c>
      <c r="O151" s="58"/>
      <c r="P151" s="166">
        <f t="shared" ref="P151:P182" si="0">O151*H151</f>
        <v>0</v>
      </c>
      <c r="Q151" s="166">
        <v>0</v>
      </c>
      <c r="R151" s="166">
        <f t="shared" ref="R151:R182" si="1">Q151*H151</f>
        <v>0</v>
      </c>
      <c r="S151" s="166">
        <v>0</v>
      </c>
      <c r="T151" s="167">
        <f t="shared" ref="T151:T182" si="2">S151*H151</f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566</v>
      </c>
      <c r="AT151" s="168" t="s">
        <v>167</v>
      </c>
      <c r="AU151" s="168" t="s">
        <v>94</v>
      </c>
      <c r="AY151" s="14" t="s">
        <v>165</v>
      </c>
      <c r="BE151" s="99">
        <f t="shared" ref="BE151:BE182" si="3">IF(N151="základná",J151,0)</f>
        <v>0</v>
      </c>
      <c r="BF151" s="99">
        <f t="shared" ref="BF151:BF182" si="4">IF(N151="znížená",J151,0)</f>
        <v>0</v>
      </c>
      <c r="BG151" s="99">
        <f t="shared" ref="BG151:BG182" si="5">IF(N151="zákl. prenesená",J151,0)</f>
        <v>0</v>
      </c>
      <c r="BH151" s="99">
        <f t="shared" ref="BH151:BH182" si="6">IF(N151="zníž. prenesená",J151,0)</f>
        <v>0</v>
      </c>
      <c r="BI151" s="99">
        <f t="shared" ref="BI151:BI182" si="7">IF(N151="nulová",J151,0)</f>
        <v>0</v>
      </c>
      <c r="BJ151" s="14" t="s">
        <v>94</v>
      </c>
      <c r="BK151" s="99">
        <f t="shared" ref="BK151:BK182" si="8">ROUND(I151*H151,2)</f>
        <v>0</v>
      </c>
      <c r="BL151" s="14" t="s">
        <v>566</v>
      </c>
      <c r="BM151" s="168" t="s">
        <v>1643</v>
      </c>
    </row>
    <row r="152" spans="1:65" s="2" customFormat="1" ht="14.45" customHeight="1">
      <c r="A152" s="32"/>
      <c r="B152" s="131"/>
      <c r="C152" s="169" t="s">
        <v>198</v>
      </c>
      <c r="D152" s="169" t="s">
        <v>373</v>
      </c>
      <c r="E152" s="170" t="s">
        <v>1644</v>
      </c>
      <c r="F152" s="171" t="s">
        <v>1645</v>
      </c>
      <c r="G152" s="172" t="s">
        <v>277</v>
      </c>
      <c r="H152" s="173">
        <v>5600</v>
      </c>
      <c r="I152" s="174"/>
      <c r="J152" s="175"/>
      <c r="K152" s="176"/>
      <c r="L152" s="177"/>
      <c r="M152" s="178" t="s">
        <v>1</v>
      </c>
      <c r="N152" s="179" t="s">
        <v>49</v>
      </c>
      <c r="O152" s="58"/>
      <c r="P152" s="166">
        <f t="shared" si="0"/>
        <v>0</v>
      </c>
      <c r="Q152" s="166">
        <v>1.7000000000000001E-4</v>
      </c>
      <c r="R152" s="166">
        <f t="shared" si="1"/>
        <v>0.95200000000000007</v>
      </c>
      <c r="S152" s="166">
        <v>0</v>
      </c>
      <c r="T152" s="167">
        <f t="shared" si="2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1267</v>
      </c>
      <c r="AT152" s="168" t="s">
        <v>373</v>
      </c>
      <c r="AU152" s="168" t="s">
        <v>94</v>
      </c>
      <c r="AY152" s="14" t="s">
        <v>165</v>
      </c>
      <c r="BE152" s="99">
        <f t="shared" si="3"/>
        <v>0</v>
      </c>
      <c r="BF152" s="99">
        <f t="shared" si="4"/>
        <v>0</v>
      </c>
      <c r="BG152" s="99">
        <f t="shared" si="5"/>
        <v>0</v>
      </c>
      <c r="BH152" s="99">
        <f t="shared" si="6"/>
        <v>0</v>
      </c>
      <c r="BI152" s="99">
        <f t="shared" si="7"/>
        <v>0</v>
      </c>
      <c r="BJ152" s="14" t="s">
        <v>94</v>
      </c>
      <c r="BK152" s="99">
        <f t="shared" si="8"/>
        <v>0</v>
      </c>
      <c r="BL152" s="14" t="s">
        <v>1267</v>
      </c>
      <c r="BM152" s="168" t="s">
        <v>1646</v>
      </c>
    </row>
    <row r="153" spans="1:65" s="2" customFormat="1" ht="14.45" customHeight="1">
      <c r="A153" s="32"/>
      <c r="B153" s="131"/>
      <c r="C153" s="169" t="s">
        <v>202</v>
      </c>
      <c r="D153" s="169" t="s">
        <v>373</v>
      </c>
      <c r="E153" s="170" t="s">
        <v>1647</v>
      </c>
      <c r="F153" s="171" t="s">
        <v>1648</v>
      </c>
      <c r="G153" s="172" t="s">
        <v>394</v>
      </c>
      <c r="H153" s="173">
        <v>560</v>
      </c>
      <c r="I153" s="174"/>
      <c r="J153" s="175"/>
      <c r="K153" s="176"/>
      <c r="L153" s="177"/>
      <c r="M153" s="178" t="s">
        <v>1</v>
      </c>
      <c r="N153" s="179" t="s">
        <v>49</v>
      </c>
      <c r="O153" s="58"/>
      <c r="P153" s="166">
        <f t="shared" si="0"/>
        <v>0</v>
      </c>
      <c r="Q153" s="166">
        <v>1.0000000000000001E-5</v>
      </c>
      <c r="R153" s="166">
        <f t="shared" si="1"/>
        <v>5.6000000000000008E-3</v>
      </c>
      <c r="S153" s="166">
        <v>0</v>
      </c>
      <c r="T153" s="167">
        <f t="shared" si="2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1267</v>
      </c>
      <c r="AT153" s="168" t="s">
        <v>373</v>
      </c>
      <c r="AU153" s="168" t="s">
        <v>94</v>
      </c>
      <c r="AY153" s="14" t="s">
        <v>165</v>
      </c>
      <c r="BE153" s="99">
        <f t="shared" si="3"/>
        <v>0</v>
      </c>
      <c r="BF153" s="99">
        <f t="shared" si="4"/>
        <v>0</v>
      </c>
      <c r="BG153" s="99">
        <f t="shared" si="5"/>
        <v>0</v>
      </c>
      <c r="BH153" s="99">
        <f t="shared" si="6"/>
        <v>0</v>
      </c>
      <c r="BI153" s="99">
        <f t="shared" si="7"/>
        <v>0</v>
      </c>
      <c r="BJ153" s="14" t="s">
        <v>94</v>
      </c>
      <c r="BK153" s="99">
        <f t="shared" si="8"/>
        <v>0</v>
      </c>
      <c r="BL153" s="14" t="s">
        <v>1267</v>
      </c>
      <c r="BM153" s="168" t="s">
        <v>1649</v>
      </c>
    </row>
    <row r="154" spans="1:65" s="2" customFormat="1" ht="14.45" customHeight="1">
      <c r="A154" s="32"/>
      <c r="B154" s="131"/>
      <c r="C154" s="169" t="s">
        <v>206</v>
      </c>
      <c r="D154" s="169" t="s">
        <v>373</v>
      </c>
      <c r="E154" s="170" t="s">
        <v>1650</v>
      </c>
      <c r="F154" s="171" t="s">
        <v>1651</v>
      </c>
      <c r="G154" s="172" t="s">
        <v>394</v>
      </c>
      <c r="H154" s="173">
        <v>5600</v>
      </c>
      <c r="I154" s="174"/>
      <c r="J154" s="175"/>
      <c r="K154" s="176"/>
      <c r="L154" s="177"/>
      <c r="M154" s="178" t="s">
        <v>1</v>
      </c>
      <c r="N154" s="179" t="s">
        <v>49</v>
      </c>
      <c r="O154" s="58"/>
      <c r="P154" s="166">
        <f t="shared" si="0"/>
        <v>0</v>
      </c>
      <c r="Q154" s="166">
        <v>2.0000000000000002E-5</v>
      </c>
      <c r="R154" s="166">
        <f t="shared" si="1"/>
        <v>0.112</v>
      </c>
      <c r="S154" s="166">
        <v>0</v>
      </c>
      <c r="T154" s="167">
        <f t="shared" si="2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1267</v>
      </c>
      <c r="AT154" s="168" t="s">
        <v>373</v>
      </c>
      <c r="AU154" s="168" t="s">
        <v>94</v>
      </c>
      <c r="AY154" s="14" t="s">
        <v>165</v>
      </c>
      <c r="BE154" s="99">
        <f t="shared" si="3"/>
        <v>0</v>
      </c>
      <c r="BF154" s="99">
        <f t="shared" si="4"/>
        <v>0</v>
      </c>
      <c r="BG154" s="99">
        <f t="shared" si="5"/>
        <v>0</v>
      </c>
      <c r="BH154" s="99">
        <f t="shared" si="6"/>
        <v>0</v>
      </c>
      <c r="BI154" s="99">
        <f t="shared" si="7"/>
        <v>0</v>
      </c>
      <c r="BJ154" s="14" t="s">
        <v>94</v>
      </c>
      <c r="BK154" s="99">
        <f t="shared" si="8"/>
        <v>0</v>
      </c>
      <c r="BL154" s="14" t="s">
        <v>1267</v>
      </c>
      <c r="BM154" s="168" t="s">
        <v>1652</v>
      </c>
    </row>
    <row r="155" spans="1:65" s="2" customFormat="1" ht="24.2" customHeight="1">
      <c r="A155" s="32"/>
      <c r="B155" s="131"/>
      <c r="C155" s="156" t="s">
        <v>210</v>
      </c>
      <c r="D155" s="156" t="s">
        <v>167</v>
      </c>
      <c r="E155" s="157" t="s">
        <v>1653</v>
      </c>
      <c r="F155" s="158" t="s">
        <v>1654</v>
      </c>
      <c r="G155" s="159" t="s">
        <v>277</v>
      </c>
      <c r="H155" s="160">
        <v>120</v>
      </c>
      <c r="I155" s="161"/>
      <c r="J155" s="162"/>
      <c r="K155" s="163"/>
      <c r="L155" s="33"/>
      <c r="M155" s="164" t="s">
        <v>1</v>
      </c>
      <c r="N155" s="165" t="s">
        <v>49</v>
      </c>
      <c r="O155" s="58"/>
      <c r="P155" s="166">
        <f t="shared" si="0"/>
        <v>0</v>
      </c>
      <c r="Q155" s="166">
        <v>0</v>
      </c>
      <c r="R155" s="166">
        <f t="shared" si="1"/>
        <v>0</v>
      </c>
      <c r="S155" s="166">
        <v>0</v>
      </c>
      <c r="T155" s="167">
        <f t="shared" si="2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566</v>
      </c>
      <c r="AT155" s="168" t="s">
        <v>167</v>
      </c>
      <c r="AU155" s="168" t="s">
        <v>94</v>
      </c>
      <c r="AY155" s="14" t="s">
        <v>165</v>
      </c>
      <c r="BE155" s="99">
        <f t="shared" si="3"/>
        <v>0</v>
      </c>
      <c r="BF155" s="99">
        <f t="shared" si="4"/>
        <v>0</v>
      </c>
      <c r="BG155" s="99">
        <f t="shared" si="5"/>
        <v>0</v>
      </c>
      <c r="BH155" s="99">
        <f t="shared" si="6"/>
        <v>0</v>
      </c>
      <c r="BI155" s="99">
        <f t="shared" si="7"/>
        <v>0</v>
      </c>
      <c r="BJ155" s="14" t="s">
        <v>94</v>
      </c>
      <c r="BK155" s="99">
        <f t="shared" si="8"/>
        <v>0</v>
      </c>
      <c r="BL155" s="14" t="s">
        <v>566</v>
      </c>
      <c r="BM155" s="168" t="s">
        <v>1655</v>
      </c>
    </row>
    <row r="156" spans="1:65" s="2" customFormat="1" ht="14.45" customHeight="1">
      <c r="A156" s="32"/>
      <c r="B156" s="131"/>
      <c r="C156" s="169" t="s">
        <v>214</v>
      </c>
      <c r="D156" s="169" t="s">
        <v>373</v>
      </c>
      <c r="E156" s="170" t="s">
        <v>1656</v>
      </c>
      <c r="F156" s="171" t="s">
        <v>1657</v>
      </c>
      <c r="G156" s="172" t="s">
        <v>277</v>
      </c>
      <c r="H156" s="173">
        <v>120</v>
      </c>
      <c r="I156" s="174"/>
      <c r="J156" s="175"/>
      <c r="K156" s="176"/>
      <c r="L156" s="177"/>
      <c r="M156" s="178" t="s">
        <v>1</v>
      </c>
      <c r="N156" s="179" t="s">
        <v>49</v>
      </c>
      <c r="O156" s="58"/>
      <c r="P156" s="166">
        <f t="shared" si="0"/>
        <v>0</v>
      </c>
      <c r="Q156" s="166">
        <v>2.5000000000000001E-4</v>
      </c>
      <c r="R156" s="166">
        <f t="shared" si="1"/>
        <v>0.03</v>
      </c>
      <c r="S156" s="166">
        <v>0</v>
      </c>
      <c r="T156" s="167">
        <f t="shared" si="2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1267</v>
      </c>
      <c r="AT156" s="168" t="s">
        <v>373</v>
      </c>
      <c r="AU156" s="168" t="s">
        <v>94</v>
      </c>
      <c r="AY156" s="14" t="s">
        <v>165</v>
      </c>
      <c r="BE156" s="99">
        <f t="shared" si="3"/>
        <v>0</v>
      </c>
      <c r="BF156" s="99">
        <f t="shared" si="4"/>
        <v>0</v>
      </c>
      <c r="BG156" s="99">
        <f t="shared" si="5"/>
        <v>0</v>
      </c>
      <c r="BH156" s="99">
        <f t="shared" si="6"/>
        <v>0</v>
      </c>
      <c r="BI156" s="99">
        <f t="shared" si="7"/>
        <v>0</v>
      </c>
      <c r="BJ156" s="14" t="s">
        <v>94</v>
      </c>
      <c r="BK156" s="99">
        <f t="shared" si="8"/>
        <v>0</v>
      </c>
      <c r="BL156" s="14" t="s">
        <v>1267</v>
      </c>
      <c r="BM156" s="168" t="s">
        <v>1658</v>
      </c>
    </row>
    <row r="157" spans="1:65" s="2" customFormat="1" ht="14.45" customHeight="1">
      <c r="A157" s="32"/>
      <c r="B157" s="131"/>
      <c r="C157" s="169" t="s">
        <v>218</v>
      </c>
      <c r="D157" s="169" t="s">
        <v>373</v>
      </c>
      <c r="E157" s="170" t="s">
        <v>1659</v>
      </c>
      <c r="F157" s="171" t="s">
        <v>1660</v>
      </c>
      <c r="G157" s="172" t="s">
        <v>394</v>
      </c>
      <c r="H157" s="173">
        <v>5</v>
      </c>
      <c r="I157" s="174"/>
      <c r="J157" s="175"/>
      <c r="K157" s="176"/>
      <c r="L157" s="177"/>
      <c r="M157" s="178" t="s">
        <v>1</v>
      </c>
      <c r="N157" s="179" t="s">
        <v>49</v>
      </c>
      <c r="O157" s="58"/>
      <c r="P157" s="166">
        <f t="shared" si="0"/>
        <v>0</v>
      </c>
      <c r="Q157" s="166">
        <v>1.0000000000000001E-5</v>
      </c>
      <c r="R157" s="166">
        <f t="shared" si="1"/>
        <v>5.0000000000000002E-5</v>
      </c>
      <c r="S157" s="166">
        <v>0</v>
      </c>
      <c r="T157" s="167">
        <f t="shared" si="2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1267</v>
      </c>
      <c r="AT157" s="168" t="s">
        <v>373</v>
      </c>
      <c r="AU157" s="168" t="s">
        <v>94</v>
      </c>
      <c r="AY157" s="14" t="s">
        <v>165</v>
      </c>
      <c r="BE157" s="99">
        <f t="shared" si="3"/>
        <v>0</v>
      </c>
      <c r="BF157" s="99">
        <f t="shared" si="4"/>
        <v>0</v>
      </c>
      <c r="BG157" s="99">
        <f t="shared" si="5"/>
        <v>0</v>
      </c>
      <c r="BH157" s="99">
        <f t="shared" si="6"/>
        <v>0</v>
      </c>
      <c r="BI157" s="99">
        <f t="shared" si="7"/>
        <v>0</v>
      </c>
      <c r="BJ157" s="14" t="s">
        <v>94</v>
      </c>
      <c r="BK157" s="99">
        <f t="shared" si="8"/>
        <v>0</v>
      </c>
      <c r="BL157" s="14" t="s">
        <v>1267</v>
      </c>
      <c r="BM157" s="168" t="s">
        <v>1661</v>
      </c>
    </row>
    <row r="158" spans="1:65" s="2" customFormat="1" ht="14.45" customHeight="1">
      <c r="A158" s="32"/>
      <c r="B158" s="131"/>
      <c r="C158" s="169" t="s">
        <v>222</v>
      </c>
      <c r="D158" s="169" t="s">
        <v>373</v>
      </c>
      <c r="E158" s="170" t="s">
        <v>1662</v>
      </c>
      <c r="F158" s="171" t="s">
        <v>1663</v>
      </c>
      <c r="G158" s="172" t="s">
        <v>394</v>
      </c>
      <c r="H158" s="173">
        <v>120</v>
      </c>
      <c r="I158" s="174"/>
      <c r="J158" s="175"/>
      <c r="K158" s="176"/>
      <c r="L158" s="177"/>
      <c r="M158" s="178" t="s">
        <v>1</v>
      </c>
      <c r="N158" s="179" t="s">
        <v>49</v>
      </c>
      <c r="O158" s="58"/>
      <c r="P158" s="166">
        <f t="shared" si="0"/>
        <v>0</v>
      </c>
      <c r="Q158" s="166">
        <v>9.0000000000000002E-6</v>
      </c>
      <c r="R158" s="166">
        <f t="shared" si="1"/>
        <v>1.08E-3</v>
      </c>
      <c r="S158" s="166">
        <v>0</v>
      </c>
      <c r="T158" s="167">
        <f t="shared" si="2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1267</v>
      </c>
      <c r="AT158" s="168" t="s">
        <v>373</v>
      </c>
      <c r="AU158" s="168" t="s">
        <v>94</v>
      </c>
      <c r="AY158" s="14" t="s">
        <v>165</v>
      </c>
      <c r="BE158" s="99">
        <f t="shared" si="3"/>
        <v>0</v>
      </c>
      <c r="BF158" s="99">
        <f t="shared" si="4"/>
        <v>0</v>
      </c>
      <c r="BG158" s="99">
        <f t="shared" si="5"/>
        <v>0</v>
      </c>
      <c r="BH158" s="99">
        <f t="shared" si="6"/>
        <v>0</v>
      </c>
      <c r="BI158" s="99">
        <f t="shared" si="7"/>
        <v>0</v>
      </c>
      <c r="BJ158" s="14" t="s">
        <v>94</v>
      </c>
      <c r="BK158" s="99">
        <f t="shared" si="8"/>
        <v>0</v>
      </c>
      <c r="BL158" s="14" t="s">
        <v>1267</v>
      </c>
      <c r="BM158" s="168" t="s">
        <v>1664</v>
      </c>
    </row>
    <row r="159" spans="1:65" s="2" customFormat="1" ht="24.2" customHeight="1">
      <c r="A159" s="32"/>
      <c r="B159" s="131"/>
      <c r="C159" s="156" t="s">
        <v>226</v>
      </c>
      <c r="D159" s="156" t="s">
        <v>167</v>
      </c>
      <c r="E159" s="157" t="s">
        <v>1665</v>
      </c>
      <c r="F159" s="158" t="s">
        <v>1666</v>
      </c>
      <c r="G159" s="159" t="s">
        <v>277</v>
      </c>
      <c r="H159" s="160">
        <v>1150</v>
      </c>
      <c r="I159" s="161"/>
      <c r="J159" s="162"/>
      <c r="K159" s="163"/>
      <c r="L159" s="33"/>
      <c r="M159" s="164" t="s">
        <v>1</v>
      </c>
      <c r="N159" s="165" t="s">
        <v>49</v>
      </c>
      <c r="O159" s="58"/>
      <c r="P159" s="166">
        <f t="shared" si="0"/>
        <v>0</v>
      </c>
      <c r="Q159" s="166">
        <v>0</v>
      </c>
      <c r="R159" s="166">
        <f t="shared" si="1"/>
        <v>0</v>
      </c>
      <c r="S159" s="166">
        <v>0</v>
      </c>
      <c r="T159" s="167">
        <f t="shared" si="2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566</v>
      </c>
      <c r="AT159" s="168" t="s">
        <v>167</v>
      </c>
      <c r="AU159" s="168" t="s">
        <v>94</v>
      </c>
      <c r="AY159" s="14" t="s">
        <v>165</v>
      </c>
      <c r="BE159" s="99">
        <f t="shared" si="3"/>
        <v>0</v>
      </c>
      <c r="BF159" s="99">
        <f t="shared" si="4"/>
        <v>0</v>
      </c>
      <c r="BG159" s="99">
        <f t="shared" si="5"/>
        <v>0</v>
      </c>
      <c r="BH159" s="99">
        <f t="shared" si="6"/>
        <v>0</v>
      </c>
      <c r="BI159" s="99">
        <f t="shared" si="7"/>
        <v>0</v>
      </c>
      <c r="BJ159" s="14" t="s">
        <v>94</v>
      </c>
      <c r="BK159" s="99">
        <f t="shared" si="8"/>
        <v>0</v>
      </c>
      <c r="BL159" s="14" t="s">
        <v>566</v>
      </c>
      <c r="BM159" s="168" t="s">
        <v>1667</v>
      </c>
    </row>
    <row r="160" spans="1:65" s="2" customFormat="1" ht="24.2" customHeight="1">
      <c r="A160" s="32"/>
      <c r="B160" s="131"/>
      <c r="C160" s="169" t="s">
        <v>230</v>
      </c>
      <c r="D160" s="169" t="s">
        <v>373</v>
      </c>
      <c r="E160" s="170" t="s">
        <v>1668</v>
      </c>
      <c r="F160" s="171" t="s">
        <v>1669</v>
      </c>
      <c r="G160" s="172" t="s">
        <v>277</v>
      </c>
      <c r="H160" s="173">
        <v>1150</v>
      </c>
      <c r="I160" s="174"/>
      <c r="J160" s="175"/>
      <c r="K160" s="176"/>
      <c r="L160" s="177"/>
      <c r="M160" s="178" t="s">
        <v>1</v>
      </c>
      <c r="N160" s="179" t="s">
        <v>49</v>
      </c>
      <c r="O160" s="58"/>
      <c r="P160" s="166">
        <f t="shared" si="0"/>
        <v>0</v>
      </c>
      <c r="Q160" s="166">
        <v>2.3000000000000001E-4</v>
      </c>
      <c r="R160" s="166">
        <f t="shared" si="1"/>
        <v>0.26450000000000001</v>
      </c>
      <c r="S160" s="166">
        <v>0</v>
      </c>
      <c r="T160" s="167">
        <f t="shared" si="2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1267</v>
      </c>
      <c r="AT160" s="168" t="s">
        <v>373</v>
      </c>
      <c r="AU160" s="168" t="s">
        <v>94</v>
      </c>
      <c r="AY160" s="14" t="s">
        <v>165</v>
      </c>
      <c r="BE160" s="99">
        <f t="shared" si="3"/>
        <v>0</v>
      </c>
      <c r="BF160" s="99">
        <f t="shared" si="4"/>
        <v>0</v>
      </c>
      <c r="BG160" s="99">
        <f t="shared" si="5"/>
        <v>0</v>
      </c>
      <c r="BH160" s="99">
        <f t="shared" si="6"/>
        <v>0</v>
      </c>
      <c r="BI160" s="99">
        <f t="shared" si="7"/>
        <v>0</v>
      </c>
      <c r="BJ160" s="14" t="s">
        <v>94</v>
      </c>
      <c r="BK160" s="99">
        <f t="shared" si="8"/>
        <v>0</v>
      </c>
      <c r="BL160" s="14" t="s">
        <v>1267</v>
      </c>
      <c r="BM160" s="168" t="s">
        <v>1670</v>
      </c>
    </row>
    <row r="161" spans="1:65" s="2" customFormat="1" ht="24.2" customHeight="1">
      <c r="A161" s="32"/>
      <c r="B161" s="131"/>
      <c r="C161" s="156" t="s">
        <v>234</v>
      </c>
      <c r="D161" s="156" t="s">
        <v>167</v>
      </c>
      <c r="E161" s="157" t="s">
        <v>1671</v>
      </c>
      <c r="F161" s="158" t="s">
        <v>1672</v>
      </c>
      <c r="G161" s="159" t="s">
        <v>277</v>
      </c>
      <c r="H161" s="160">
        <v>2020</v>
      </c>
      <c r="I161" s="161"/>
      <c r="J161" s="162"/>
      <c r="K161" s="163"/>
      <c r="L161" s="33"/>
      <c r="M161" s="164" t="s">
        <v>1</v>
      </c>
      <c r="N161" s="165" t="s">
        <v>49</v>
      </c>
      <c r="O161" s="58"/>
      <c r="P161" s="166">
        <f t="shared" si="0"/>
        <v>0</v>
      </c>
      <c r="Q161" s="166">
        <v>0</v>
      </c>
      <c r="R161" s="166">
        <f t="shared" si="1"/>
        <v>0</v>
      </c>
      <c r="S161" s="166">
        <v>0</v>
      </c>
      <c r="T161" s="167">
        <f t="shared" si="2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566</v>
      </c>
      <c r="AT161" s="168" t="s">
        <v>167</v>
      </c>
      <c r="AU161" s="168" t="s">
        <v>94</v>
      </c>
      <c r="AY161" s="14" t="s">
        <v>165</v>
      </c>
      <c r="BE161" s="99">
        <f t="shared" si="3"/>
        <v>0</v>
      </c>
      <c r="BF161" s="99">
        <f t="shared" si="4"/>
        <v>0</v>
      </c>
      <c r="BG161" s="99">
        <f t="shared" si="5"/>
        <v>0</v>
      </c>
      <c r="BH161" s="99">
        <f t="shared" si="6"/>
        <v>0</v>
      </c>
      <c r="BI161" s="99">
        <f t="shared" si="7"/>
        <v>0</v>
      </c>
      <c r="BJ161" s="14" t="s">
        <v>94</v>
      </c>
      <c r="BK161" s="99">
        <f t="shared" si="8"/>
        <v>0</v>
      </c>
      <c r="BL161" s="14" t="s">
        <v>566</v>
      </c>
      <c r="BM161" s="168" t="s">
        <v>1673</v>
      </c>
    </row>
    <row r="162" spans="1:65" s="2" customFormat="1" ht="24.2" customHeight="1">
      <c r="A162" s="32"/>
      <c r="B162" s="131"/>
      <c r="C162" s="169" t="s">
        <v>238</v>
      </c>
      <c r="D162" s="169" t="s">
        <v>373</v>
      </c>
      <c r="E162" s="170" t="s">
        <v>1674</v>
      </c>
      <c r="F162" s="171" t="s">
        <v>1675</v>
      </c>
      <c r="G162" s="172" t="s">
        <v>277</v>
      </c>
      <c r="H162" s="173">
        <v>2020</v>
      </c>
      <c r="I162" s="174"/>
      <c r="J162" s="175"/>
      <c r="K162" s="176"/>
      <c r="L162" s="177"/>
      <c r="M162" s="178" t="s">
        <v>1</v>
      </c>
      <c r="N162" s="179" t="s">
        <v>49</v>
      </c>
      <c r="O162" s="58"/>
      <c r="P162" s="166">
        <f t="shared" si="0"/>
        <v>0</v>
      </c>
      <c r="Q162" s="166">
        <v>9.6000000000000002E-4</v>
      </c>
      <c r="R162" s="166">
        <f t="shared" si="1"/>
        <v>1.9392</v>
      </c>
      <c r="S162" s="166">
        <v>0</v>
      </c>
      <c r="T162" s="167">
        <f t="shared" si="2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1267</v>
      </c>
      <c r="AT162" s="168" t="s">
        <v>373</v>
      </c>
      <c r="AU162" s="168" t="s">
        <v>94</v>
      </c>
      <c r="AY162" s="14" t="s">
        <v>165</v>
      </c>
      <c r="BE162" s="99">
        <f t="shared" si="3"/>
        <v>0</v>
      </c>
      <c r="BF162" s="99">
        <f t="shared" si="4"/>
        <v>0</v>
      </c>
      <c r="BG162" s="99">
        <f t="shared" si="5"/>
        <v>0</v>
      </c>
      <c r="BH162" s="99">
        <f t="shared" si="6"/>
        <v>0</v>
      </c>
      <c r="BI162" s="99">
        <f t="shared" si="7"/>
        <v>0</v>
      </c>
      <c r="BJ162" s="14" t="s">
        <v>94</v>
      </c>
      <c r="BK162" s="99">
        <f t="shared" si="8"/>
        <v>0</v>
      </c>
      <c r="BL162" s="14" t="s">
        <v>1267</v>
      </c>
      <c r="BM162" s="168" t="s">
        <v>1676</v>
      </c>
    </row>
    <row r="163" spans="1:65" s="2" customFormat="1" ht="14.45" customHeight="1">
      <c r="A163" s="32"/>
      <c r="B163" s="131"/>
      <c r="C163" s="156" t="s">
        <v>7</v>
      </c>
      <c r="D163" s="156" t="s">
        <v>167</v>
      </c>
      <c r="E163" s="157" t="s">
        <v>1677</v>
      </c>
      <c r="F163" s="158" t="s">
        <v>1678</v>
      </c>
      <c r="G163" s="159" t="s">
        <v>394</v>
      </c>
      <c r="H163" s="160">
        <v>999</v>
      </c>
      <c r="I163" s="161"/>
      <c r="J163" s="162"/>
      <c r="K163" s="163"/>
      <c r="L163" s="33"/>
      <c r="M163" s="164" t="s">
        <v>1</v>
      </c>
      <c r="N163" s="165" t="s">
        <v>49</v>
      </c>
      <c r="O163" s="58"/>
      <c r="P163" s="166">
        <f t="shared" si="0"/>
        <v>0</v>
      </c>
      <c r="Q163" s="166">
        <v>0</v>
      </c>
      <c r="R163" s="166">
        <f t="shared" si="1"/>
        <v>0</v>
      </c>
      <c r="S163" s="166">
        <v>0</v>
      </c>
      <c r="T163" s="167">
        <f t="shared" si="2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566</v>
      </c>
      <c r="AT163" s="168" t="s">
        <v>167</v>
      </c>
      <c r="AU163" s="168" t="s">
        <v>94</v>
      </c>
      <c r="AY163" s="14" t="s">
        <v>165</v>
      </c>
      <c r="BE163" s="99">
        <f t="shared" si="3"/>
        <v>0</v>
      </c>
      <c r="BF163" s="99">
        <f t="shared" si="4"/>
        <v>0</v>
      </c>
      <c r="BG163" s="99">
        <f t="shared" si="5"/>
        <v>0</v>
      </c>
      <c r="BH163" s="99">
        <f t="shared" si="6"/>
        <v>0</v>
      </c>
      <c r="BI163" s="99">
        <f t="shared" si="7"/>
        <v>0</v>
      </c>
      <c r="BJ163" s="14" t="s">
        <v>94</v>
      </c>
      <c r="BK163" s="99">
        <f t="shared" si="8"/>
        <v>0</v>
      </c>
      <c r="BL163" s="14" t="s">
        <v>566</v>
      </c>
      <c r="BM163" s="168" t="s">
        <v>1679</v>
      </c>
    </row>
    <row r="164" spans="1:65" s="2" customFormat="1" ht="37.9" customHeight="1">
      <c r="A164" s="32"/>
      <c r="B164" s="131"/>
      <c r="C164" s="169" t="s">
        <v>245</v>
      </c>
      <c r="D164" s="169" t="s">
        <v>373</v>
      </c>
      <c r="E164" s="170" t="s">
        <v>1680</v>
      </c>
      <c r="F164" s="171" t="s">
        <v>1681</v>
      </c>
      <c r="G164" s="172" t="s">
        <v>394</v>
      </c>
      <c r="H164" s="173">
        <v>999</v>
      </c>
      <c r="I164" s="174"/>
      <c r="J164" s="175"/>
      <c r="K164" s="176"/>
      <c r="L164" s="177"/>
      <c r="M164" s="178" t="s">
        <v>1</v>
      </c>
      <c r="N164" s="179" t="s">
        <v>49</v>
      </c>
      <c r="O164" s="58"/>
      <c r="P164" s="166">
        <f t="shared" si="0"/>
        <v>0</v>
      </c>
      <c r="Q164" s="166">
        <v>3.0000000000000001E-5</v>
      </c>
      <c r="R164" s="166">
        <f t="shared" si="1"/>
        <v>2.997E-2</v>
      </c>
      <c r="S164" s="166">
        <v>0</v>
      </c>
      <c r="T164" s="167">
        <f t="shared" si="2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1267</v>
      </c>
      <c r="AT164" s="168" t="s">
        <v>373</v>
      </c>
      <c r="AU164" s="168" t="s">
        <v>94</v>
      </c>
      <c r="AY164" s="14" t="s">
        <v>165</v>
      </c>
      <c r="BE164" s="99">
        <f t="shared" si="3"/>
        <v>0</v>
      </c>
      <c r="BF164" s="99">
        <f t="shared" si="4"/>
        <v>0</v>
      </c>
      <c r="BG164" s="99">
        <f t="shared" si="5"/>
        <v>0</v>
      </c>
      <c r="BH164" s="99">
        <f t="shared" si="6"/>
        <v>0</v>
      </c>
      <c r="BI164" s="99">
        <f t="shared" si="7"/>
        <v>0</v>
      </c>
      <c r="BJ164" s="14" t="s">
        <v>94</v>
      </c>
      <c r="BK164" s="99">
        <f t="shared" si="8"/>
        <v>0</v>
      </c>
      <c r="BL164" s="14" t="s">
        <v>1267</v>
      </c>
      <c r="BM164" s="168" t="s">
        <v>1682</v>
      </c>
    </row>
    <row r="165" spans="1:65" s="2" customFormat="1" ht="24.2" customHeight="1">
      <c r="A165" s="32"/>
      <c r="B165" s="131"/>
      <c r="C165" s="156" t="s">
        <v>249</v>
      </c>
      <c r="D165" s="156" t="s">
        <v>167</v>
      </c>
      <c r="E165" s="157" t="s">
        <v>1683</v>
      </c>
      <c r="F165" s="158" t="s">
        <v>1684</v>
      </c>
      <c r="G165" s="159" t="s">
        <v>394</v>
      </c>
      <c r="H165" s="160">
        <v>46</v>
      </c>
      <c r="I165" s="161"/>
      <c r="J165" s="162"/>
      <c r="K165" s="163"/>
      <c r="L165" s="33"/>
      <c r="M165" s="164" t="s">
        <v>1</v>
      </c>
      <c r="N165" s="165" t="s">
        <v>49</v>
      </c>
      <c r="O165" s="58"/>
      <c r="P165" s="166">
        <f t="shared" si="0"/>
        <v>0</v>
      </c>
      <c r="Q165" s="166">
        <v>0</v>
      </c>
      <c r="R165" s="166">
        <f t="shared" si="1"/>
        <v>0</v>
      </c>
      <c r="S165" s="166">
        <v>0</v>
      </c>
      <c r="T165" s="167">
        <f t="shared" si="2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566</v>
      </c>
      <c r="AT165" s="168" t="s">
        <v>167</v>
      </c>
      <c r="AU165" s="168" t="s">
        <v>94</v>
      </c>
      <c r="AY165" s="14" t="s">
        <v>165</v>
      </c>
      <c r="BE165" s="99">
        <f t="shared" si="3"/>
        <v>0</v>
      </c>
      <c r="BF165" s="99">
        <f t="shared" si="4"/>
        <v>0</v>
      </c>
      <c r="BG165" s="99">
        <f t="shared" si="5"/>
        <v>0</v>
      </c>
      <c r="BH165" s="99">
        <f t="shared" si="6"/>
        <v>0</v>
      </c>
      <c r="BI165" s="99">
        <f t="shared" si="7"/>
        <v>0</v>
      </c>
      <c r="BJ165" s="14" t="s">
        <v>94</v>
      </c>
      <c r="BK165" s="99">
        <f t="shared" si="8"/>
        <v>0</v>
      </c>
      <c r="BL165" s="14" t="s">
        <v>566</v>
      </c>
      <c r="BM165" s="168" t="s">
        <v>1685</v>
      </c>
    </row>
    <row r="166" spans="1:65" s="2" customFormat="1" ht="14.45" customHeight="1">
      <c r="A166" s="32"/>
      <c r="B166" s="131"/>
      <c r="C166" s="169" t="s">
        <v>254</v>
      </c>
      <c r="D166" s="169" t="s">
        <v>373</v>
      </c>
      <c r="E166" s="170" t="s">
        <v>1686</v>
      </c>
      <c r="F166" s="171" t="s">
        <v>1687</v>
      </c>
      <c r="G166" s="172" t="s">
        <v>394</v>
      </c>
      <c r="H166" s="173">
        <v>34</v>
      </c>
      <c r="I166" s="174"/>
      <c r="J166" s="175"/>
      <c r="K166" s="176"/>
      <c r="L166" s="177"/>
      <c r="M166" s="178" t="s">
        <v>1</v>
      </c>
      <c r="N166" s="179" t="s">
        <v>49</v>
      </c>
      <c r="O166" s="58"/>
      <c r="P166" s="166">
        <f t="shared" si="0"/>
        <v>0</v>
      </c>
      <c r="Q166" s="166">
        <v>5.0000000000000002E-5</v>
      </c>
      <c r="R166" s="166">
        <f t="shared" si="1"/>
        <v>1.7000000000000001E-3</v>
      </c>
      <c r="S166" s="166">
        <v>0</v>
      </c>
      <c r="T166" s="167">
        <f t="shared" si="2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1267</v>
      </c>
      <c r="AT166" s="168" t="s">
        <v>373</v>
      </c>
      <c r="AU166" s="168" t="s">
        <v>94</v>
      </c>
      <c r="AY166" s="14" t="s">
        <v>165</v>
      </c>
      <c r="BE166" s="99">
        <f t="shared" si="3"/>
        <v>0</v>
      </c>
      <c r="BF166" s="99">
        <f t="shared" si="4"/>
        <v>0</v>
      </c>
      <c r="BG166" s="99">
        <f t="shared" si="5"/>
        <v>0</v>
      </c>
      <c r="BH166" s="99">
        <f t="shared" si="6"/>
        <v>0</v>
      </c>
      <c r="BI166" s="99">
        <f t="shared" si="7"/>
        <v>0</v>
      </c>
      <c r="BJ166" s="14" t="s">
        <v>94</v>
      </c>
      <c r="BK166" s="99">
        <f t="shared" si="8"/>
        <v>0</v>
      </c>
      <c r="BL166" s="14" t="s">
        <v>1267</v>
      </c>
      <c r="BM166" s="168" t="s">
        <v>1688</v>
      </c>
    </row>
    <row r="167" spans="1:65" s="2" customFormat="1" ht="14.45" customHeight="1">
      <c r="A167" s="32"/>
      <c r="B167" s="131"/>
      <c r="C167" s="169" t="s">
        <v>258</v>
      </c>
      <c r="D167" s="169" t="s">
        <v>373</v>
      </c>
      <c r="E167" s="170" t="s">
        <v>1689</v>
      </c>
      <c r="F167" s="171" t="s">
        <v>1690</v>
      </c>
      <c r="G167" s="172" t="s">
        <v>394</v>
      </c>
      <c r="H167" s="173">
        <v>12</v>
      </c>
      <c r="I167" s="174"/>
      <c r="J167" s="175"/>
      <c r="K167" s="176"/>
      <c r="L167" s="177"/>
      <c r="M167" s="178" t="s">
        <v>1</v>
      </c>
      <c r="N167" s="179" t="s">
        <v>49</v>
      </c>
      <c r="O167" s="58"/>
      <c r="P167" s="166">
        <f t="shared" si="0"/>
        <v>0</v>
      </c>
      <c r="Q167" s="166">
        <v>1E-4</v>
      </c>
      <c r="R167" s="166">
        <f t="shared" si="1"/>
        <v>1.2000000000000001E-3</v>
      </c>
      <c r="S167" s="166">
        <v>0</v>
      </c>
      <c r="T167" s="167">
        <f t="shared" si="2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1267</v>
      </c>
      <c r="AT167" s="168" t="s">
        <v>373</v>
      </c>
      <c r="AU167" s="168" t="s">
        <v>94</v>
      </c>
      <c r="AY167" s="14" t="s">
        <v>165</v>
      </c>
      <c r="BE167" s="99">
        <f t="shared" si="3"/>
        <v>0</v>
      </c>
      <c r="BF167" s="99">
        <f t="shared" si="4"/>
        <v>0</v>
      </c>
      <c r="BG167" s="99">
        <f t="shared" si="5"/>
        <v>0</v>
      </c>
      <c r="BH167" s="99">
        <f t="shared" si="6"/>
        <v>0</v>
      </c>
      <c r="BI167" s="99">
        <f t="shared" si="7"/>
        <v>0</v>
      </c>
      <c r="BJ167" s="14" t="s">
        <v>94</v>
      </c>
      <c r="BK167" s="99">
        <f t="shared" si="8"/>
        <v>0</v>
      </c>
      <c r="BL167" s="14" t="s">
        <v>1267</v>
      </c>
      <c r="BM167" s="168" t="s">
        <v>1691</v>
      </c>
    </row>
    <row r="168" spans="1:65" s="2" customFormat="1" ht="24.2" customHeight="1">
      <c r="A168" s="32"/>
      <c r="B168" s="131"/>
      <c r="C168" s="156" t="s">
        <v>262</v>
      </c>
      <c r="D168" s="156" t="s">
        <v>167</v>
      </c>
      <c r="E168" s="157" t="s">
        <v>1692</v>
      </c>
      <c r="F168" s="158" t="s">
        <v>1693</v>
      </c>
      <c r="G168" s="159" t="s">
        <v>394</v>
      </c>
      <c r="H168" s="160">
        <v>53</v>
      </c>
      <c r="I168" s="161"/>
      <c r="J168" s="162"/>
      <c r="K168" s="163"/>
      <c r="L168" s="33"/>
      <c r="M168" s="164" t="s">
        <v>1</v>
      </c>
      <c r="N168" s="165" t="s">
        <v>49</v>
      </c>
      <c r="O168" s="58"/>
      <c r="P168" s="166">
        <f t="shared" si="0"/>
        <v>0</v>
      </c>
      <c r="Q168" s="166">
        <v>0</v>
      </c>
      <c r="R168" s="166">
        <f t="shared" si="1"/>
        <v>0</v>
      </c>
      <c r="S168" s="166">
        <v>0</v>
      </c>
      <c r="T168" s="167">
        <f t="shared" si="2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566</v>
      </c>
      <c r="AT168" s="168" t="s">
        <v>167</v>
      </c>
      <c r="AU168" s="168" t="s">
        <v>94</v>
      </c>
      <c r="AY168" s="14" t="s">
        <v>165</v>
      </c>
      <c r="BE168" s="99">
        <f t="shared" si="3"/>
        <v>0</v>
      </c>
      <c r="BF168" s="99">
        <f t="shared" si="4"/>
        <v>0</v>
      </c>
      <c r="BG168" s="99">
        <f t="shared" si="5"/>
        <v>0</v>
      </c>
      <c r="BH168" s="99">
        <f t="shared" si="6"/>
        <v>0</v>
      </c>
      <c r="BI168" s="99">
        <f t="shared" si="7"/>
        <v>0</v>
      </c>
      <c r="BJ168" s="14" t="s">
        <v>94</v>
      </c>
      <c r="BK168" s="99">
        <f t="shared" si="8"/>
        <v>0</v>
      </c>
      <c r="BL168" s="14" t="s">
        <v>566</v>
      </c>
      <c r="BM168" s="168" t="s">
        <v>1694</v>
      </c>
    </row>
    <row r="169" spans="1:65" s="2" customFormat="1" ht="14.45" customHeight="1">
      <c r="A169" s="32"/>
      <c r="B169" s="131"/>
      <c r="C169" s="169" t="s">
        <v>266</v>
      </c>
      <c r="D169" s="169" t="s">
        <v>373</v>
      </c>
      <c r="E169" s="170" t="s">
        <v>1695</v>
      </c>
      <c r="F169" s="171" t="s">
        <v>1696</v>
      </c>
      <c r="G169" s="172" t="s">
        <v>394</v>
      </c>
      <c r="H169" s="173">
        <v>53</v>
      </c>
      <c r="I169" s="174"/>
      <c r="J169" s="175"/>
      <c r="K169" s="176"/>
      <c r="L169" s="177"/>
      <c r="M169" s="178" t="s">
        <v>1</v>
      </c>
      <c r="N169" s="179" t="s">
        <v>49</v>
      </c>
      <c r="O169" s="58"/>
      <c r="P169" s="166">
        <f t="shared" si="0"/>
        <v>0</v>
      </c>
      <c r="Q169" s="166">
        <v>6.0000000000000002E-5</v>
      </c>
      <c r="R169" s="166">
        <f t="shared" si="1"/>
        <v>3.1800000000000001E-3</v>
      </c>
      <c r="S169" s="166">
        <v>0</v>
      </c>
      <c r="T169" s="167">
        <f t="shared" si="2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1267</v>
      </c>
      <c r="AT169" s="168" t="s">
        <v>373</v>
      </c>
      <c r="AU169" s="168" t="s">
        <v>94</v>
      </c>
      <c r="AY169" s="14" t="s">
        <v>165</v>
      </c>
      <c r="BE169" s="99">
        <f t="shared" si="3"/>
        <v>0</v>
      </c>
      <c r="BF169" s="99">
        <f t="shared" si="4"/>
        <v>0</v>
      </c>
      <c r="BG169" s="99">
        <f t="shared" si="5"/>
        <v>0</v>
      </c>
      <c r="BH169" s="99">
        <f t="shared" si="6"/>
        <v>0</v>
      </c>
      <c r="BI169" s="99">
        <f t="shared" si="7"/>
        <v>0</v>
      </c>
      <c r="BJ169" s="14" t="s">
        <v>94</v>
      </c>
      <c r="BK169" s="99">
        <f t="shared" si="8"/>
        <v>0</v>
      </c>
      <c r="BL169" s="14" t="s">
        <v>1267</v>
      </c>
      <c r="BM169" s="168" t="s">
        <v>1697</v>
      </c>
    </row>
    <row r="170" spans="1:65" s="2" customFormat="1" ht="24.2" customHeight="1">
      <c r="A170" s="32"/>
      <c r="B170" s="131"/>
      <c r="C170" s="156" t="s">
        <v>270</v>
      </c>
      <c r="D170" s="156" t="s">
        <v>167</v>
      </c>
      <c r="E170" s="157" t="s">
        <v>1698</v>
      </c>
      <c r="F170" s="158" t="s">
        <v>1699</v>
      </c>
      <c r="G170" s="159" t="s">
        <v>394</v>
      </c>
      <c r="H170" s="160">
        <v>4</v>
      </c>
      <c r="I170" s="161"/>
      <c r="J170" s="162"/>
      <c r="K170" s="163"/>
      <c r="L170" s="33"/>
      <c r="M170" s="164" t="s">
        <v>1</v>
      </c>
      <c r="N170" s="165" t="s">
        <v>49</v>
      </c>
      <c r="O170" s="58"/>
      <c r="P170" s="166">
        <f t="shared" si="0"/>
        <v>0</v>
      </c>
      <c r="Q170" s="166">
        <v>0</v>
      </c>
      <c r="R170" s="166">
        <f t="shared" si="1"/>
        <v>0</v>
      </c>
      <c r="S170" s="166">
        <v>0</v>
      </c>
      <c r="T170" s="167">
        <f t="shared" si="2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566</v>
      </c>
      <c r="AT170" s="168" t="s">
        <v>167</v>
      </c>
      <c r="AU170" s="168" t="s">
        <v>94</v>
      </c>
      <c r="AY170" s="14" t="s">
        <v>165</v>
      </c>
      <c r="BE170" s="99">
        <f t="shared" si="3"/>
        <v>0</v>
      </c>
      <c r="BF170" s="99">
        <f t="shared" si="4"/>
        <v>0</v>
      </c>
      <c r="BG170" s="99">
        <f t="shared" si="5"/>
        <v>0</v>
      </c>
      <c r="BH170" s="99">
        <f t="shared" si="6"/>
        <v>0</v>
      </c>
      <c r="BI170" s="99">
        <f t="shared" si="7"/>
        <v>0</v>
      </c>
      <c r="BJ170" s="14" t="s">
        <v>94</v>
      </c>
      <c r="BK170" s="99">
        <f t="shared" si="8"/>
        <v>0</v>
      </c>
      <c r="BL170" s="14" t="s">
        <v>566</v>
      </c>
      <c r="BM170" s="168" t="s">
        <v>1700</v>
      </c>
    </row>
    <row r="171" spans="1:65" s="2" customFormat="1" ht="14.45" customHeight="1">
      <c r="A171" s="32"/>
      <c r="B171" s="131"/>
      <c r="C171" s="169" t="s">
        <v>274</v>
      </c>
      <c r="D171" s="169" t="s">
        <v>373</v>
      </c>
      <c r="E171" s="170" t="s">
        <v>1701</v>
      </c>
      <c r="F171" s="171" t="s">
        <v>1702</v>
      </c>
      <c r="G171" s="172" t="s">
        <v>394</v>
      </c>
      <c r="H171" s="173">
        <v>4</v>
      </c>
      <c r="I171" s="174"/>
      <c r="J171" s="175"/>
      <c r="K171" s="176"/>
      <c r="L171" s="177"/>
      <c r="M171" s="178" t="s">
        <v>1</v>
      </c>
      <c r="N171" s="179" t="s">
        <v>49</v>
      </c>
      <c r="O171" s="58"/>
      <c r="P171" s="166">
        <f t="shared" si="0"/>
        <v>0</v>
      </c>
      <c r="Q171" s="166">
        <v>5.0000000000000002E-5</v>
      </c>
      <c r="R171" s="166">
        <f t="shared" si="1"/>
        <v>2.0000000000000001E-4</v>
      </c>
      <c r="S171" s="166">
        <v>0</v>
      </c>
      <c r="T171" s="167">
        <f t="shared" si="2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1267</v>
      </c>
      <c r="AT171" s="168" t="s">
        <v>373</v>
      </c>
      <c r="AU171" s="168" t="s">
        <v>94</v>
      </c>
      <c r="AY171" s="14" t="s">
        <v>165</v>
      </c>
      <c r="BE171" s="99">
        <f t="shared" si="3"/>
        <v>0</v>
      </c>
      <c r="BF171" s="99">
        <f t="shared" si="4"/>
        <v>0</v>
      </c>
      <c r="BG171" s="99">
        <f t="shared" si="5"/>
        <v>0</v>
      </c>
      <c r="BH171" s="99">
        <f t="shared" si="6"/>
        <v>0</v>
      </c>
      <c r="BI171" s="99">
        <f t="shared" si="7"/>
        <v>0</v>
      </c>
      <c r="BJ171" s="14" t="s">
        <v>94</v>
      </c>
      <c r="BK171" s="99">
        <f t="shared" si="8"/>
        <v>0</v>
      </c>
      <c r="BL171" s="14" t="s">
        <v>1267</v>
      </c>
      <c r="BM171" s="168" t="s">
        <v>1703</v>
      </c>
    </row>
    <row r="172" spans="1:65" s="2" customFormat="1" ht="24.2" customHeight="1">
      <c r="A172" s="32"/>
      <c r="B172" s="131"/>
      <c r="C172" s="156" t="s">
        <v>279</v>
      </c>
      <c r="D172" s="156" t="s">
        <v>167</v>
      </c>
      <c r="E172" s="157" t="s">
        <v>1704</v>
      </c>
      <c r="F172" s="158" t="s">
        <v>1705</v>
      </c>
      <c r="G172" s="159" t="s">
        <v>394</v>
      </c>
      <c r="H172" s="160">
        <v>28</v>
      </c>
      <c r="I172" s="161"/>
      <c r="J172" s="162"/>
      <c r="K172" s="163"/>
      <c r="L172" s="33"/>
      <c r="M172" s="164" t="s">
        <v>1</v>
      </c>
      <c r="N172" s="165" t="s">
        <v>49</v>
      </c>
      <c r="O172" s="58"/>
      <c r="P172" s="166">
        <f t="shared" si="0"/>
        <v>0</v>
      </c>
      <c r="Q172" s="166">
        <v>0</v>
      </c>
      <c r="R172" s="166">
        <f t="shared" si="1"/>
        <v>0</v>
      </c>
      <c r="S172" s="166">
        <v>0</v>
      </c>
      <c r="T172" s="167">
        <f t="shared" si="2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566</v>
      </c>
      <c r="AT172" s="168" t="s">
        <v>167</v>
      </c>
      <c r="AU172" s="168" t="s">
        <v>94</v>
      </c>
      <c r="AY172" s="14" t="s">
        <v>165</v>
      </c>
      <c r="BE172" s="99">
        <f t="shared" si="3"/>
        <v>0</v>
      </c>
      <c r="BF172" s="99">
        <f t="shared" si="4"/>
        <v>0</v>
      </c>
      <c r="BG172" s="99">
        <f t="shared" si="5"/>
        <v>0</v>
      </c>
      <c r="BH172" s="99">
        <f t="shared" si="6"/>
        <v>0</v>
      </c>
      <c r="BI172" s="99">
        <f t="shared" si="7"/>
        <v>0</v>
      </c>
      <c r="BJ172" s="14" t="s">
        <v>94</v>
      </c>
      <c r="BK172" s="99">
        <f t="shared" si="8"/>
        <v>0</v>
      </c>
      <c r="BL172" s="14" t="s">
        <v>566</v>
      </c>
      <c r="BM172" s="168" t="s">
        <v>1706</v>
      </c>
    </row>
    <row r="173" spans="1:65" s="2" customFormat="1" ht="14.45" customHeight="1">
      <c r="A173" s="32"/>
      <c r="B173" s="131"/>
      <c r="C173" s="169" t="s">
        <v>283</v>
      </c>
      <c r="D173" s="169" t="s">
        <v>373</v>
      </c>
      <c r="E173" s="170" t="s">
        <v>1707</v>
      </c>
      <c r="F173" s="171" t="s">
        <v>1708</v>
      </c>
      <c r="G173" s="172" t="s">
        <v>394</v>
      </c>
      <c r="H173" s="173">
        <v>28</v>
      </c>
      <c r="I173" s="174"/>
      <c r="J173" s="175"/>
      <c r="K173" s="176"/>
      <c r="L173" s="177"/>
      <c r="M173" s="178" t="s">
        <v>1</v>
      </c>
      <c r="N173" s="179" t="s">
        <v>49</v>
      </c>
      <c r="O173" s="58"/>
      <c r="P173" s="166">
        <f t="shared" si="0"/>
        <v>0</v>
      </c>
      <c r="Q173" s="166">
        <v>5.0000000000000002E-5</v>
      </c>
      <c r="R173" s="166">
        <f t="shared" si="1"/>
        <v>1.4E-3</v>
      </c>
      <c r="S173" s="166">
        <v>0</v>
      </c>
      <c r="T173" s="167">
        <f t="shared" si="2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1267</v>
      </c>
      <c r="AT173" s="168" t="s">
        <v>373</v>
      </c>
      <c r="AU173" s="168" t="s">
        <v>94</v>
      </c>
      <c r="AY173" s="14" t="s">
        <v>165</v>
      </c>
      <c r="BE173" s="99">
        <f t="shared" si="3"/>
        <v>0</v>
      </c>
      <c r="BF173" s="99">
        <f t="shared" si="4"/>
        <v>0</v>
      </c>
      <c r="BG173" s="99">
        <f t="shared" si="5"/>
        <v>0</v>
      </c>
      <c r="BH173" s="99">
        <f t="shared" si="6"/>
        <v>0</v>
      </c>
      <c r="BI173" s="99">
        <f t="shared" si="7"/>
        <v>0</v>
      </c>
      <c r="BJ173" s="14" t="s">
        <v>94</v>
      </c>
      <c r="BK173" s="99">
        <f t="shared" si="8"/>
        <v>0</v>
      </c>
      <c r="BL173" s="14" t="s">
        <v>1267</v>
      </c>
      <c r="BM173" s="168" t="s">
        <v>1709</v>
      </c>
    </row>
    <row r="174" spans="1:65" s="2" customFormat="1" ht="24.2" customHeight="1">
      <c r="A174" s="32"/>
      <c r="B174" s="131"/>
      <c r="C174" s="156" t="s">
        <v>287</v>
      </c>
      <c r="D174" s="156" t="s">
        <v>167</v>
      </c>
      <c r="E174" s="157" t="s">
        <v>1710</v>
      </c>
      <c r="F174" s="158" t="s">
        <v>1711</v>
      </c>
      <c r="G174" s="159" t="s">
        <v>394</v>
      </c>
      <c r="H174" s="160">
        <v>5</v>
      </c>
      <c r="I174" s="161"/>
      <c r="J174" s="162"/>
      <c r="K174" s="163"/>
      <c r="L174" s="33"/>
      <c r="M174" s="164" t="s">
        <v>1</v>
      </c>
      <c r="N174" s="165" t="s">
        <v>49</v>
      </c>
      <c r="O174" s="58"/>
      <c r="P174" s="166">
        <f t="shared" si="0"/>
        <v>0</v>
      </c>
      <c r="Q174" s="166">
        <v>0</v>
      </c>
      <c r="R174" s="166">
        <f t="shared" si="1"/>
        <v>0</v>
      </c>
      <c r="S174" s="166">
        <v>0</v>
      </c>
      <c r="T174" s="167">
        <f t="shared" si="2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566</v>
      </c>
      <c r="AT174" s="168" t="s">
        <v>167</v>
      </c>
      <c r="AU174" s="168" t="s">
        <v>94</v>
      </c>
      <c r="AY174" s="14" t="s">
        <v>165</v>
      </c>
      <c r="BE174" s="99">
        <f t="shared" si="3"/>
        <v>0</v>
      </c>
      <c r="BF174" s="99">
        <f t="shared" si="4"/>
        <v>0</v>
      </c>
      <c r="BG174" s="99">
        <f t="shared" si="5"/>
        <v>0</v>
      </c>
      <c r="BH174" s="99">
        <f t="shared" si="6"/>
        <v>0</v>
      </c>
      <c r="BI174" s="99">
        <f t="shared" si="7"/>
        <v>0</v>
      </c>
      <c r="BJ174" s="14" t="s">
        <v>94</v>
      </c>
      <c r="BK174" s="99">
        <f t="shared" si="8"/>
        <v>0</v>
      </c>
      <c r="BL174" s="14" t="s">
        <v>566</v>
      </c>
      <c r="BM174" s="168" t="s">
        <v>1712</v>
      </c>
    </row>
    <row r="175" spans="1:65" s="2" customFormat="1" ht="14.45" customHeight="1">
      <c r="A175" s="32"/>
      <c r="B175" s="131"/>
      <c r="C175" s="169" t="s">
        <v>291</v>
      </c>
      <c r="D175" s="169" t="s">
        <v>373</v>
      </c>
      <c r="E175" s="170" t="s">
        <v>1713</v>
      </c>
      <c r="F175" s="171" t="s">
        <v>1714</v>
      </c>
      <c r="G175" s="172" t="s">
        <v>394</v>
      </c>
      <c r="H175" s="173">
        <v>5</v>
      </c>
      <c r="I175" s="174"/>
      <c r="J175" s="175"/>
      <c r="K175" s="176"/>
      <c r="L175" s="177"/>
      <c r="M175" s="178" t="s">
        <v>1</v>
      </c>
      <c r="N175" s="179" t="s">
        <v>49</v>
      </c>
      <c r="O175" s="58"/>
      <c r="P175" s="166">
        <f t="shared" si="0"/>
        <v>0</v>
      </c>
      <c r="Q175" s="166">
        <v>5.0000000000000002E-5</v>
      </c>
      <c r="R175" s="166">
        <f t="shared" si="1"/>
        <v>2.5000000000000001E-4</v>
      </c>
      <c r="S175" s="166">
        <v>0</v>
      </c>
      <c r="T175" s="167">
        <f t="shared" si="2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1267</v>
      </c>
      <c r="AT175" s="168" t="s">
        <v>373</v>
      </c>
      <c r="AU175" s="168" t="s">
        <v>94</v>
      </c>
      <c r="AY175" s="14" t="s">
        <v>165</v>
      </c>
      <c r="BE175" s="99">
        <f t="shared" si="3"/>
        <v>0</v>
      </c>
      <c r="BF175" s="99">
        <f t="shared" si="4"/>
        <v>0</v>
      </c>
      <c r="BG175" s="99">
        <f t="shared" si="5"/>
        <v>0</v>
      </c>
      <c r="BH175" s="99">
        <f t="shared" si="6"/>
        <v>0</v>
      </c>
      <c r="BI175" s="99">
        <f t="shared" si="7"/>
        <v>0</v>
      </c>
      <c r="BJ175" s="14" t="s">
        <v>94</v>
      </c>
      <c r="BK175" s="99">
        <f t="shared" si="8"/>
        <v>0</v>
      </c>
      <c r="BL175" s="14" t="s">
        <v>1267</v>
      </c>
      <c r="BM175" s="168" t="s">
        <v>1715</v>
      </c>
    </row>
    <row r="176" spans="1:65" s="2" customFormat="1" ht="14.45" customHeight="1">
      <c r="A176" s="32"/>
      <c r="B176" s="131"/>
      <c r="C176" s="156" t="s">
        <v>295</v>
      </c>
      <c r="D176" s="156" t="s">
        <v>167</v>
      </c>
      <c r="E176" s="157" t="s">
        <v>1716</v>
      </c>
      <c r="F176" s="158" t="s">
        <v>1717</v>
      </c>
      <c r="G176" s="159" t="s">
        <v>394</v>
      </c>
      <c r="H176" s="160">
        <v>1</v>
      </c>
      <c r="I176" s="161"/>
      <c r="J176" s="162"/>
      <c r="K176" s="163"/>
      <c r="L176" s="33"/>
      <c r="M176" s="164" t="s">
        <v>1</v>
      </c>
      <c r="N176" s="165" t="s">
        <v>49</v>
      </c>
      <c r="O176" s="58"/>
      <c r="P176" s="166">
        <f t="shared" si="0"/>
        <v>0</v>
      </c>
      <c r="Q176" s="166">
        <v>0</v>
      </c>
      <c r="R176" s="166">
        <f t="shared" si="1"/>
        <v>0</v>
      </c>
      <c r="S176" s="166">
        <v>0</v>
      </c>
      <c r="T176" s="167">
        <f t="shared" si="2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566</v>
      </c>
      <c r="AT176" s="168" t="s">
        <v>167</v>
      </c>
      <c r="AU176" s="168" t="s">
        <v>94</v>
      </c>
      <c r="AY176" s="14" t="s">
        <v>165</v>
      </c>
      <c r="BE176" s="99">
        <f t="shared" si="3"/>
        <v>0</v>
      </c>
      <c r="BF176" s="99">
        <f t="shared" si="4"/>
        <v>0</v>
      </c>
      <c r="BG176" s="99">
        <f t="shared" si="5"/>
        <v>0</v>
      </c>
      <c r="BH176" s="99">
        <f t="shared" si="6"/>
        <v>0</v>
      </c>
      <c r="BI176" s="99">
        <f t="shared" si="7"/>
        <v>0</v>
      </c>
      <c r="BJ176" s="14" t="s">
        <v>94</v>
      </c>
      <c r="BK176" s="99">
        <f t="shared" si="8"/>
        <v>0</v>
      </c>
      <c r="BL176" s="14" t="s">
        <v>566</v>
      </c>
      <c r="BM176" s="168" t="s">
        <v>1718</v>
      </c>
    </row>
    <row r="177" spans="1:65" s="2" customFormat="1" ht="14.45" customHeight="1">
      <c r="A177" s="32"/>
      <c r="B177" s="131"/>
      <c r="C177" s="169" t="s">
        <v>297</v>
      </c>
      <c r="D177" s="169" t="s">
        <v>373</v>
      </c>
      <c r="E177" s="170" t="s">
        <v>1719</v>
      </c>
      <c r="F177" s="171" t="s">
        <v>1720</v>
      </c>
      <c r="G177" s="172" t="s">
        <v>394</v>
      </c>
      <c r="H177" s="173">
        <v>1</v>
      </c>
      <c r="I177" s="174"/>
      <c r="J177" s="175"/>
      <c r="K177" s="176"/>
      <c r="L177" s="177"/>
      <c r="M177" s="178" t="s">
        <v>1</v>
      </c>
      <c r="N177" s="179" t="s">
        <v>49</v>
      </c>
      <c r="O177" s="58"/>
      <c r="P177" s="166">
        <f t="shared" si="0"/>
        <v>0</v>
      </c>
      <c r="Q177" s="166">
        <v>3.1E-4</v>
      </c>
      <c r="R177" s="166">
        <f t="shared" si="1"/>
        <v>3.1E-4</v>
      </c>
      <c r="S177" s="166">
        <v>0</v>
      </c>
      <c r="T177" s="167">
        <f t="shared" si="2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1267</v>
      </c>
      <c r="AT177" s="168" t="s">
        <v>373</v>
      </c>
      <c r="AU177" s="168" t="s">
        <v>94</v>
      </c>
      <c r="AY177" s="14" t="s">
        <v>165</v>
      </c>
      <c r="BE177" s="99">
        <f t="shared" si="3"/>
        <v>0</v>
      </c>
      <c r="BF177" s="99">
        <f t="shared" si="4"/>
        <v>0</v>
      </c>
      <c r="BG177" s="99">
        <f t="shared" si="5"/>
        <v>0</v>
      </c>
      <c r="BH177" s="99">
        <f t="shared" si="6"/>
        <v>0</v>
      </c>
      <c r="BI177" s="99">
        <f t="shared" si="7"/>
        <v>0</v>
      </c>
      <c r="BJ177" s="14" t="s">
        <v>94</v>
      </c>
      <c r="BK177" s="99">
        <f t="shared" si="8"/>
        <v>0</v>
      </c>
      <c r="BL177" s="14" t="s">
        <v>1267</v>
      </c>
      <c r="BM177" s="168" t="s">
        <v>1721</v>
      </c>
    </row>
    <row r="178" spans="1:65" s="2" customFormat="1" ht="24.2" customHeight="1">
      <c r="A178" s="32"/>
      <c r="B178" s="131"/>
      <c r="C178" s="156" t="s">
        <v>301</v>
      </c>
      <c r="D178" s="156" t="s">
        <v>167</v>
      </c>
      <c r="E178" s="157" t="s">
        <v>1722</v>
      </c>
      <c r="F178" s="158" t="s">
        <v>1723</v>
      </c>
      <c r="G178" s="159" t="s">
        <v>394</v>
      </c>
      <c r="H178" s="160">
        <v>599</v>
      </c>
      <c r="I178" s="161"/>
      <c r="J178" s="162"/>
      <c r="K178" s="163"/>
      <c r="L178" s="33"/>
      <c r="M178" s="164" t="s">
        <v>1</v>
      </c>
      <c r="N178" s="165" t="s">
        <v>49</v>
      </c>
      <c r="O178" s="58"/>
      <c r="P178" s="166">
        <f t="shared" si="0"/>
        <v>0</v>
      </c>
      <c r="Q178" s="166">
        <v>0</v>
      </c>
      <c r="R178" s="166">
        <f t="shared" si="1"/>
        <v>0</v>
      </c>
      <c r="S178" s="166">
        <v>0</v>
      </c>
      <c r="T178" s="167">
        <f t="shared" si="2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566</v>
      </c>
      <c r="AT178" s="168" t="s">
        <v>167</v>
      </c>
      <c r="AU178" s="168" t="s">
        <v>94</v>
      </c>
      <c r="AY178" s="14" t="s">
        <v>165</v>
      </c>
      <c r="BE178" s="99">
        <f t="shared" si="3"/>
        <v>0</v>
      </c>
      <c r="BF178" s="99">
        <f t="shared" si="4"/>
        <v>0</v>
      </c>
      <c r="BG178" s="99">
        <f t="shared" si="5"/>
        <v>0</v>
      </c>
      <c r="BH178" s="99">
        <f t="shared" si="6"/>
        <v>0</v>
      </c>
      <c r="BI178" s="99">
        <f t="shared" si="7"/>
        <v>0</v>
      </c>
      <c r="BJ178" s="14" t="s">
        <v>94</v>
      </c>
      <c r="BK178" s="99">
        <f t="shared" si="8"/>
        <v>0</v>
      </c>
      <c r="BL178" s="14" t="s">
        <v>566</v>
      </c>
      <c r="BM178" s="168" t="s">
        <v>1724</v>
      </c>
    </row>
    <row r="179" spans="1:65" s="2" customFormat="1" ht="14.45" customHeight="1">
      <c r="A179" s="32"/>
      <c r="B179" s="131"/>
      <c r="C179" s="169" t="s">
        <v>305</v>
      </c>
      <c r="D179" s="169" t="s">
        <v>373</v>
      </c>
      <c r="E179" s="170" t="s">
        <v>1725</v>
      </c>
      <c r="F179" s="171" t="s">
        <v>1726</v>
      </c>
      <c r="G179" s="172" t="s">
        <v>394</v>
      </c>
      <c r="H179" s="173">
        <v>578</v>
      </c>
      <c r="I179" s="174"/>
      <c r="J179" s="175"/>
      <c r="K179" s="176"/>
      <c r="L179" s="177"/>
      <c r="M179" s="178" t="s">
        <v>1</v>
      </c>
      <c r="N179" s="179" t="s">
        <v>49</v>
      </c>
      <c r="O179" s="58"/>
      <c r="P179" s="166">
        <f t="shared" si="0"/>
        <v>0</v>
      </c>
      <c r="Q179" s="166">
        <v>8.0000000000000007E-5</v>
      </c>
      <c r="R179" s="166">
        <f t="shared" si="1"/>
        <v>4.6240000000000003E-2</v>
      </c>
      <c r="S179" s="166">
        <v>0</v>
      </c>
      <c r="T179" s="167">
        <f t="shared" si="2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1267</v>
      </c>
      <c r="AT179" s="168" t="s">
        <v>373</v>
      </c>
      <c r="AU179" s="168" t="s">
        <v>94</v>
      </c>
      <c r="AY179" s="14" t="s">
        <v>165</v>
      </c>
      <c r="BE179" s="99">
        <f t="shared" si="3"/>
        <v>0</v>
      </c>
      <c r="BF179" s="99">
        <f t="shared" si="4"/>
        <v>0</v>
      </c>
      <c r="BG179" s="99">
        <f t="shared" si="5"/>
        <v>0</v>
      </c>
      <c r="BH179" s="99">
        <f t="shared" si="6"/>
        <v>0</v>
      </c>
      <c r="BI179" s="99">
        <f t="shared" si="7"/>
        <v>0</v>
      </c>
      <c r="BJ179" s="14" t="s">
        <v>94</v>
      </c>
      <c r="BK179" s="99">
        <f t="shared" si="8"/>
        <v>0</v>
      </c>
      <c r="BL179" s="14" t="s">
        <v>1267</v>
      </c>
      <c r="BM179" s="168" t="s">
        <v>1727</v>
      </c>
    </row>
    <row r="180" spans="1:65" s="2" customFormat="1" ht="14.45" customHeight="1">
      <c r="A180" s="32"/>
      <c r="B180" s="131"/>
      <c r="C180" s="169" t="s">
        <v>309</v>
      </c>
      <c r="D180" s="169" t="s">
        <v>373</v>
      </c>
      <c r="E180" s="170" t="s">
        <v>1728</v>
      </c>
      <c r="F180" s="171" t="s">
        <v>1729</v>
      </c>
      <c r="G180" s="172" t="s">
        <v>394</v>
      </c>
      <c r="H180" s="173">
        <v>21</v>
      </c>
      <c r="I180" s="174"/>
      <c r="J180" s="175"/>
      <c r="K180" s="176"/>
      <c r="L180" s="177"/>
      <c r="M180" s="178" t="s">
        <v>1</v>
      </c>
      <c r="N180" s="179" t="s">
        <v>49</v>
      </c>
      <c r="O180" s="58"/>
      <c r="P180" s="166">
        <f t="shared" si="0"/>
        <v>0</v>
      </c>
      <c r="Q180" s="166">
        <v>6.9999999999999994E-5</v>
      </c>
      <c r="R180" s="166">
        <f t="shared" si="1"/>
        <v>1.47E-3</v>
      </c>
      <c r="S180" s="166">
        <v>0</v>
      </c>
      <c r="T180" s="167">
        <f t="shared" si="2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168" t="s">
        <v>1267</v>
      </c>
      <c r="AT180" s="168" t="s">
        <v>373</v>
      </c>
      <c r="AU180" s="168" t="s">
        <v>94</v>
      </c>
      <c r="AY180" s="14" t="s">
        <v>165</v>
      </c>
      <c r="BE180" s="99">
        <f t="shared" si="3"/>
        <v>0</v>
      </c>
      <c r="BF180" s="99">
        <f t="shared" si="4"/>
        <v>0</v>
      </c>
      <c r="BG180" s="99">
        <f t="shared" si="5"/>
        <v>0</v>
      </c>
      <c r="BH180" s="99">
        <f t="shared" si="6"/>
        <v>0</v>
      </c>
      <c r="BI180" s="99">
        <f t="shared" si="7"/>
        <v>0</v>
      </c>
      <c r="BJ180" s="14" t="s">
        <v>94</v>
      </c>
      <c r="BK180" s="99">
        <f t="shared" si="8"/>
        <v>0</v>
      </c>
      <c r="BL180" s="14" t="s">
        <v>1267</v>
      </c>
      <c r="BM180" s="168" t="s">
        <v>1730</v>
      </c>
    </row>
    <row r="181" spans="1:65" s="2" customFormat="1" ht="14.45" customHeight="1">
      <c r="A181" s="32"/>
      <c r="B181" s="131"/>
      <c r="C181" s="156" t="s">
        <v>313</v>
      </c>
      <c r="D181" s="156" t="s">
        <v>167</v>
      </c>
      <c r="E181" s="157" t="s">
        <v>1731</v>
      </c>
      <c r="F181" s="158" t="s">
        <v>1732</v>
      </c>
      <c r="G181" s="159" t="s">
        <v>394</v>
      </c>
      <c r="H181" s="160">
        <v>1</v>
      </c>
      <c r="I181" s="161"/>
      <c r="J181" s="162"/>
      <c r="K181" s="163"/>
      <c r="L181" s="33"/>
      <c r="M181" s="164" t="s">
        <v>1</v>
      </c>
      <c r="N181" s="165" t="s">
        <v>49</v>
      </c>
      <c r="O181" s="58"/>
      <c r="P181" s="166">
        <f t="shared" si="0"/>
        <v>0</v>
      </c>
      <c r="Q181" s="166">
        <v>0</v>
      </c>
      <c r="R181" s="166">
        <f t="shared" si="1"/>
        <v>0</v>
      </c>
      <c r="S181" s="166">
        <v>0</v>
      </c>
      <c r="T181" s="167">
        <f t="shared" si="2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566</v>
      </c>
      <c r="AT181" s="168" t="s">
        <v>167</v>
      </c>
      <c r="AU181" s="168" t="s">
        <v>94</v>
      </c>
      <c r="AY181" s="14" t="s">
        <v>165</v>
      </c>
      <c r="BE181" s="99">
        <f t="shared" si="3"/>
        <v>0</v>
      </c>
      <c r="BF181" s="99">
        <f t="shared" si="4"/>
        <v>0</v>
      </c>
      <c r="BG181" s="99">
        <f t="shared" si="5"/>
        <v>0</v>
      </c>
      <c r="BH181" s="99">
        <f t="shared" si="6"/>
        <v>0</v>
      </c>
      <c r="BI181" s="99">
        <f t="shared" si="7"/>
        <v>0</v>
      </c>
      <c r="BJ181" s="14" t="s">
        <v>94</v>
      </c>
      <c r="BK181" s="99">
        <f t="shared" si="8"/>
        <v>0</v>
      </c>
      <c r="BL181" s="14" t="s">
        <v>566</v>
      </c>
      <c r="BM181" s="168" t="s">
        <v>1733</v>
      </c>
    </row>
    <row r="182" spans="1:65" s="2" customFormat="1" ht="14.45" customHeight="1">
      <c r="A182" s="32"/>
      <c r="B182" s="131"/>
      <c r="C182" s="169" t="s">
        <v>317</v>
      </c>
      <c r="D182" s="169" t="s">
        <v>373</v>
      </c>
      <c r="E182" s="170" t="s">
        <v>1734</v>
      </c>
      <c r="F182" s="171" t="s">
        <v>1735</v>
      </c>
      <c r="G182" s="172" t="s">
        <v>394</v>
      </c>
      <c r="H182" s="173">
        <v>1</v>
      </c>
      <c r="I182" s="174"/>
      <c r="J182" s="175"/>
      <c r="K182" s="176"/>
      <c r="L182" s="177"/>
      <c r="M182" s="178" t="s">
        <v>1</v>
      </c>
      <c r="N182" s="179" t="s">
        <v>49</v>
      </c>
      <c r="O182" s="58"/>
      <c r="P182" s="166">
        <f t="shared" si="0"/>
        <v>0</v>
      </c>
      <c r="Q182" s="166">
        <v>1.6000000000000001E-4</v>
      </c>
      <c r="R182" s="166">
        <f t="shared" si="1"/>
        <v>1.6000000000000001E-4</v>
      </c>
      <c r="S182" s="166">
        <v>0</v>
      </c>
      <c r="T182" s="167">
        <f t="shared" si="2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1267</v>
      </c>
      <c r="AT182" s="168" t="s">
        <v>373</v>
      </c>
      <c r="AU182" s="168" t="s">
        <v>94</v>
      </c>
      <c r="AY182" s="14" t="s">
        <v>165</v>
      </c>
      <c r="BE182" s="99">
        <f t="shared" si="3"/>
        <v>0</v>
      </c>
      <c r="BF182" s="99">
        <f t="shared" si="4"/>
        <v>0</v>
      </c>
      <c r="BG182" s="99">
        <f t="shared" si="5"/>
        <v>0</v>
      </c>
      <c r="BH182" s="99">
        <f t="shared" si="6"/>
        <v>0</v>
      </c>
      <c r="BI182" s="99">
        <f t="shared" si="7"/>
        <v>0</v>
      </c>
      <c r="BJ182" s="14" t="s">
        <v>94</v>
      </c>
      <c r="BK182" s="99">
        <f t="shared" si="8"/>
        <v>0</v>
      </c>
      <c r="BL182" s="14" t="s">
        <v>1267</v>
      </c>
      <c r="BM182" s="168" t="s">
        <v>1736</v>
      </c>
    </row>
    <row r="183" spans="1:65" s="2" customFormat="1" ht="14.45" customHeight="1">
      <c r="A183" s="32"/>
      <c r="B183" s="131"/>
      <c r="C183" s="156" t="s">
        <v>321</v>
      </c>
      <c r="D183" s="156" t="s">
        <v>167</v>
      </c>
      <c r="E183" s="157" t="s">
        <v>1737</v>
      </c>
      <c r="F183" s="158" t="s">
        <v>1738</v>
      </c>
      <c r="G183" s="159" t="s">
        <v>394</v>
      </c>
      <c r="H183" s="160">
        <v>1</v>
      </c>
      <c r="I183" s="161"/>
      <c r="J183" s="162"/>
      <c r="K183" s="163"/>
      <c r="L183" s="33"/>
      <c r="M183" s="164" t="s">
        <v>1</v>
      </c>
      <c r="N183" s="165" t="s">
        <v>49</v>
      </c>
      <c r="O183" s="58"/>
      <c r="P183" s="166">
        <f t="shared" ref="P183:P214" si="9">O183*H183</f>
        <v>0</v>
      </c>
      <c r="Q183" s="166">
        <v>0</v>
      </c>
      <c r="R183" s="166">
        <f t="shared" ref="R183:R214" si="10">Q183*H183</f>
        <v>0</v>
      </c>
      <c r="S183" s="166">
        <v>0</v>
      </c>
      <c r="T183" s="167">
        <f t="shared" ref="T183:T214" si="11"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168" t="s">
        <v>566</v>
      </c>
      <c r="AT183" s="168" t="s">
        <v>167</v>
      </c>
      <c r="AU183" s="168" t="s">
        <v>94</v>
      </c>
      <c r="AY183" s="14" t="s">
        <v>165</v>
      </c>
      <c r="BE183" s="99">
        <f t="shared" ref="BE183:BE214" si="12">IF(N183="základná",J183,0)</f>
        <v>0</v>
      </c>
      <c r="BF183" s="99">
        <f t="shared" ref="BF183:BF214" si="13">IF(N183="znížená",J183,0)</f>
        <v>0</v>
      </c>
      <c r="BG183" s="99">
        <f t="shared" ref="BG183:BG214" si="14">IF(N183="zákl. prenesená",J183,0)</f>
        <v>0</v>
      </c>
      <c r="BH183" s="99">
        <f t="shared" ref="BH183:BH214" si="15">IF(N183="zníž. prenesená",J183,0)</f>
        <v>0</v>
      </c>
      <c r="BI183" s="99">
        <f t="shared" ref="BI183:BI214" si="16">IF(N183="nulová",J183,0)</f>
        <v>0</v>
      </c>
      <c r="BJ183" s="14" t="s">
        <v>94</v>
      </c>
      <c r="BK183" s="99">
        <f t="shared" ref="BK183:BK214" si="17">ROUND(I183*H183,2)</f>
        <v>0</v>
      </c>
      <c r="BL183" s="14" t="s">
        <v>566</v>
      </c>
      <c r="BM183" s="168" t="s">
        <v>1739</v>
      </c>
    </row>
    <row r="184" spans="1:65" s="2" customFormat="1" ht="14.45" customHeight="1">
      <c r="A184" s="32"/>
      <c r="B184" s="131"/>
      <c r="C184" s="169" t="s">
        <v>325</v>
      </c>
      <c r="D184" s="169" t="s">
        <v>373</v>
      </c>
      <c r="E184" s="170" t="s">
        <v>1740</v>
      </c>
      <c r="F184" s="171" t="s">
        <v>1741</v>
      </c>
      <c r="G184" s="172" t="s">
        <v>394</v>
      </c>
      <c r="H184" s="173">
        <v>1</v>
      </c>
      <c r="I184" s="174"/>
      <c r="J184" s="175"/>
      <c r="K184" s="176"/>
      <c r="L184" s="177"/>
      <c r="M184" s="178" t="s">
        <v>1</v>
      </c>
      <c r="N184" s="179" t="s">
        <v>49</v>
      </c>
      <c r="O184" s="58"/>
      <c r="P184" s="166">
        <f t="shared" si="9"/>
        <v>0</v>
      </c>
      <c r="Q184" s="166">
        <v>1.35E-2</v>
      </c>
      <c r="R184" s="166">
        <f t="shared" si="10"/>
        <v>1.35E-2</v>
      </c>
      <c r="S184" s="166">
        <v>0</v>
      </c>
      <c r="T184" s="167">
        <f t="shared" si="11"/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1267</v>
      </c>
      <c r="AT184" s="168" t="s">
        <v>373</v>
      </c>
      <c r="AU184" s="168" t="s">
        <v>94</v>
      </c>
      <c r="AY184" s="14" t="s">
        <v>165</v>
      </c>
      <c r="BE184" s="99">
        <f t="shared" si="12"/>
        <v>0</v>
      </c>
      <c r="BF184" s="99">
        <f t="shared" si="13"/>
        <v>0</v>
      </c>
      <c r="BG184" s="99">
        <f t="shared" si="14"/>
        <v>0</v>
      </c>
      <c r="BH184" s="99">
        <f t="shared" si="15"/>
        <v>0</v>
      </c>
      <c r="BI184" s="99">
        <f t="shared" si="16"/>
        <v>0</v>
      </c>
      <c r="BJ184" s="14" t="s">
        <v>94</v>
      </c>
      <c r="BK184" s="99">
        <f t="shared" si="17"/>
        <v>0</v>
      </c>
      <c r="BL184" s="14" t="s">
        <v>1267</v>
      </c>
      <c r="BM184" s="168" t="s">
        <v>1742</v>
      </c>
    </row>
    <row r="185" spans="1:65" s="2" customFormat="1" ht="14.45" customHeight="1">
      <c r="A185" s="32"/>
      <c r="B185" s="131"/>
      <c r="C185" s="156" t="s">
        <v>329</v>
      </c>
      <c r="D185" s="156" t="s">
        <v>167</v>
      </c>
      <c r="E185" s="157" t="s">
        <v>1743</v>
      </c>
      <c r="F185" s="158" t="s">
        <v>1744</v>
      </c>
      <c r="G185" s="159" t="s">
        <v>394</v>
      </c>
      <c r="H185" s="160">
        <v>1</v>
      </c>
      <c r="I185" s="161"/>
      <c r="J185" s="162"/>
      <c r="K185" s="163"/>
      <c r="L185" s="33"/>
      <c r="M185" s="164" t="s">
        <v>1</v>
      </c>
      <c r="N185" s="165" t="s">
        <v>49</v>
      </c>
      <c r="O185" s="58"/>
      <c r="P185" s="166">
        <f t="shared" si="9"/>
        <v>0</v>
      </c>
      <c r="Q185" s="166">
        <v>0</v>
      </c>
      <c r="R185" s="166">
        <f t="shared" si="10"/>
        <v>0</v>
      </c>
      <c r="S185" s="166">
        <v>0</v>
      </c>
      <c r="T185" s="167">
        <f t="shared" si="11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566</v>
      </c>
      <c r="AT185" s="168" t="s">
        <v>167</v>
      </c>
      <c r="AU185" s="168" t="s">
        <v>94</v>
      </c>
      <c r="AY185" s="14" t="s">
        <v>165</v>
      </c>
      <c r="BE185" s="99">
        <f t="shared" si="12"/>
        <v>0</v>
      </c>
      <c r="BF185" s="99">
        <f t="shared" si="13"/>
        <v>0</v>
      </c>
      <c r="BG185" s="99">
        <f t="shared" si="14"/>
        <v>0</v>
      </c>
      <c r="BH185" s="99">
        <f t="shared" si="15"/>
        <v>0</v>
      </c>
      <c r="BI185" s="99">
        <f t="shared" si="16"/>
        <v>0</v>
      </c>
      <c r="BJ185" s="14" t="s">
        <v>94</v>
      </c>
      <c r="BK185" s="99">
        <f t="shared" si="17"/>
        <v>0</v>
      </c>
      <c r="BL185" s="14" t="s">
        <v>566</v>
      </c>
      <c r="BM185" s="168" t="s">
        <v>1745</v>
      </c>
    </row>
    <row r="186" spans="1:65" s="2" customFormat="1" ht="14.45" customHeight="1">
      <c r="A186" s="32"/>
      <c r="B186" s="131"/>
      <c r="C186" s="169" t="s">
        <v>334</v>
      </c>
      <c r="D186" s="169" t="s">
        <v>373</v>
      </c>
      <c r="E186" s="170" t="s">
        <v>1746</v>
      </c>
      <c r="F186" s="171" t="s">
        <v>1747</v>
      </c>
      <c r="G186" s="172" t="s">
        <v>394</v>
      </c>
      <c r="H186" s="173">
        <v>1</v>
      </c>
      <c r="I186" s="174"/>
      <c r="J186" s="175"/>
      <c r="K186" s="176"/>
      <c r="L186" s="177"/>
      <c r="M186" s="178" t="s">
        <v>1</v>
      </c>
      <c r="N186" s="179" t="s">
        <v>49</v>
      </c>
      <c r="O186" s="58"/>
      <c r="P186" s="166">
        <f t="shared" si="9"/>
        <v>0</v>
      </c>
      <c r="Q186" s="166">
        <v>1.35E-2</v>
      </c>
      <c r="R186" s="166">
        <f t="shared" si="10"/>
        <v>1.35E-2</v>
      </c>
      <c r="S186" s="166">
        <v>0</v>
      </c>
      <c r="T186" s="167">
        <f t="shared" si="11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168" t="s">
        <v>1267</v>
      </c>
      <c r="AT186" s="168" t="s">
        <v>373</v>
      </c>
      <c r="AU186" s="168" t="s">
        <v>94</v>
      </c>
      <c r="AY186" s="14" t="s">
        <v>165</v>
      </c>
      <c r="BE186" s="99">
        <f t="shared" si="12"/>
        <v>0</v>
      </c>
      <c r="BF186" s="99">
        <f t="shared" si="13"/>
        <v>0</v>
      </c>
      <c r="BG186" s="99">
        <f t="shared" si="14"/>
        <v>0</v>
      </c>
      <c r="BH186" s="99">
        <f t="shared" si="15"/>
        <v>0</v>
      </c>
      <c r="BI186" s="99">
        <f t="shared" si="16"/>
        <v>0</v>
      </c>
      <c r="BJ186" s="14" t="s">
        <v>94</v>
      </c>
      <c r="BK186" s="99">
        <f t="shared" si="17"/>
        <v>0</v>
      </c>
      <c r="BL186" s="14" t="s">
        <v>1267</v>
      </c>
      <c r="BM186" s="168" t="s">
        <v>1748</v>
      </c>
    </row>
    <row r="187" spans="1:65" s="2" customFormat="1" ht="14.45" customHeight="1">
      <c r="A187" s="32"/>
      <c r="B187" s="131"/>
      <c r="C187" s="156" t="s">
        <v>338</v>
      </c>
      <c r="D187" s="156" t="s">
        <v>167</v>
      </c>
      <c r="E187" s="157" t="s">
        <v>1749</v>
      </c>
      <c r="F187" s="158" t="s">
        <v>1750</v>
      </c>
      <c r="G187" s="159" t="s">
        <v>394</v>
      </c>
      <c r="H187" s="160">
        <v>1</v>
      </c>
      <c r="I187" s="161"/>
      <c r="J187" s="162"/>
      <c r="K187" s="163"/>
      <c r="L187" s="33"/>
      <c r="M187" s="164" t="s">
        <v>1</v>
      </c>
      <c r="N187" s="165" t="s">
        <v>49</v>
      </c>
      <c r="O187" s="58"/>
      <c r="P187" s="166">
        <f t="shared" si="9"/>
        <v>0</v>
      </c>
      <c r="Q187" s="166">
        <v>0</v>
      </c>
      <c r="R187" s="166">
        <f t="shared" si="10"/>
        <v>0</v>
      </c>
      <c r="S187" s="166">
        <v>0</v>
      </c>
      <c r="T187" s="167">
        <f t="shared" si="11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566</v>
      </c>
      <c r="AT187" s="168" t="s">
        <v>167</v>
      </c>
      <c r="AU187" s="168" t="s">
        <v>94</v>
      </c>
      <c r="AY187" s="14" t="s">
        <v>165</v>
      </c>
      <c r="BE187" s="99">
        <f t="shared" si="12"/>
        <v>0</v>
      </c>
      <c r="BF187" s="99">
        <f t="shared" si="13"/>
        <v>0</v>
      </c>
      <c r="BG187" s="99">
        <f t="shared" si="14"/>
        <v>0</v>
      </c>
      <c r="BH187" s="99">
        <f t="shared" si="15"/>
        <v>0</v>
      </c>
      <c r="BI187" s="99">
        <f t="shared" si="16"/>
        <v>0</v>
      </c>
      <c r="BJ187" s="14" t="s">
        <v>94</v>
      </c>
      <c r="BK187" s="99">
        <f t="shared" si="17"/>
        <v>0</v>
      </c>
      <c r="BL187" s="14" t="s">
        <v>566</v>
      </c>
      <c r="BM187" s="168" t="s">
        <v>1751</v>
      </c>
    </row>
    <row r="188" spans="1:65" s="2" customFormat="1" ht="14.45" customHeight="1">
      <c r="A188" s="32"/>
      <c r="B188" s="131"/>
      <c r="C188" s="169" t="s">
        <v>342</v>
      </c>
      <c r="D188" s="169" t="s">
        <v>373</v>
      </c>
      <c r="E188" s="170" t="s">
        <v>1752</v>
      </c>
      <c r="F188" s="171" t="s">
        <v>1753</v>
      </c>
      <c r="G188" s="172" t="s">
        <v>394</v>
      </c>
      <c r="H188" s="173">
        <v>1</v>
      </c>
      <c r="I188" s="174"/>
      <c r="J188" s="175"/>
      <c r="K188" s="176"/>
      <c r="L188" s="177"/>
      <c r="M188" s="178" t="s">
        <v>1</v>
      </c>
      <c r="N188" s="179" t="s">
        <v>49</v>
      </c>
      <c r="O188" s="58"/>
      <c r="P188" s="166">
        <f t="shared" si="9"/>
        <v>0</v>
      </c>
      <c r="Q188" s="166">
        <v>1.35E-2</v>
      </c>
      <c r="R188" s="166">
        <f t="shared" si="10"/>
        <v>1.35E-2</v>
      </c>
      <c r="S188" s="166">
        <v>0</v>
      </c>
      <c r="T188" s="167">
        <f t="shared" si="11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1267</v>
      </c>
      <c r="AT188" s="168" t="s">
        <v>373</v>
      </c>
      <c r="AU188" s="168" t="s">
        <v>94</v>
      </c>
      <c r="AY188" s="14" t="s">
        <v>165</v>
      </c>
      <c r="BE188" s="99">
        <f t="shared" si="12"/>
        <v>0</v>
      </c>
      <c r="BF188" s="99">
        <f t="shared" si="13"/>
        <v>0</v>
      </c>
      <c r="BG188" s="99">
        <f t="shared" si="14"/>
        <v>0</v>
      </c>
      <c r="BH188" s="99">
        <f t="shared" si="15"/>
        <v>0</v>
      </c>
      <c r="BI188" s="99">
        <f t="shared" si="16"/>
        <v>0</v>
      </c>
      <c r="BJ188" s="14" t="s">
        <v>94</v>
      </c>
      <c r="BK188" s="99">
        <f t="shared" si="17"/>
        <v>0</v>
      </c>
      <c r="BL188" s="14" t="s">
        <v>1267</v>
      </c>
      <c r="BM188" s="168" t="s">
        <v>1754</v>
      </c>
    </row>
    <row r="189" spans="1:65" s="2" customFormat="1" ht="14.45" customHeight="1">
      <c r="A189" s="32"/>
      <c r="B189" s="131"/>
      <c r="C189" s="156" t="s">
        <v>346</v>
      </c>
      <c r="D189" s="156" t="s">
        <v>167</v>
      </c>
      <c r="E189" s="157" t="s">
        <v>1755</v>
      </c>
      <c r="F189" s="158" t="s">
        <v>1756</v>
      </c>
      <c r="G189" s="159" t="s">
        <v>394</v>
      </c>
      <c r="H189" s="160">
        <v>1</v>
      </c>
      <c r="I189" s="161"/>
      <c r="J189" s="162"/>
      <c r="K189" s="163"/>
      <c r="L189" s="33"/>
      <c r="M189" s="164" t="s">
        <v>1</v>
      </c>
      <c r="N189" s="165" t="s">
        <v>49</v>
      </c>
      <c r="O189" s="58"/>
      <c r="P189" s="166">
        <f t="shared" si="9"/>
        <v>0</v>
      </c>
      <c r="Q189" s="166">
        <v>0</v>
      </c>
      <c r="R189" s="166">
        <f t="shared" si="10"/>
        <v>0</v>
      </c>
      <c r="S189" s="166">
        <v>0</v>
      </c>
      <c r="T189" s="167">
        <f t="shared" si="11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168" t="s">
        <v>566</v>
      </c>
      <c r="AT189" s="168" t="s">
        <v>167</v>
      </c>
      <c r="AU189" s="168" t="s">
        <v>94</v>
      </c>
      <c r="AY189" s="14" t="s">
        <v>165</v>
      </c>
      <c r="BE189" s="99">
        <f t="shared" si="12"/>
        <v>0</v>
      </c>
      <c r="BF189" s="99">
        <f t="shared" si="13"/>
        <v>0</v>
      </c>
      <c r="BG189" s="99">
        <f t="shared" si="14"/>
        <v>0</v>
      </c>
      <c r="BH189" s="99">
        <f t="shared" si="15"/>
        <v>0</v>
      </c>
      <c r="BI189" s="99">
        <f t="shared" si="16"/>
        <v>0</v>
      </c>
      <c r="BJ189" s="14" t="s">
        <v>94</v>
      </c>
      <c r="BK189" s="99">
        <f t="shared" si="17"/>
        <v>0</v>
      </c>
      <c r="BL189" s="14" t="s">
        <v>566</v>
      </c>
      <c r="BM189" s="168" t="s">
        <v>1757</v>
      </c>
    </row>
    <row r="190" spans="1:65" s="2" customFormat="1" ht="14.45" customHeight="1">
      <c r="A190" s="32"/>
      <c r="B190" s="131"/>
      <c r="C190" s="169" t="s">
        <v>350</v>
      </c>
      <c r="D190" s="169" t="s">
        <v>373</v>
      </c>
      <c r="E190" s="170" t="s">
        <v>1758</v>
      </c>
      <c r="F190" s="171" t="s">
        <v>1759</v>
      </c>
      <c r="G190" s="172" t="s">
        <v>394</v>
      </c>
      <c r="H190" s="173">
        <v>1</v>
      </c>
      <c r="I190" s="174"/>
      <c r="J190" s="175"/>
      <c r="K190" s="176"/>
      <c r="L190" s="177"/>
      <c r="M190" s="178" t="s">
        <v>1</v>
      </c>
      <c r="N190" s="179" t="s">
        <v>49</v>
      </c>
      <c r="O190" s="58"/>
      <c r="P190" s="166">
        <f t="shared" si="9"/>
        <v>0</v>
      </c>
      <c r="Q190" s="166">
        <v>1.35E-2</v>
      </c>
      <c r="R190" s="166">
        <f t="shared" si="10"/>
        <v>1.35E-2</v>
      </c>
      <c r="S190" s="166">
        <v>0</v>
      </c>
      <c r="T190" s="167">
        <f t="shared" si="11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168" t="s">
        <v>1267</v>
      </c>
      <c r="AT190" s="168" t="s">
        <v>373</v>
      </c>
      <c r="AU190" s="168" t="s">
        <v>94</v>
      </c>
      <c r="AY190" s="14" t="s">
        <v>165</v>
      </c>
      <c r="BE190" s="99">
        <f t="shared" si="12"/>
        <v>0</v>
      </c>
      <c r="BF190" s="99">
        <f t="shared" si="13"/>
        <v>0</v>
      </c>
      <c r="BG190" s="99">
        <f t="shared" si="14"/>
        <v>0</v>
      </c>
      <c r="BH190" s="99">
        <f t="shared" si="15"/>
        <v>0</v>
      </c>
      <c r="BI190" s="99">
        <f t="shared" si="16"/>
        <v>0</v>
      </c>
      <c r="BJ190" s="14" t="s">
        <v>94</v>
      </c>
      <c r="BK190" s="99">
        <f t="shared" si="17"/>
        <v>0</v>
      </c>
      <c r="BL190" s="14" t="s">
        <v>1267</v>
      </c>
      <c r="BM190" s="168" t="s">
        <v>1760</v>
      </c>
    </row>
    <row r="191" spans="1:65" s="2" customFormat="1" ht="14.45" customHeight="1">
      <c r="A191" s="32"/>
      <c r="B191" s="131"/>
      <c r="C191" s="156" t="s">
        <v>354</v>
      </c>
      <c r="D191" s="156" t="s">
        <v>167</v>
      </c>
      <c r="E191" s="157" t="s">
        <v>1761</v>
      </c>
      <c r="F191" s="158" t="s">
        <v>1762</v>
      </c>
      <c r="G191" s="159" t="s">
        <v>394</v>
      </c>
      <c r="H191" s="160">
        <v>1</v>
      </c>
      <c r="I191" s="161"/>
      <c r="J191" s="162"/>
      <c r="K191" s="163"/>
      <c r="L191" s="33"/>
      <c r="M191" s="164" t="s">
        <v>1</v>
      </c>
      <c r="N191" s="165" t="s">
        <v>49</v>
      </c>
      <c r="O191" s="58"/>
      <c r="P191" s="166">
        <f t="shared" si="9"/>
        <v>0</v>
      </c>
      <c r="Q191" s="166">
        <v>0</v>
      </c>
      <c r="R191" s="166">
        <f t="shared" si="10"/>
        <v>0</v>
      </c>
      <c r="S191" s="166">
        <v>0</v>
      </c>
      <c r="T191" s="167">
        <f t="shared" si="11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168" t="s">
        <v>566</v>
      </c>
      <c r="AT191" s="168" t="s">
        <v>167</v>
      </c>
      <c r="AU191" s="168" t="s">
        <v>94</v>
      </c>
      <c r="AY191" s="14" t="s">
        <v>165</v>
      </c>
      <c r="BE191" s="99">
        <f t="shared" si="12"/>
        <v>0</v>
      </c>
      <c r="BF191" s="99">
        <f t="shared" si="13"/>
        <v>0</v>
      </c>
      <c r="BG191" s="99">
        <f t="shared" si="14"/>
        <v>0</v>
      </c>
      <c r="BH191" s="99">
        <f t="shared" si="15"/>
        <v>0</v>
      </c>
      <c r="BI191" s="99">
        <f t="shared" si="16"/>
        <v>0</v>
      </c>
      <c r="BJ191" s="14" t="s">
        <v>94</v>
      </c>
      <c r="BK191" s="99">
        <f t="shared" si="17"/>
        <v>0</v>
      </c>
      <c r="BL191" s="14" t="s">
        <v>566</v>
      </c>
      <c r="BM191" s="168" t="s">
        <v>1763</v>
      </c>
    </row>
    <row r="192" spans="1:65" s="2" customFormat="1" ht="14.45" customHeight="1">
      <c r="A192" s="32"/>
      <c r="B192" s="131"/>
      <c r="C192" s="169" t="s">
        <v>360</v>
      </c>
      <c r="D192" s="169" t="s">
        <v>373</v>
      </c>
      <c r="E192" s="170" t="s">
        <v>1764</v>
      </c>
      <c r="F192" s="171" t="s">
        <v>1765</v>
      </c>
      <c r="G192" s="172" t="s">
        <v>394</v>
      </c>
      <c r="H192" s="173">
        <v>1</v>
      </c>
      <c r="I192" s="174"/>
      <c r="J192" s="175"/>
      <c r="K192" s="176"/>
      <c r="L192" s="177"/>
      <c r="M192" s="178" t="s">
        <v>1</v>
      </c>
      <c r="N192" s="179" t="s">
        <v>49</v>
      </c>
      <c r="O192" s="58"/>
      <c r="P192" s="166">
        <f t="shared" si="9"/>
        <v>0</v>
      </c>
      <c r="Q192" s="166">
        <v>1.35E-2</v>
      </c>
      <c r="R192" s="166">
        <f t="shared" si="10"/>
        <v>1.35E-2</v>
      </c>
      <c r="S192" s="166">
        <v>0</v>
      </c>
      <c r="T192" s="167">
        <f t="shared" si="11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168" t="s">
        <v>1267</v>
      </c>
      <c r="AT192" s="168" t="s">
        <v>373</v>
      </c>
      <c r="AU192" s="168" t="s">
        <v>94</v>
      </c>
      <c r="AY192" s="14" t="s">
        <v>165</v>
      </c>
      <c r="BE192" s="99">
        <f t="shared" si="12"/>
        <v>0</v>
      </c>
      <c r="BF192" s="99">
        <f t="shared" si="13"/>
        <v>0</v>
      </c>
      <c r="BG192" s="99">
        <f t="shared" si="14"/>
        <v>0</v>
      </c>
      <c r="BH192" s="99">
        <f t="shared" si="15"/>
        <v>0</v>
      </c>
      <c r="BI192" s="99">
        <f t="shared" si="16"/>
        <v>0</v>
      </c>
      <c r="BJ192" s="14" t="s">
        <v>94</v>
      </c>
      <c r="BK192" s="99">
        <f t="shared" si="17"/>
        <v>0</v>
      </c>
      <c r="BL192" s="14" t="s">
        <v>1267</v>
      </c>
      <c r="BM192" s="168" t="s">
        <v>1766</v>
      </c>
    </row>
    <row r="193" spans="1:65" s="2" customFormat="1" ht="14.45" customHeight="1">
      <c r="A193" s="32"/>
      <c r="B193" s="131"/>
      <c r="C193" s="156" t="s">
        <v>368</v>
      </c>
      <c r="D193" s="156" t="s">
        <v>167</v>
      </c>
      <c r="E193" s="157" t="s">
        <v>1767</v>
      </c>
      <c r="F193" s="158" t="s">
        <v>1768</v>
      </c>
      <c r="G193" s="159" t="s">
        <v>394</v>
      </c>
      <c r="H193" s="160">
        <v>370</v>
      </c>
      <c r="I193" s="161"/>
      <c r="J193" s="162"/>
      <c r="K193" s="163"/>
      <c r="L193" s="33"/>
      <c r="M193" s="164" t="s">
        <v>1</v>
      </c>
      <c r="N193" s="165" t="s">
        <v>49</v>
      </c>
      <c r="O193" s="58"/>
      <c r="P193" s="166">
        <f t="shared" si="9"/>
        <v>0</v>
      </c>
      <c r="Q193" s="166">
        <v>0</v>
      </c>
      <c r="R193" s="166">
        <f t="shared" si="10"/>
        <v>0</v>
      </c>
      <c r="S193" s="166">
        <v>0</v>
      </c>
      <c r="T193" s="167">
        <f t="shared" si="11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168" t="s">
        <v>566</v>
      </c>
      <c r="AT193" s="168" t="s">
        <v>167</v>
      </c>
      <c r="AU193" s="168" t="s">
        <v>94</v>
      </c>
      <c r="AY193" s="14" t="s">
        <v>165</v>
      </c>
      <c r="BE193" s="99">
        <f t="shared" si="12"/>
        <v>0</v>
      </c>
      <c r="BF193" s="99">
        <f t="shared" si="13"/>
        <v>0</v>
      </c>
      <c r="BG193" s="99">
        <f t="shared" si="14"/>
        <v>0</v>
      </c>
      <c r="BH193" s="99">
        <f t="shared" si="15"/>
        <v>0</v>
      </c>
      <c r="BI193" s="99">
        <f t="shared" si="16"/>
        <v>0</v>
      </c>
      <c r="BJ193" s="14" t="s">
        <v>94</v>
      </c>
      <c r="BK193" s="99">
        <f t="shared" si="17"/>
        <v>0</v>
      </c>
      <c r="BL193" s="14" t="s">
        <v>566</v>
      </c>
      <c r="BM193" s="168" t="s">
        <v>1769</v>
      </c>
    </row>
    <row r="194" spans="1:65" s="2" customFormat="1" ht="24.2" customHeight="1">
      <c r="A194" s="32"/>
      <c r="B194" s="131"/>
      <c r="C194" s="169" t="s">
        <v>372</v>
      </c>
      <c r="D194" s="169" t="s">
        <v>373</v>
      </c>
      <c r="E194" s="170" t="s">
        <v>1770</v>
      </c>
      <c r="F194" s="171" t="s">
        <v>1771</v>
      </c>
      <c r="G194" s="172" t="s">
        <v>394</v>
      </c>
      <c r="H194" s="173">
        <v>262</v>
      </c>
      <c r="I194" s="174"/>
      <c r="J194" s="175"/>
      <c r="K194" s="176"/>
      <c r="L194" s="177"/>
      <c r="M194" s="178" t="s">
        <v>1</v>
      </c>
      <c r="N194" s="179" t="s">
        <v>49</v>
      </c>
      <c r="O194" s="58"/>
      <c r="P194" s="166">
        <f t="shared" si="9"/>
        <v>0</v>
      </c>
      <c r="Q194" s="166">
        <v>6.2E-4</v>
      </c>
      <c r="R194" s="166">
        <f t="shared" si="10"/>
        <v>0.16244</v>
      </c>
      <c r="S194" s="166">
        <v>0</v>
      </c>
      <c r="T194" s="167">
        <f t="shared" si="11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168" t="s">
        <v>1267</v>
      </c>
      <c r="AT194" s="168" t="s">
        <v>373</v>
      </c>
      <c r="AU194" s="168" t="s">
        <v>94</v>
      </c>
      <c r="AY194" s="14" t="s">
        <v>165</v>
      </c>
      <c r="BE194" s="99">
        <f t="shared" si="12"/>
        <v>0</v>
      </c>
      <c r="BF194" s="99">
        <f t="shared" si="13"/>
        <v>0</v>
      </c>
      <c r="BG194" s="99">
        <f t="shared" si="14"/>
        <v>0</v>
      </c>
      <c r="BH194" s="99">
        <f t="shared" si="15"/>
        <v>0</v>
      </c>
      <c r="BI194" s="99">
        <f t="shared" si="16"/>
        <v>0</v>
      </c>
      <c r="BJ194" s="14" t="s">
        <v>94</v>
      </c>
      <c r="BK194" s="99">
        <f t="shared" si="17"/>
        <v>0</v>
      </c>
      <c r="BL194" s="14" t="s">
        <v>1267</v>
      </c>
      <c r="BM194" s="168" t="s">
        <v>1772</v>
      </c>
    </row>
    <row r="195" spans="1:65" s="2" customFormat="1" ht="37.9" customHeight="1">
      <c r="A195" s="32"/>
      <c r="B195" s="131"/>
      <c r="C195" s="169" t="s">
        <v>377</v>
      </c>
      <c r="D195" s="169" t="s">
        <v>373</v>
      </c>
      <c r="E195" s="170" t="s">
        <v>1773</v>
      </c>
      <c r="F195" s="171" t="s">
        <v>1774</v>
      </c>
      <c r="G195" s="172" t="s">
        <v>394</v>
      </c>
      <c r="H195" s="173">
        <v>26</v>
      </c>
      <c r="I195" s="174"/>
      <c r="J195" s="175"/>
      <c r="K195" s="176"/>
      <c r="L195" s="177"/>
      <c r="M195" s="178" t="s">
        <v>1</v>
      </c>
      <c r="N195" s="179" t="s">
        <v>49</v>
      </c>
      <c r="O195" s="58"/>
      <c r="P195" s="166">
        <f t="shared" si="9"/>
        <v>0</v>
      </c>
      <c r="Q195" s="166">
        <v>6.2E-4</v>
      </c>
      <c r="R195" s="166">
        <f t="shared" si="10"/>
        <v>1.6119999999999999E-2</v>
      </c>
      <c r="S195" s="166">
        <v>0</v>
      </c>
      <c r="T195" s="167">
        <f t="shared" si="11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168" t="s">
        <v>1267</v>
      </c>
      <c r="AT195" s="168" t="s">
        <v>373</v>
      </c>
      <c r="AU195" s="168" t="s">
        <v>94</v>
      </c>
      <c r="AY195" s="14" t="s">
        <v>165</v>
      </c>
      <c r="BE195" s="99">
        <f t="shared" si="12"/>
        <v>0</v>
      </c>
      <c r="BF195" s="99">
        <f t="shared" si="13"/>
        <v>0</v>
      </c>
      <c r="BG195" s="99">
        <f t="shared" si="14"/>
        <v>0</v>
      </c>
      <c r="BH195" s="99">
        <f t="shared" si="15"/>
        <v>0</v>
      </c>
      <c r="BI195" s="99">
        <f t="shared" si="16"/>
        <v>0</v>
      </c>
      <c r="BJ195" s="14" t="s">
        <v>94</v>
      </c>
      <c r="BK195" s="99">
        <f t="shared" si="17"/>
        <v>0</v>
      </c>
      <c r="BL195" s="14" t="s">
        <v>1267</v>
      </c>
      <c r="BM195" s="168" t="s">
        <v>1775</v>
      </c>
    </row>
    <row r="196" spans="1:65" s="2" customFormat="1" ht="24.2" customHeight="1">
      <c r="A196" s="32"/>
      <c r="B196" s="131"/>
      <c r="C196" s="169" t="s">
        <v>383</v>
      </c>
      <c r="D196" s="169" t="s">
        <v>373</v>
      </c>
      <c r="E196" s="170" t="s">
        <v>1776</v>
      </c>
      <c r="F196" s="171" t="s">
        <v>1777</v>
      </c>
      <c r="G196" s="172" t="s">
        <v>394</v>
      </c>
      <c r="H196" s="173">
        <v>73</v>
      </c>
      <c r="I196" s="174"/>
      <c r="J196" s="175"/>
      <c r="K196" s="176"/>
      <c r="L196" s="177"/>
      <c r="M196" s="178" t="s">
        <v>1</v>
      </c>
      <c r="N196" s="179" t="s">
        <v>49</v>
      </c>
      <c r="O196" s="58"/>
      <c r="P196" s="166">
        <f t="shared" si="9"/>
        <v>0</v>
      </c>
      <c r="Q196" s="166">
        <v>6.2E-4</v>
      </c>
      <c r="R196" s="166">
        <f t="shared" si="10"/>
        <v>4.5260000000000002E-2</v>
      </c>
      <c r="S196" s="166">
        <v>0</v>
      </c>
      <c r="T196" s="167">
        <f t="shared" si="11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168" t="s">
        <v>1267</v>
      </c>
      <c r="AT196" s="168" t="s">
        <v>373</v>
      </c>
      <c r="AU196" s="168" t="s">
        <v>94</v>
      </c>
      <c r="AY196" s="14" t="s">
        <v>165</v>
      </c>
      <c r="BE196" s="99">
        <f t="shared" si="12"/>
        <v>0</v>
      </c>
      <c r="BF196" s="99">
        <f t="shared" si="13"/>
        <v>0</v>
      </c>
      <c r="BG196" s="99">
        <f t="shared" si="14"/>
        <v>0</v>
      </c>
      <c r="BH196" s="99">
        <f t="shared" si="15"/>
        <v>0</v>
      </c>
      <c r="BI196" s="99">
        <f t="shared" si="16"/>
        <v>0</v>
      </c>
      <c r="BJ196" s="14" t="s">
        <v>94</v>
      </c>
      <c r="BK196" s="99">
        <f t="shared" si="17"/>
        <v>0</v>
      </c>
      <c r="BL196" s="14" t="s">
        <v>1267</v>
      </c>
      <c r="BM196" s="168" t="s">
        <v>1778</v>
      </c>
    </row>
    <row r="197" spans="1:65" s="2" customFormat="1" ht="24.2" customHeight="1">
      <c r="A197" s="32"/>
      <c r="B197" s="131"/>
      <c r="C197" s="169" t="s">
        <v>387</v>
      </c>
      <c r="D197" s="169" t="s">
        <v>373</v>
      </c>
      <c r="E197" s="170" t="s">
        <v>1779</v>
      </c>
      <c r="F197" s="171" t="s">
        <v>1780</v>
      </c>
      <c r="G197" s="172" t="s">
        <v>394</v>
      </c>
      <c r="H197" s="173">
        <v>9</v>
      </c>
      <c r="I197" s="174"/>
      <c r="J197" s="175"/>
      <c r="K197" s="176"/>
      <c r="L197" s="177"/>
      <c r="M197" s="178" t="s">
        <v>1</v>
      </c>
      <c r="N197" s="179" t="s">
        <v>49</v>
      </c>
      <c r="O197" s="58"/>
      <c r="P197" s="166">
        <f t="shared" si="9"/>
        <v>0</v>
      </c>
      <c r="Q197" s="166">
        <v>6.2E-4</v>
      </c>
      <c r="R197" s="166">
        <f t="shared" si="10"/>
        <v>5.5799999999999999E-3</v>
      </c>
      <c r="S197" s="166">
        <v>0</v>
      </c>
      <c r="T197" s="167">
        <f t="shared" si="11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168" t="s">
        <v>1267</v>
      </c>
      <c r="AT197" s="168" t="s">
        <v>373</v>
      </c>
      <c r="AU197" s="168" t="s">
        <v>94</v>
      </c>
      <c r="AY197" s="14" t="s">
        <v>165</v>
      </c>
      <c r="BE197" s="99">
        <f t="shared" si="12"/>
        <v>0</v>
      </c>
      <c r="BF197" s="99">
        <f t="shared" si="13"/>
        <v>0</v>
      </c>
      <c r="BG197" s="99">
        <f t="shared" si="14"/>
        <v>0</v>
      </c>
      <c r="BH197" s="99">
        <f t="shared" si="15"/>
        <v>0</v>
      </c>
      <c r="BI197" s="99">
        <f t="shared" si="16"/>
        <v>0</v>
      </c>
      <c r="BJ197" s="14" t="s">
        <v>94</v>
      </c>
      <c r="BK197" s="99">
        <f t="shared" si="17"/>
        <v>0</v>
      </c>
      <c r="BL197" s="14" t="s">
        <v>1267</v>
      </c>
      <c r="BM197" s="168" t="s">
        <v>1781</v>
      </c>
    </row>
    <row r="198" spans="1:65" s="2" customFormat="1" ht="14.45" customHeight="1">
      <c r="A198" s="32"/>
      <c r="B198" s="131"/>
      <c r="C198" s="156" t="s">
        <v>391</v>
      </c>
      <c r="D198" s="156" t="s">
        <v>167</v>
      </c>
      <c r="E198" s="157" t="s">
        <v>1782</v>
      </c>
      <c r="F198" s="158" t="s">
        <v>1783</v>
      </c>
      <c r="G198" s="159" t="s">
        <v>394</v>
      </c>
      <c r="H198" s="160">
        <v>67</v>
      </c>
      <c r="I198" s="161"/>
      <c r="J198" s="162"/>
      <c r="K198" s="163"/>
      <c r="L198" s="33"/>
      <c r="M198" s="164" t="s">
        <v>1</v>
      </c>
      <c r="N198" s="165" t="s">
        <v>49</v>
      </c>
      <c r="O198" s="58"/>
      <c r="P198" s="166">
        <f t="shared" si="9"/>
        <v>0</v>
      </c>
      <c r="Q198" s="166">
        <v>0</v>
      </c>
      <c r="R198" s="166">
        <f t="shared" si="10"/>
        <v>0</v>
      </c>
      <c r="S198" s="166">
        <v>0</v>
      </c>
      <c r="T198" s="167">
        <f t="shared" si="11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168" t="s">
        <v>566</v>
      </c>
      <c r="AT198" s="168" t="s">
        <v>167</v>
      </c>
      <c r="AU198" s="168" t="s">
        <v>94</v>
      </c>
      <c r="AY198" s="14" t="s">
        <v>165</v>
      </c>
      <c r="BE198" s="99">
        <f t="shared" si="12"/>
        <v>0</v>
      </c>
      <c r="BF198" s="99">
        <f t="shared" si="13"/>
        <v>0</v>
      </c>
      <c r="BG198" s="99">
        <f t="shared" si="14"/>
        <v>0</v>
      </c>
      <c r="BH198" s="99">
        <f t="shared" si="15"/>
        <v>0</v>
      </c>
      <c r="BI198" s="99">
        <f t="shared" si="16"/>
        <v>0</v>
      </c>
      <c r="BJ198" s="14" t="s">
        <v>94</v>
      </c>
      <c r="BK198" s="99">
        <f t="shared" si="17"/>
        <v>0</v>
      </c>
      <c r="BL198" s="14" t="s">
        <v>566</v>
      </c>
      <c r="BM198" s="168" t="s">
        <v>1784</v>
      </c>
    </row>
    <row r="199" spans="1:65" s="2" customFormat="1" ht="24.2" customHeight="1">
      <c r="A199" s="32"/>
      <c r="B199" s="131"/>
      <c r="C199" s="169" t="s">
        <v>396</v>
      </c>
      <c r="D199" s="169" t="s">
        <v>373</v>
      </c>
      <c r="E199" s="170" t="s">
        <v>1785</v>
      </c>
      <c r="F199" s="171" t="s">
        <v>1786</v>
      </c>
      <c r="G199" s="172" t="s">
        <v>394</v>
      </c>
      <c r="H199" s="173">
        <v>31</v>
      </c>
      <c r="I199" s="174"/>
      <c r="J199" s="175"/>
      <c r="K199" s="176"/>
      <c r="L199" s="177"/>
      <c r="M199" s="178" t="s">
        <v>1</v>
      </c>
      <c r="N199" s="179" t="s">
        <v>49</v>
      </c>
      <c r="O199" s="58"/>
      <c r="P199" s="166">
        <f t="shared" si="9"/>
        <v>0</v>
      </c>
      <c r="Q199" s="166">
        <v>8.4000000000000003E-4</v>
      </c>
      <c r="R199" s="166">
        <f t="shared" si="10"/>
        <v>2.6040000000000001E-2</v>
      </c>
      <c r="S199" s="166">
        <v>0</v>
      </c>
      <c r="T199" s="167">
        <f t="shared" si="11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168" t="s">
        <v>1267</v>
      </c>
      <c r="AT199" s="168" t="s">
        <v>373</v>
      </c>
      <c r="AU199" s="168" t="s">
        <v>94</v>
      </c>
      <c r="AY199" s="14" t="s">
        <v>165</v>
      </c>
      <c r="BE199" s="99">
        <f t="shared" si="12"/>
        <v>0</v>
      </c>
      <c r="BF199" s="99">
        <f t="shared" si="13"/>
        <v>0</v>
      </c>
      <c r="BG199" s="99">
        <f t="shared" si="14"/>
        <v>0</v>
      </c>
      <c r="BH199" s="99">
        <f t="shared" si="15"/>
        <v>0</v>
      </c>
      <c r="BI199" s="99">
        <f t="shared" si="16"/>
        <v>0</v>
      </c>
      <c r="BJ199" s="14" t="s">
        <v>94</v>
      </c>
      <c r="BK199" s="99">
        <f t="shared" si="17"/>
        <v>0</v>
      </c>
      <c r="BL199" s="14" t="s">
        <v>1267</v>
      </c>
      <c r="BM199" s="168" t="s">
        <v>1787</v>
      </c>
    </row>
    <row r="200" spans="1:65" s="2" customFormat="1" ht="24.2" customHeight="1">
      <c r="A200" s="32"/>
      <c r="B200" s="131"/>
      <c r="C200" s="169" t="s">
        <v>400</v>
      </c>
      <c r="D200" s="169" t="s">
        <v>373</v>
      </c>
      <c r="E200" s="170" t="s">
        <v>1788</v>
      </c>
      <c r="F200" s="171" t="s">
        <v>1789</v>
      </c>
      <c r="G200" s="172" t="s">
        <v>394</v>
      </c>
      <c r="H200" s="173">
        <v>24</v>
      </c>
      <c r="I200" s="174"/>
      <c r="J200" s="175"/>
      <c r="K200" s="176"/>
      <c r="L200" s="177"/>
      <c r="M200" s="178" t="s">
        <v>1</v>
      </c>
      <c r="N200" s="179" t="s">
        <v>49</v>
      </c>
      <c r="O200" s="58"/>
      <c r="P200" s="166">
        <f t="shared" si="9"/>
        <v>0</v>
      </c>
      <c r="Q200" s="166">
        <v>8.4000000000000003E-4</v>
      </c>
      <c r="R200" s="166">
        <f t="shared" si="10"/>
        <v>2.0160000000000001E-2</v>
      </c>
      <c r="S200" s="166">
        <v>0</v>
      </c>
      <c r="T200" s="167">
        <f t="shared" si="11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168" t="s">
        <v>1267</v>
      </c>
      <c r="AT200" s="168" t="s">
        <v>373</v>
      </c>
      <c r="AU200" s="168" t="s">
        <v>94</v>
      </c>
      <c r="AY200" s="14" t="s">
        <v>165</v>
      </c>
      <c r="BE200" s="99">
        <f t="shared" si="12"/>
        <v>0</v>
      </c>
      <c r="BF200" s="99">
        <f t="shared" si="13"/>
        <v>0</v>
      </c>
      <c r="BG200" s="99">
        <f t="shared" si="14"/>
        <v>0</v>
      </c>
      <c r="BH200" s="99">
        <f t="shared" si="15"/>
        <v>0</v>
      </c>
      <c r="BI200" s="99">
        <f t="shared" si="16"/>
        <v>0</v>
      </c>
      <c r="BJ200" s="14" t="s">
        <v>94</v>
      </c>
      <c r="BK200" s="99">
        <f t="shared" si="17"/>
        <v>0</v>
      </c>
      <c r="BL200" s="14" t="s">
        <v>1267</v>
      </c>
      <c r="BM200" s="168" t="s">
        <v>1790</v>
      </c>
    </row>
    <row r="201" spans="1:65" s="2" customFormat="1" ht="24.2" customHeight="1">
      <c r="A201" s="32"/>
      <c r="B201" s="131"/>
      <c r="C201" s="169" t="s">
        <v>404</v>
      </c>
      <c r="D201" s="169" t="s">
        <v>373</v>
      </c>
      <c r="E201" s="170" t="s">
        <v>1791</v>
      </c>
      <c r="F201" s="171" t="s">
        <v>1792</v>
      </c>
      <c r="G201" s="172" t="s">
        <v>394</v>
      </c>
      <c r="H201" s="173">
        <v>12</v>
      </c>
      <c r="I201" s="174"/>
      <c r="J201" s="175"/>
      <c r="K201" s="176"/>
      <c r="L201" s="177"/>
      <c r="M201" s="178" t="s">
        <v>1</v>
      </c>
      <c r="N201" s="179" t="s">
        <v>49</v>
      </c>
      <c r="O201" s="58"/>
      <c r="P201" s="166">
        <f t="shared" si="9"/>
        <v>0</v>
      </c>
      <c r="Q201" s="166">
        <v>8.4000000000000003E-4</v>
      </c>
      <c r="R201" s="166">
        <f t="shared" si="10"/>
        <v>1.008E-2</v>
      </c>
      <c r="S201" s="166">
        <v>0</v>
      </c>
      <c r="T201" s="167">
        <f t="shared" si="11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168" t="s">
        <v>1267</v>
      </c>
      <c r="AT201" s="168" t="s">
        <v>373</v>
      </c>
      <c r="AU201" s="168" t="s">
        <v>94</v>
      </c>
      <c r="AY201" s="14" t="s">
        <v>165</v>
      </c>
      <c r="BE201" s="99">
        <f t="shared" si="12"/>
        <v>0</v>
      </c>
      <c r="BF201" s="99">
        <f t="shared" si="13"/>
        <v>0</v>
      </c>
      <c r="BG201" s="99">
        <f t="shared" si="14"/>
        <v>0</v>
      </c>
      <c r="BH201" s="99">
        <f t="shared" si="15"/>
        <v>0</v>
      </c>
      <c r="BI201" s="99">
        <f t="shared" si="16"/>
        <v>0</v>
      </c>
      <c r="BJ201" s="14" t="s">
        <v>94</v>
      </c>
      <c r="BK201" s="99">
        <f t="shared" si="17"/>
        <v>0</v>
      </c>
      <c r="BL201" s="14" t="s">
        <v>1267</v>
      </c>
      <c r="BM201" s="168" t="s">
        <v>1793</v>
      </c>
    </row>
    <row r="202" spans="1:65" s="2" customFormat="1" ht="24.2" customHeight="1">
      <c r="A202" s="32"/>
      <c r="B202" s="131"/>
      <c r="C202" s="156" t="s">
        <v>408</v>
      </c>
      <c r="D202" s="156" t="s">
        <v>167</v>
      </c>
      <c r="E202" s="157" t="s">
        <v>1794</v>
      </c>
      <c r="F202" s="158" t="s">
        <v>1795</v>
      </c>
      <c r="G202" s="159" t="s">
        <v>394</v>
      </c>
      <c r="H202" s="160">
        <v>9</v>
      </c>
      <c r="I202" s="161"/>
      <c r="J202" s="162"/>
      <c r="K202" s="163"/>
      <c r="L202" s="33"/>
      <c r="M202" s="164" t="s">
        <v>1</v>
      </c>
      <c r="N202" s="165" t="s">
        <v>49</v>
      </c>
      <c r="O202" s="58"/>
      <c r="P202" s="166">
        <f t="shared" si="9"/>
        <v>0</v>
      </c>
      <c r="Q202" s="166">
        <v>0</v>
      </c>
      <c r="R202" s="166">
        <f t="shared" si="10"/>
        <v>0</v>
      </c>
      <c r="S202" s="166">
        <v>0</v>
      </c>
      <c r="T202" s="167">
        <f t="shared" si="11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168" t="s">
        <v>566</v>
      </c>
      <c r="AT202" s="168" t="s">
        <v>167</v>
      </c>
      <c r="AU202" s="168" t="s">
        <v>94</v>
      </c>
      <c r="AY202" s="14" t="s">
        <v>165</v>
      </c>
      <c r="BE202" s="99">
        <f t="shared" si="12"/>
        <v>0</v>
      </c>
      <c r="BF202" s="99">
        <f t="shared" si="13"/>
        <v>0</v>
      </c>
      <c r="BG202" s="99">
        <f t="shared" si="14"/>
        <v>0</v>
      </c>
      <c r="BH202" s="99">
        <f t="shared" si="15"/>
        <v>0</v>
      </c>
      <c r="BI202" s="99">
        <f t="shared" si="16"/>
        <v>0</v>
      </c>
      <c r="BJ202" s="14" t="s">
        <v>94</v>
      </c>
      <c r="BK202" s="99">
        <f t="shared" si="17"/>
        <v>0</v>
      </c>
      <c r="BL202" s="14" t="s">
        <v>566</v>
      </c>
      <c r="BM202" s="168" t="s">
        <v>1796</v>
      </c>
    </row>
    <row r="203" spans="1:65" s="2" customFormat="1" ht="14.45" customHeight="1">
      <c r="A203" s="32"/>
      <c r="B203" s="131"/>
      <c r="C203" s="169" t="s">
        <v>412</v>
      </c>
      <c r="D203" s="169" t="s">
        <v>373</v>
      </c>
      <c r="E203" s="170" t="s">
        <v>1797</v>
      </c>
      <c r="F203" s="171" t="s">
        <v>1798</v>
      </c>
      <c r="G203" s="172" t="s">
        <v>394</v>
      </c>
      <c r="H203" s="173">
        <v>9</v>
      </c>
      <c r="I203" s="174"/>
      <c r="J203" s="175"/>
      <c r="K203" s="176"/>
      <c r="L203" s="177"/>
      <c r="M203" s="178" t="s">
        <v>1</v>
      </c>
      <c r="N203" s="179" t="s">
        <v>49</v>
      </c>
      <c r="O203" s="58"/>
      <c r="P203" s="166">
        <f t="shared" si="9"/>
        <v>0</v>
      </c>
      <c r="Q203" s="166">
        <v>6.0000000000000001E-3</v>
      </c>
      <c r="R203" s="166">
        <f t="shared" si="10"/>
        <v>5.3999999999999999E-2</v>
      </c>
      <c r="S203" s="166">
        <v>0</v>
      </c>
      <c r="T203" s="167">
        <f t="shared" si="11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168" t="s">
        <v>1267</v>
      </c>
      <c r="AT203" s="168" t="s">
        <v>373</v>
      </c>
      <c r="AU203" s="168" t="s">
        <v>94</v>
      </c>
      <c r="AY203" s="14" t="s">
        <v>165</v>
      </c>
      <c r="BE203" s="99">
        <f t="shared" si="12"/>
        <v>0</v>
      </c>
      <c r="BF203" s="99">
        <f t="shared" si="13"/>
        <v>0</v>
      </c>
      <c r="BG203" s="99">
        <f t="shared" si="14"/>
        <v>0</v>
      </c>
      <c r="BH203" s="99">
        <f t="shared" si="15"/>
        <v>0</v>
      </c>
      <c r="BI203" s="99">
        <f t="shared" si="16"/>
        <v>0</v>
      </c>
      <c r="BJ203" s="14" t="s">
        <v>94</v>
      </c>
      <c r="BK203" s="99">
        <f t="shared" si="17"/>
        <v>0</v>
      </c>
      <c r="BL203" s="14" t="s">
        <v>1267</v>
      </c>
      <c r="BM203" s="168" t="s">
        <v>1799</v>
      </c>
    </row>
    <row r="204" spans="1:65" s="2" customFormat="1" ht="24.2" customHeight="1">
      <c r="A204" s="32"/>
      <c r="B204" s="131"/>
      <c r="C204" s="156" t="s">
        <v>556</v>
      </c>
      <c r="D204" s="156" t="s">
        <v>167</v>
      </c>
      <c r="E204" s="157" t="s">
        <v>1800</v>
      </c>
      <c r="F204" s="158" t="s">
        <v>1801</v>
      </c>
      <c r="G204" s="159" t="s">
        <v>394</v>
      </c>
      <c r="H204" s="160">
        <v>27</v>
      </c>
      <c r="I204" s="161"/>
      <c r="J204" s="162"/>
      <c r="K204" s="163"/>
      <c r="L204" s="33"/>
      <c r="M204" s="164" t="s">
        <v>1</v>
      </c>
      <c r="N204" s="165" t="s">
        <v>49</v>
      </c>
      <c r="O204" s="58"/>
      <c r="P204" s="166">
        <f t="shared" si="9"/>
        <v>0</v>
      </c>
      <c r="Q204" s="166">
        <v>0</v>
      </c>
      <c r="R204" s="166">
        <f t="shared" si="10"/>
        <v>0</v>
      </c>
      <c r="S204" s="166">
        <v>0</v>
      </c>
      <c r="T204" s="167">
        <f t="shared" si="11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168" t="s">
        <v>566</v>
      </c>
      <c r="AT204" s="168" t="s">
        <v>167</v>
      </c>
      <c r="AU204" s="168" t="s">
        <v>94</v>
      </c>
      <c r="AY204" s="14" t="s">
        <v>165</v>
      </c>
      <c r="BE204" s="99">
        <f t="shared" si="12"/>
        <v>0</v>
      </c>
      <c r="BF204" s="99">
        <f t="shared" si="13"/>
        <v>0</v>
      </c>
      <c r="BG204" s="99">
        <f t="shared" si="14"/>
        <v>0</v>
      </c>
      <c r="BH204" s="99">
        <f t="shared" si="15"/>
        <v>0</v>
      </c>
      <c r="BI204" s="99">
        <f t="shared" si="16"/>
        <v>0</v>
      </c>
      <c r="BJ204" s="14" t="s">
        <v>94</v>
      </c>
      <c r="BK204" s="99">
        <f t="shared" si="17"/>
        <v>0</v>
      </c>
      <c r="BL204" s="14" t="s">
        <v>566</v>
      </c>
      <c r="BM204" s="168" t="s">
        <v>1802</v>
      </c>
    </row>
    <row r="205" spans="1:65" s="2" customFormat="1" ht="24.2" customHeight="1">
      <c r="A205" s="32"/>
      <c r="B205" s="131"/>
      <c r="C205" s="169" t="s">
        <v>560</v>
      </c>
      <c r="D205" s="169" t="s">
        <v>373</v>
      </c>
      <c r="E205" s="170" t="s">
        <v>1803</v>
      </c>
      <c r="F205" s="171" t="s">
        <v>1804</v>
      </c>
      <c r="G205" s="172" t="s">
        <v>394</v>
      </c>
      <c r="H205" s="173">
        <v>27</v>
      </c>
      <c r="I205" s="174"/>
      <c r="J205" s="175"/>
      <c r="K205" s="176"/>
      <c r="L205" s="177"/>
      <c r="M205" s="178" t="s">
        <v>1</v>
      </c>
      <c r="N205" s="179" t="s">
        <v>49</v>
      </c>
      <c r="O205" s="58"/>
      <c r="P205" s="166">
        <f t="shared" si="9"/>
        <v>0</v>
      </c>
      <c r="Q205" s="166">
        <v>6.9999999999999999E-4</v>
      </c>
      <c r="R205" s="166">
        <f t="shared" si="10"/>
        <v>1.89E-2</v>
      </c>
      <c r="S205" s="166">
        <v>0</v>
      </c>
      <c r="T205" s="167">
        <f t="shared" si="11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168" t="s">
        <v>1267</v>
      </c>
      <c r="AT205" s="168" t="s">
        <v>373</v>
      </c>
      <c r="AU205" s="168" t="s">
        <v>94</v>
      </c>
      <c r="AY205" s="14" t="s">
        <v>165</v>
      </c>
      <c r="BE205" s="99">
        <f t="shared" si="12"/>
        <v>0</v>
      </c>
      <c r="BF205" s="99">
        <f t="shared" si="13"/>
        <v>0</v>
      </c>
      <c r="BG205" s="99">
        <f t="shared" si="14"/>
        <v>0</v>
      </c>
      <c r="BH205" s="99">
        <f t="shared" si="15"/>
        <v>0</v>
      </c>
      <c r="BI205" s="99">
        <f t="shared" si="16"/>
        <v>0</v>
      </c>
      <c r="BJ205" s="14" t="s">
        <v>94</v>
      </c>
      <c r="BK205" s="99">
        <f t="shared" si="17"/>
        <v>0</v>
      </c>
      <c r="BL205" s="14" t="s">
        <v>1267</v>
      </c>
      <c r="BM205" s="168" t="s">
        <v>1805</v>
      </c>
    </row>
    <row r="206" spans="1:65" s="2" customFormat="1" ht="24.2" customHeight="1">
      <c r="A206" s="32"/>
      <c r="B206" s="131"/>
      <c r="C206" s="156" t="s">
        <v>564</v>
      </c>
      <c r="D206" s="156" t="s">
        <v>167</v>
      </c>
      <c r="E206" s="157" t="s">
        <v>1806</v>
      </c>
      <c r="F206" s="158" t="s">
        <v>1807</v>
      </c>
      <c r="G206" s="159" t="s">
        <v>277</v>
      </c>
      <c r="H206" s="160">
        <v>570</v>
      </c>
      <c r="I206" s="161"/>
      <c r="J206" s="162"/>
      <c r="K206" s="163"/>
      <c r="L206" s="33"/>
      <c r="M206" s="164" t="s">
        <v>1</v>
      </c>
      <c r="N206" s="165" t="s">
        <v>49</v>
      </c>
      <c r="O206" s="58"/>
      <c r="P206" s="166">
        <f t="shared" si="9"/>
        <v>0</v>
      </c>
      <c r="Q206" s="166">
        <v>0</v>
      </c>
      <c r="R206" s="166">
        <f t="shared" si="10"/>
        <v>0</v>
      </c>
      <c r="S206" s="166">
        <v>0</v>
      </c>
      <c r="T206" s="167">
        <f t="shared" si="11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168" t="s">
        <v>566</v>
      </c>
      <c r="AT206" s="168" t="s">
        <v>167</v>
      </c>
      <c r="AU206" s="168" t="s">
        <v>94</v>
      </c>
      <c r="AY206" s="14" t="s">
        <v>165</v>
      </c>
      <c r="BE206" s="99">
        <f t="shared" si="12"/>
        <v>0</v>
      </c>
      <c r="BF206" s="99">
        <f t="shared" si="13"/>
        <v>0</v>
      </c>
      <c r="BG206" s="99">
        <f t="shared" si="14"/>
        <v>0</v>
      </c>
      <c r="BH206" s="99">
        <f t="shared" si="15"/>
        <v>0</v>
      </c>
      <c r="BI206" s="99">
        <f t="shared" si="16"/>
        <v>0</v>
      </c>
      <c r="BJ206" s="14" t="s">
        <v>94</v>
      </c>
      <c r="BK206" s="99">
        <f t="shared" si="17"/>
        <v>0</v>
      </c>
      <c r="BL206" s="14" t="s">
        <v>566</v>
      </c>
      <c r="BM206" s="168" t="s">
        <v>1808</v>
      </c>
    </row>
    <row r="207" spans="1:65" s="2" customFormat="1" ht="14.45" customHeight="1">
      <c r="A207" s="32"/>
      <c r="B207" s="131"/>
      <c r="C207" s="169" t="s">
        <v>566</v>
      </c>
      <c r="D207" s="169" t="s">
        <v>373</v>
      </c>
      <c r="E207" s="170" t="s">
        <v>1809</v>
      </c>
      <c r="F207" s="171" t="s">
        <v>1810</v>
      </c>
      <c r="G207" s="172" t="s">
        <v>277</v>
      </c>
      <c r="H207" s="173">
        <v>570</v>
      </c>
      <c r="I207" s="174"/>
      <c r="J207" s="175"/>
      <c r="K207" s="176"/>
      <c r="L207" s="177"/>
      <c r="M207" s="178" t="s">
        <v>1</v>
      </c>
      <c r="N207" s="179" t="s">
        <v>49</v>
      </c>
      <c r="O207" s="58"/>
      <c r="P207" s="166">
        <f t="shared" si="9"/>
        <v>0</v>
      </c>
      <c r="Q207" s="166">
        <v>0</v>
      </c>
      <c r="R207" s="166">
        <f t="shared" si="10"/>
        <v>0</v>
      </c>
      <c r="S207" s="166">
        <v>0</v>
      </c>
      <c r="T207" s="167">
        <f t="shared" si="11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168" t="s">
        <v>1267</v>
      </c>
      <c r="AT207" s="168" t="s">
        <v>373</v>
      </c>
      <c r="AU207" s="168" t="s">
        <v>94</v>
      </c>
      <c r="AY207" s="14" t="s">
        <v>165</v>
      </c>
      <c r="BE207" s="99">
        <f t="shared" si="12"/>
        <v>0</v>
      </c>
      <c r="BF207" s="99">
        <f t="shared" si="13"/>
        <v>0</v>
      </c>
      <c r="BG207" s="99">
        <f t="shared" si="14"/>
        <v>0</v>
      </c>
      <c r="BH207" s="99">
        <f t="shared" si="15"/>
        <v>0</v>
      </c>
      <c r="BI207" s="99">
        <f t="shared" si="16"/>
        <v>0</v>
      </c>
      <c r="BJ207" s="14" t="s">
        <v>94</v>
      </c>
      <c r="BK207" s="99">
        <f t="shared" si="17"/>
        <v>0</v>
      </c>
      <c r="BL207" s="14" t="s">
        <v>1267</v>
      </c>
      <c r="BM207" s="168" t="s">
        <v>1811</v>
      </c>
    </row>
    <row r="208" spans="1:65" s="2" customFormat="1" ht="24.2" customHeight="1">
      <c r="A208" s="32"/>
      <c r="B208" s="131"/>
      <c r="C208" s="156" t="s">
        <v>570</v>
      </c>
      <c r="D208" s="156" t="s">
        <v>167</v>
      </c>
      <c r="E208" s="157" t="s">
        <v>1812</v>
      </c>
      <c r="F208" s="158" t="s">
        <v>1813</v>
      </c>
      <c r="G208" s="159" t="s">
        <v>277</v>
      </c>
      <c r="H208" s="160">
        <v>60</v>
      </c>
      <c r="I208" s="161"/>
      <c r="J208" s="162"/>
      <c r="K208" s="163"/>
      <c r="L208" s="33"/>
      <c r="M208" s="164" t="s">
        <v>1</v>
      </c>
      <c r="N208" s="165" t="s">
        <v>49</v>
      </c>
      <c r="O208" s="58"/>
      <c r="P208" s="166">
        <f t="shared" si="9"/>
        <v>0</v>
      </c>
      <c r="Q208" s="166">
        <v>0</v>
      </c>
      <c r="R208" s="166">
        <f t="shared" si="10"/>
        <v>0</v>
      </c>
      <c r="S208" s="166">
        <v>0</v>
      </c>
      <c r="T208" s="167">
        <f t="shared" si="11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168" t="s">
        <v>566</v>
      </c>
      <c r="AT208" s="168" t="s">
        <v>167</v>
      </c>
      <c r="AU208" s="168" t="s">
        <v>94</v>
      </c>
      <c r="AY208" s="14" t="s">
        <v>165</v>
      </c>
      <c r="BE208" s="99">
        <f t="shared" si="12"/>
        <v>0</v>
      </c>
      <c r="BF208" s="99">
        <f t="shared" si="13"/>
        <v>0</v>
      </c>
      <c r="BG208" s="99">
        <f t="shared" si="14"/>
        <v>0</v>
      </c>
      <c r="BH208" s="99">
        <f t="shared" si="15"/>
        <v>0</v>
      </c>
      <c r="BI208" s="99">
        <f t="shared" si="16"/>
        <v>0</v>
      </c>
      <c r="BJ208" s="14" t="s">
        <v>94</v>
      </c>
      <c r="BK208" s="99">
        <f t="shared" si="17"/>
        <v>0</v>
      </c>
      <c r="BL208" s="14" t="s">
        <v>566</v>
      </c>
      <c r="BM208" s="168" t="s">
        <v>1814</v>
      </c>
    </row>
    <row r="209" spans="1:65" s="2" customFormat="1" ht="14.45" customHeight="1">
      <c r="A209" s="32"/>
      <c r="B209" s="131"/>
      <c r="C209" s="169" t="s">
        <v>572</v>
      </c>
      <c r="D209" s="169" t="s">
        <v>373</v>
      </c>
      <c r="E209" s="170" t="s">
        <v>1815</v>
      </c>
      <c r="F209" s="171" t="s">
        <v>1816</v>
      </c>
      <c r="G209" s="172" t="s">
        <v>277</v>
      </c>
      <c r="H209" s="173">
        <v>60</v>
      </c>
      <c r="I209" s="174"/>
      <c r="J209" s="175"/>
      <c r="K209" s="176"/>
      <c r="L209" s="177"/>
      <c r="M209" s="178" t="s">
        <v>1</v>
      </c>
      <c r="N209" s="179" t="s">
        <v>49</v>
      </c>
      <c r="O209" s="58"/>
      <c r="P209" s="166">
        <f t="shared" si="9"/>
        <v>0</v>
      </c>
      <c r="Q209" s="166">
        <v>0</v>
      </c>
      <c r="R209" s="166">
        <f t="shared" si="10"/>
        <v>0</v>
      </c>
      <c r="S209" s="166">
        <v>0</v>
      </c>
      <c r="T209" s="167">
        <f t="shared" si="11"/>
        <v>0</v>
      </c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R209" s="168" t="s">
        <v>1267</v>
      </c>
      <c r="AT209" s="168" t="s">
        <v>373</v>
      </c>
      <c r="AU209" s="168" t="s">
        <v>94</v>
      </c>
      <c r="AY209" s="14" t="s">
        <v>165</v>
      </c>
      <c r="BE209" s="99">
        <f t="shared" si="12"/>
        <v>0</v>
      </c>
      <c r="BF209" s="99">
        <f t="shared" si="13"/>
        <v>0</v>
      </c>
      <c r="BG209" s="99">
        <f t="shared" si="14"/>
        <v>0</v>
      </c>
      <c r="BH209" s="99">
        <f t="shared" si="15"/>
        <v>0</v>
      </c>
      <c r="BI209" s="99">
        <f t="shared" si="16"/>
        <v>0</v>
      </c>
      <c r="BJ209" s="14" t="s">
        <v>94</v>
      </c>
      <c r="BK209" s="99">
        <f t="shared" si="17"/>
        <v>0</v>
      </c>
      <c r="BL209" s="14" t="s">
        <v>1267</v>
      </c>
      <c r="BM209" s="168" t="s">
        <v>1817</v>
      </c>
    </row>
    <row r="210" spans="1:65" s="2" customFormat="1" ht="24.2" customHeight="1">
      <c r="A210" s="32"/>
      <c r="B210" s="131"/>
      <c r="C210" s="156" t="s">
        <v>576</v>
      </c>
      <c r="D210" s="156" t="s">
        <v>167</v>
      </c>
      <c r="E210" s="157" t="s">
        <v>1818</v>
      </c>
      <c r="F210" s="158" t="s">
        <v>1819</v>
      </c>
      <c r="G210" s="159" t="s">
        <v>277</v>
      </c>
      <c r="H210" s="160">
        <v>20</v>
      </c>
      <c r="I210" s="161"/>
      <c r="J210" s="162"/>
      <c r="K210" s="163"/>
      <c r="L210" s="33"/>
      <c r="M210" s="164" t="s">
        <v>1</v>
      </c>
      <c r="N210" s="165" t="s">
        <v>49</v>
      </c>
      <c r="O210" s="58"/>
      <c r="P210" s="166">
        <f t="shared" si="9"/>
        <v>0</v>
      </c>
      <c r="Q210" s="166">
        <v>0</v>
      </c>
      <c r="R210" s="166">
        <f t="shared" si="10"/>
        <v>0</v>
      </c>
      <c r="S210" s="166">
        <v>0</v>
      </c>
      <c r="T210" s="167">
        <f t="shared" si="11"/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168" t="s">
        <v>566</v>
      </c>
      <c r="AT210" s="168" t="s">
        <v>167</v>
      </c>
      <c r="AU210" s="168" t="s">
        <v>94</v>
      </c>
      <c r="AY210" s="14" t="s">
        <v>165</v>
      </c>
      <c r="BE210" s="99">
        <f t="shared" si="12"/>
        <v>0</v>
      </c>
      <c r="BF210" s="99">
        <f t="shared" si="13"/>
        <v>0</v>
      </c>
      <c r="BG210" s="99">
        <f t="shared" si="14"/>
        <v>0</v>
      </c>
      <c r="BH210" s="99">
        <f t="shared" si="15"/>
        <v>0</v>
      </c>
      <c r="BI210" s="99">
        <f t="shared" si="16"/>
        <v>0</v>
      </c>
      <c r="BJ210" s="14" t="s">
        <v>94</v>
      </c>
      <c r="BK210" s="99">
        <f t="shared" si="17"/>
        <v>0</v>
      </c>
      <c r="BL210" s="14" t="s">
        <v>566</v>
      </c>
      <c r="BM210" s="168" t="s">
        <v>1820</v>
      </c>
    </row>
    <row r="211" spans="1:65" s="2" customFormat="1" ht="14.45" customHeight="1">
      <c r="A211" s="32"/>
      <c r="B211" s="131"/>
      <c r="C211" s="169" t="s">
        <v>580</v>
      </c>
      <c r="D211" s="169" t="s">
        <v>373</v>
      </c>
      <c r="E211" s="170" t="s">
        <v>1821</v>
      </c>
      <c r="F211" s="171" t="s">
        <v>1822</v>
      </c>
      <c r="G211" s="172" t="s">
        <v>277</v>
      </c>
      <c r="H211" s="173">
        <v>20</v>
      </c>
      <c r="I211" s="174"/>
      <c r="J211" s="175"/>
      <c r="K211" s="176"/>
      <c r="L211" s="177"/>
      <c r="M211" s="178" t="s">
        <v>1</v>
      </c>
      <c r="N211" s="179" t="s">
        <v>49</v>
      </c>
      <c r="O211" s="58"/>
      <c r="P211" s="166">
        <f t="shared" si="9"/>
        <v>0</v>
      </c>
      <c r="Q211" s="166">
        <v>2.4000000000000001E-4</v>
      </c>
      <c r="R211" s="166">
        <f t="shared" si="10"/>
        <v>4.8000000000000004E-3</v>
      </c>
      <c r="S211" s="166">
        <v>0</v>
      </c>
      <c r="T211" s="167">
        <f t="shared" si="11"/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168" t="s">
        <v>1267</v>
      </c>
      <c r="AT211" s="168" t="s">
        <v>373</v>
      </c>
      <c r="AU211" s="168" t="s">
        <v>94</v>
      </c>
      <c r="AY211" s="14" t="s">
        <v>165</v>
      </c>
      <c r="BE211" s="99">
        <f t="shared" si="12"/>
        <v>0</v>
      </c>
      <c r="BF211" s="99">
        <f t="shared" si="13"/>
        <v>0</v>
      </c>
      <c r="BG211" s="99">
        <f t="shared" si="14"/>
        <v>0</v>
      </c>
      <c r="BH211" s="99">
        <f t="shared" si="15"/>
        <v>0</v>
      </c>
      <c r="BI211" s="99">
        <f t="shared" si="16"/>
        <v>0</v>
      </c>
      <c r="BJ211" s="14" t="s">
        <v>94</v>
      </c>
      <c r="BK211" s="99">
        <f t="shared" si="17"/>
        <v>0</v>
      </c>
      <c r="BL211" s="14" t="s">
        <v>1267</v>
      </c>
      <c r="BM211" s="168" t="s">
        <v>1823</v>
      </c>
    </row>
    <row r="212" spans="1:65" s="2" customFormat="1" ht="24.2" customHeight="1">
      <c r="A212" s="32"/>
      <c r="B212" s="131"/>
      <c r="C212" s="156" t="s">
        <v>584</v>
      </c>
      <c r="D212" s="156" t="s">
        <v>167</v>
      </c>
      <c r="E212" s="157" t="s">
        <v>1824</v>
      </c>
      <c r="F212" s="158" t="s">
        <v>1825</v>
      </c>
      <c r="G212" s="159" t="s">
        <v>277</v>
      </c>
      <c r="H212" s="160">
        <v>60</v>
      </c>
      <c r="I212" s="161"/>
      <c r="J212" s="162"/>
      <c r="K212" s="163"/>
      <c r="L212" s="33"/>
      <c r="M212" s="164" t="s">
        <v>1</v>
      </c>
      <c r="N212" s="165" t="s">
        <v>49</v>
      </c>
      <c r="O212" s="58"/>
      <c r="P212" s="166">
        <f t="shared" si="9"/>
        <v>0</v>
      </c>
      <c r="Q212" s="166">
        <v>0</v>
      </c>
      <c r="R212" s="166">
        <f t="shared" si="10"/>
        <v>0</v>
      </c>
      <c r="S212" s="166">
        <v>0</v>
      </c>
      <c r="T212" s="167">
        <f t="shared" si="11"/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168" t="s">
        <v>566</v>
      </c>
      <c r="AT212" s="168" t="s">
        <v>167</v>
      </c>
      <c r="AU212" s="168" t="s">
        <v>94</v>
      </c>
      <c r="AY212" s="14" t="s">
        <v>165</v>
      </c>
      <c r="BE212" s="99">
        <f t="shared" si="12"/>
        <v>0</v>
      </c>
      <c r="BF212" s="99">
        <f t="shared" si="13"/>
        <v>0</v>
      </c>
      <c r="BG212" s="99">
        <f t="shared" si="14"/>
        <v>0</v>
      </c>
      <c r="BH212" s="99">
        <f t="shared" si="15"/>
        <v>0</v>
      </c>
      <c r="BI212" s="99">
        <f t="shared" si="16"/>
        <v>0</v>
      </c>
      <c r="BJ212" s="14" t="s">
        <v>94</v>
      </c>
      <c r="BK212" s="99">
        <f t="shared" si="17"/>
        <v>0</v>
      </c>
      <c r="BL212" s="14" t="s">
        <v>566</v>
      </c>
      <c r="BM212" s="168" t="s">
        <v>1826</v>
      </c>
    </row>
    <row r="213" spans="1:65" s="2" customFormat="1" ht="14.45" customHeight="1">
      <c r="A213" s="32"/>
      <c r="B213" s="131"/>
      <c r="C213" s="169" t="s">
        <v>586</v>
      </c>
      <c r="D213" s="169" t="s">
        <v>373</v>
      </c>
      <c r="E213" s="170" t="s">
        <v>1827</v>
      </c>
      <c r="F213" s="171" t="s">
        <v>1828</v>
      </c>
      <c r="G213" s="172" t="s">
        <v>277</v>
      </c>
      <c r="H213" s="173">
        <v>60</v>
      </c>
      <c r="I213" s="174"/>
      <c r="J213" s="175"/>
      <c r="K213" s="176"/>
      <c r="L213" s="177"/>
      <c r="M213" s="178" t="s">
        <v>1</v>
      </c>
      <c r="N213" s="179" t="s">
        <v>49</v>
      </c>
      <c r="O213" s="58"/>
      <c r="P213" s="166">
        <f t="shared" si="9"/>
        <v>0</v>
      </c>
      <c r="Q213" s="166">
        <v>1.8000000000000001E-4</v>
      </c>
      <c r="R213" s="166">
        <f t="shared" si="10"/>
        <v>1.0800000000000001E-2</v>
      </c>
      <c r="S213" s="166">
        <v>0</v>
      </c>
      <c r="T213" s="167">
        <f t="shared" si="11"/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168" t="s">
        <v>1267</v>
      </c>
      <c r="AT213" s="168" t="s">
        <v>373</v>
      </c>
      <c r="AU213" s="168" t="s">
        <v>94</v>
      </c>
      <c r="AY213" s="14" t="s">
        <v>165</v>
      </c>
      <c r="BE213" s="99">
        <f t="shared" si="12"/>
        <v>0</v>
      </c>
      <c r="BF213" s="99">
        <f t="shared" si="13"/>
        <v>0</v>
      </c>
      <c r="BG213" s="99">
        <f t="shared" si="14"/>
        <v>0</v>
      </c>
      <c r="BH213" s="99">
        <f t="shared" si="15"/>
        <v>0</v>
      </c>
      <c r="BI213" s="99">
        <f t="shared" si="16"/>
        <v>0</v>
      </c>
      <c r="BJ213" s="14" t="s">
        <v>94</v>
      </c>
      <c r="BK213" s="99">
        <f t="shared" si="17"/>
        <v>0</v>
      </c>
      <c r="BL213" s="14" t="s">
        <v>1267</v>
      </c>
      <c r="BM213" s="168" t="s">
        <v>1829</v>
      </c>
    </row>
    <row r="214" spans="1:65" s="2" customFormat="1" ht="24.2" customHeight="1">
      <c r="A214" s="32"/>
      <c r="B214" s="131"/>
      <c r="C214" s="156" t="s">
        <v>590</v>
      </c>
      <c r="D214" s="156" t="s">
        <v>167</v>
      </c>
      <c r="E214" s="157" t="s">
        <v>1830</v>
      </c>
      <c r="F214" s="158" t="s">
        <v>1831</v>
      </c>
      <c r="G214" s="159" t="s">
        <v>277</v>
      </c>
      <c r="H214" s="160">
        <v>2680</v>
      </c>
      <c r="I214" s="161"/>
      <c r="J214" s="162"/>
      <c r="K214" s="163"/>
      <c r="L214" s="33"/>
      <c r="M214" s="164" t="s">
        <v>1</v>
      </c>
      <c r="N214" s="165" t="s">
        <v>49</v>
      </c>
      <c r="O214" s="58"/>
      <c r="P214" s="166">
        <f t="shared" si="9"/>
        <v>0</v>
      </c>
      <c r="Q214" s="166">
        <v>0</v>
      </c>
      <c r="R214" s="166">
        <f t="shared" si="10"/>
        <v>0</v>
      </c>
      <c r="S214" s="166">
        <v>0</v>
      </c>
      <c r="T214" s="167">
        <f t="shared" si="11"/>
        <v>0</v>
      </c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R214" s="168" t="s">
        <v>566</v>
      </c>
      <c r="AT214" s="168" t="s">
        <v>167</v>
      </c>
      <c r="AU214" s="168" t="s">
        <v>94</v>
      </c>
      <c r="AY214" s="14" t="s">
        <v>165</v>
      </c>
      <c r="BE214" s="99">
        <f t="shared" si="12"/>
        <v>0</v>
      </c>
      <c r="BF214" s="99">
        <f t="shared" si="13"/>
        <v>0</v>
      </c>
      <c r="BG214" s="99">
        <f t="shared" si="14"/>
        <v>0</v>
      </c>
      <c r="BH214" s="99">
        <f t="shared" si="15"/>
        <v>0</v>
      </c>
      <c r="BI214" s="99">
        <f t="shared" si="16"/>
        <v>0</v>
      </c>
      <c r="BJ214" s="14" t="s">
        <v>94</v>
      </c>
      <c r="BK214" s="99">
        <f t="shared" si="17"/>
        <v>0</v>
      </c>
      <c r="BL214" s="14" t="s">
        <v>566</v>
      </c>
      <c r="BM214" s="168" t="s">
        <v>1832</v>
      </c>
    </row>
    <row r="215" spans="1:65" s="2" customFormat="1" ht="14.45" customHeight="1">
      <c r="A215" s="32"/>
      <c r="B215" s="131"/>
      <c r="C215" s="169" t="s">
        <v>594</v>
      </c>
      <c r="D215" s="169" t="s">
        <v>373</v>
      </c>
      <c r="E215" s="170" t="s">
        <v>1833</v>
      </c>
      <c r="F215" s="171" t="s">
        <v>1834</v>
      </c>
      <c r="G215" s="172" t="s">
        <v>277</v>
      </c>
      <c r="H215" s="173">
        <v>2680</v>
      </c>
      <c r="I215" s="174"/>
      <c r="J215" s="175"/>
      <c r="K215" s="176"/>
      <c r="L215" s="177"/>
      <c r="M215" s="178" t="s">
        <v>1</v>
      </c>
      <c r="N215" s="179" t="s">
        <v>49</v>
      </c>
      <c r="O215" s="58"/>
      <c r="P215" s="166">
        <f t="shared" ref="P215:P228" si="18">O215*H215</f>
        <v>0</v>
      </c>
      <c r="Q215" s="166">
        <v>0</v>
      </c>
      <c r="R215" s="166">
        <f t="shared" ref="R215:R228" si="19">Q215*H215</f>
        <v>0</v>
      </c>
      <c r="S215" s="166">
        <v>0</v>
      </c>
      <c r="T215" s="167">
        <f t="shared" ref="T215:T228" si="20"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168" t="s">
        <v>1835</v>
      </c>
      <c r="AT215" s="168" t="s">
        <v>373</v>
      </c>
      <c r="AU215" s="168" t="s">
        <v>94</v>
      </c>
      <c r="AY215" s="14" t="s">
        <v>165</v>
      </c>
      <c r="BE215" s="99">
        <f t="shared" ref="BE215:BE228" si="21">IF(N215="základná",J215,0)</f>
        <v>0</v>
      </c>
      <c r="BF215" s="99">
        <f t="shared" ref="BF215:BF228" si="22">IF(N215="znížená",J215,0)</f>
        <v>0</v>
      </c>
      <c r="BG215" s="99">
        <f t="shared" ref="BG215:BG228" si="23">IF(N215="zákl. prenesená",J215,0)</f>
        <v>0</v>
      </c>
      <c r="BH215" s="99">
        <f t="shared" ref="BH215:BH228" si="24">IF(N215="zníž. prenesená",J215,0)</f>
        <v>0</v>
      </c>
      <c r="BI215" s="99">
        <f t="shared" ref="BI215:BI228" si="25">IF(N215="nulová",J215,0)</f>
        <v>0</v>
      </c>
      <c r="BJ215" s="14" t="s">
        <v>94</v>
      </c>
      <c r="BK215" s="99">
        <f t="shared" ref="BK215:BK228" si="26">ROUND(I215*H215,2)</f>
        <v>0</v>
      </c>
      <c r="BL215" s="14" t="s">
        <v>566</v>
      </c>
      <c r="BM215" s="168" t="s">
        <v>1836</v>
      </c>
    </row>
    <row r="216" spans="1:65" s="2" customFormat="1" ht="24.2" customHeight="1">
      <c r="A216" s="32"/>
      <c r="B216" s="131"/>
      <c r="C216" s="156" t="s">
        <v>598</v>
      </c>
      <c r="D216" s="156" t="s">
        <v>167</v>
      </c>
      <c r="E216" s="157" t="s">
        <v>1837</v>
      </c>
      <c r="F216" s="158" t="s">
        <v>1838</v>
      </c>
      <c r="G216" s="159" t="s">
        <v>277</v>
      </c>
      <c r="H216" s="160">
        <v>330</v>
      </c>
      <c r="I216" s="161"/>
      <c r="J216" s="162"/>
      <c r="K216" s="163"/>
      <c r="L216" s="33"/>
      <c r="M216" s="164" t="s">
        <v>1</v>
      </c>
      <c r="N216" s="165" t="s">
        <v>49</v>
      </c>
      <c r="O216" s="58"/>
      <c r="P216" s="166">
        <f t="shared" si="18"/>
        <v>0</v>
      </c>
      <c r="Q216" s="166">
        <v>0</v>
      </c>
      <c r="R216" s="166">
        <f t="shared" si="19"/>
        <v>0</v>
      </c>
      <c r="S216" s="166">
        <v>0</v>
      </c>
      <c r="T216" s="167">
        <f t="shared" si="20"/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168" t="s">
        <v>566</v>
      </c>
      <c r="AT216" s="168" t="s">
        <v>167</v>
      </c>
      <c r="AU216" s="168" t="s">
        <v>94</v>
      </c>
      <c r="AY216" s="14" t="s">
        <v>165</v>
      </c>
      <c r="BE216" s="99">
        <f t="shared" si="21"/>
        <v>0</v>
      </c>
      <c r="BF216" s="99">
        <f t="shared" si="22"/>
        <v>0</v>
      </c>
      <c r="BG216" s="99">
        <f t="shared" si="23"/>
        <v>0</v>
      </c>
      <c r="BH216" s="99">
        <f t="shared" si="24"/>
        <v>0</v>
      </c>
      <c r="BI216" s="99">
        <f t="shared" si="25"/>
        <v>0</v>
      </c>
      <c r="BJ216" s="14" t="s">
        <v>94</v>
      </c>
      <c r="BK216" s="99">
        <f t="shared" si="26"/>
        <v>0</v>
      </c>
      <c r="BL216" s="14" t="s">
        <v>566</v>
      </c>
      <c r="BM216" s="168" t="s">
        <v>1839</v>
      </c>
    </row>
    <row r="217" spans="1:65" s="2" customFormat="1" ht="14.45" customHeight="1">
      <c r="A217" s="32"/>
      <c r="B217" s="131"/>
      <c r="C217" s="169" t="s">
        <v>602</v>
      </c>
      <c r="D217" s="169" t="s">
        <v>373</v>
      </c>
      <c r="E217" s="170" t="s">
        <v>1840</v>
      </c>
      <c r="F217" s="171" t="s">
        <v>1841</v>
      </c>
      <c r="G217" s="172" t="s">
        <v>277</v>
      </c>
      <c r="H217" s="173">
        <v>330</v>
      </c>
      <c r="I217" s="174"/>
      <c r="J217" s="175"/>
      <c r="K217" s="176"/>
      <c r="L217" s="177"/>
      <c r="M217" s="178" t="s">
        <v>1</v>
      </c>
      <c r="N217" s="179" t="s">
        <v>49</v>
      </c>
      <c r="O217" s="58"/>
      <c r="P217" s="166">
        <f t="shared" si="18"/>
        <v>0</v>
      </c>
      <c r="Q217" s="166">
        <v>0</v>
      </c>
      <c r="R217" s="166">
        <f t="shared" si="19"/>
        <v>0</v>
      </c>
      <c r="S217" s="166">
        <v>0</v>
      </c>
      <c r="T217" s="167">
        <f t="shared" si="20"/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168" t="s">
        <v>1835</v>
      </c>
      <c r="AT217" s="168" t="s">
        <v>373</v>
      </c>
      <c r="AU217" s="168" t="s">
        <v>94</v>
      </c>
      <c r="AY217" s="14" t="s">
        <v>165</v>
      </c>
      <c r="BE217" s="99">
        <f t="shared" si="21"/>
        <v>0</v>
      </c>
      <c r="BF217" s="99">
        <f t="shared" si="22"/>
        <v>0</v>
      </c>
      <c r="BG217" s="99">
        <f t="shared" si="23"/>
        <v>0</v>
      </c>
      <c r="BH217" s="99">
        <f t="shared" si="24"/>
        <v>0</v>
      </c>
      <c r="BI217" s="99">
        <f t="shared" si="25"/>
        <v>0</v>
      </c>
      <c r="BJ217" s="14" t="s">
        <v>94</v>
      </c>
      <c r="BK217" s="99">
        <f t="shared" si="26"/>
        <v>0</v>
      </c>
      <c r="BL217" s="14" t="s">
        <v>566</v>
      </c>
      <c r="BM217" s="168" t="s">
        <v>1842</v>
      </c>
    </row>
    <row r="218" spans="1:65" s="2" customFormat="1" ht="24.2" customHeight="1">
      <c r="A218" s="32"/>
      <c r="B218" s="131"/>
      <c r="C218" s="156" t="s">
        <v>606</v>
      </c>
      <c r="D218" s="156" t="s">
        <v>167</v>
      </c>
      <c r="E218" s="157" t="s">
        <v>1843</v>
      </c>
      <c r="F218" s="158" t="s">
        <v>1844</v>
      </c>
      <c r="G218" s="159" t="s">
        <v>277</v>
      </c>
      <c r="H218" s="160">
        <v>3605</v>
      </c>
      <c r="I218" s="161"/>
      <c r="J218" s="162"/>
      <c r="K218" s="163"/>
      <c r="L218" s="33"/>
      <c r="M218" s="164" t="s">
        <v>1</v>
      </c>
      <c r="N218" s="165" t="s">
        <v>49</v>
      </c>
      <c r="O218" s="58"/>
      <c r="P218" s="166">
        <f t="shared" si="18"/>
        <v>0</v>
      </c>
      <c r="Q218" s="166">
        <v>0</v>
      </c>
      <c r="R218" s="166">
        <f t="shared" si="19"/>
        <v>0</v>
      </c>
      <c r="S218" s="166">
        <v>0</v>
      </c>
      <c r="T218" s="167">
        <f t="shared" si="20"/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168" t="s">
        <v>566</v>
      </c>
      <c r="AT218" s="168" t="s">
        <v>167</v>
      </c>
      <c r="AU218" s="168" t="s">
        <v>94</v>
      </c>
      <c r="AY218" s="14" t="s">
        <v>165</v>
      </c>
      <c r="BE218" s="99">
        <f t="shared" si="21"/>
        <v>0</v>
      </c>
      <c r="BF218" s="99">
        <f t="shared" si="22"/>
        <v>0</v>
      </c>
      <c r="BG218" s="99">
        <f t="shared" si="23"/>
        <v>0</v>
      </c>
      <c r="BH218" s="99">
        <f t="shared" si="24"/>
        <v>0</v>
      </c>
      <c r="BI218" s="99">
        <f t="shared" si="25"/>
        <v>0</v>
      </c>
      <c r="BJ218" s="14" t="s">
        <v>94</v>
      </c>
      <c r="BK218" s="99">
        <f t="shared" si="26"/>
        <v>0</v>
      </c>
      <c r="BL218" s="14" t="s">
        <v>566</v>
      </c>
      <c r="BM218" s="168" t="s">
        <v>1845</v>
      </c>
    </row>
    <row r="219" spans="1:65" s="2" customFormat="1" ht="14.45" customHeight="1">
      <c r="A219" s="32"/>
      <c r="B219" s="131"/>
      <c r="C219" s="169" t="s">
        <v>610</v>
      </c>
      <c r="D219" s="169" t="s">
        <v>373</v>
      </c>
      <c r="E219" s="170" t="s">
        <v>1846</v>
      </c>
      <c r="F219" s="171" t="s">
        <v>1847</v>
      </c>
      <c r="G219" s="172" t="s">
        <v>277</v>
      </c>
      <c r="H219" s="173">
        <v>3605</v>
      </c>
      <c r="I219" s="174"/>
      <c r="J219" s="175"/>
      <c r="K219" s="176"/>
      <c r="L219" s="177"/>
      <c r="M219" s="178" t="s">
        <v>1</v>
      </c>
      <c r="N219" s="179" t="s">
        <v>49</v>
      </c>
      <c r="O219" s="58"/>
      <c r="P219" s="166">
        <f t="shared" si="18"/>
        <v>0</v>
      </c>
      <c r="Q219" s="166">
        <v>0</v>
      </c>
      <c r="R219" s="166">
        <f t="shared" si="19"/>
        <v>0</v>
      </c>
      <c r="S219" s="166">
        <v>0</v>
      </c>
      <c r="T219" s="167">
        <f t="shared" si="20"/>
        <v>0</v>
      </c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R219" s="168" t="s">
        <v>1835</v>
      </c>
      <c r="AT219" s="168" t="s">
        <v>373</v>
      </c>
      <c r="AU219" s="168" t="s">
        <v>94</v>
      </c>
      <c r="AY219" s="14" t="s">
        <v>165</v>
      </c>
      <c r="BE219" s="99">
        <f t="shared" si="21"/>
        <v>0</v>
      </c>
      <c r="BF219" s="99">
        <f t="shared" si="22"/>
        <v>0</v>
      </c>
      <c r="BG219" s="99">
        <f t="shared" si="23"/>
        <v>0</v>
      </c>
      <c r="BH219" s="99">
        <f t="shared" si="24"/>
        <v>0</v>
      </c>
      <c r="BI219" s="99">
        <f t="shared" si="25"/>
        <v>0</v>
      </c>
      <c r="BJ219" s="14" t="s">
        <v>94</v>
      </c>
      <c r="BK219" s="99">
        <f t="shared" si="26"/>
        <v>0</v>
      </c>
      <c r="BL219" s="14" t="s">
        <v>566</v>
      </c>
      <c r="BM219" s="168" t="s">
        <v>1848</v>
      </c>
    </row>
    <row r="220" spans="1:65" s="2" customFormat="1" ht="24.2" customHeight="1">
      <c r="A220" s="32"/>
      <c r="B220" s="131"/>
      <c r="C220" s="156" t="s">
        <v>612</v>
      </c>
      <c r="D220" s="156" t="s">
        <v>167</v>
      </c>
      <c r="E220" s="157" t="s">
        <v>1849</v>
      </c>
      <c r="F220" s="158" t="s">
        <v>1850</v>
      </c>
      <c r="G220" s="159" t="s">
        <v>277</v>
      </c>
      <c r="H220" s="160">
        <v>40</v>
      </c>
      <c r="I220" s="161"/>
      <c r="J220" s="162"/>
      <c r="K220" s="163"/>
      <c r="L220" s="33"/>
      <c r="M220" s="164" t="s">
        <v>1</v>
      </c>
      <c r="N220" s="165" t="s">
        <v>49</v>
      </c>
      <c r="O220" s="58"/>
      <c r="P220" s="166">
        <f t="shared" si="18"/>
        <v>0</v>
      </c>
      <c r="Q220" s="166">
        <v>0</v>
      </c>
      <c r="R220" s="166">
        <f t="shared" si="19"/>
        <v>0</v>
      </c>
      <c r="S220" s="166">
        <v>0</v>
      </c>
      <c r="T220" s="167">
        <f t="shared" si="20"/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168" t="s">
        <v>566</v>
      </c>
      <c r="AT220" s="168" t="s">
        <v>167</v>
      </c>
      <c r="AU220" s="168" t="s">
        <v>94</v>
      </c>
      <c r="AY220" s="14" t="s">
        <v>165</v>
      </c>
      <c r="BE220" s="99">
        <f t="shared" si="21"/>
        <v>0</v>
      </c>
      <c r="BF220" s="99">
        <f t="shared" si="22"/>
        <v>0</v>
      </c>
      <c r="BG220" s="99">
        <f t="shared" si="23"/>
        <v>0</v>
      </c>
      <c r="BH220" s="99">
        <f t="shared" si="24"/>
        <v>0</v>
      </c>
      <c r="BI220" s="99">
        <f t="shared" si="25"/>
        <v>0</v>
      </c>
      <c r="BJ220" s="14" t="s">
        <v>94</v>
      </c>
      <c r="BK220" s="99">
        <f t="shared" si="26"/>
        <v>0</v>
      </c>
      <c r="BL220" s="14" t="s">
        <v>566</v>
      </c>
      <c r="BM220" s="168" t="s">
        <v>1851</v>
      </c>
    </row>
    <row r="221" spans="1:65" s="2" customFormat="1" ht="14.45" customHeight="1">
      <c r="A221" s="32"/>
      <c r="B221" s="131"/>
      <c r="C221" s="169" t="s">
        <v>616</v>
      </c>
      <c r="D221" s="169" t="s">
        <v>373</v>
      </c>
      <c r="E221" s="170" t="s">
        <v>1852</v>
      </c>
      <c r="F221" s="171" t="s">
        <v>1853</v>
      </c>
      <c r="G221" s="172" t="s">
        <v>277</v>
      </c>
      <c r="H221" s="173">
        <v>40</v>
      </c>
      <c r="I221" s="174"/>
      <c r="J221" s="175"/>
      <c r="K221" s="176"/>
      <c r="L221" s="177"/>
      <c r="M221" s="178" t="s">
        <v>1</v>
      </c>
      <c r="N221" s="179" t="s">
        <v>49</v>
      </c>
      <c r="O221" s="58"/>
      <c r="P221" s="166">
        <f t="shared" si="18"/>
        <v>0</v>
      </c>
      <c r="Q221" s="166">
        <v>0</v>
      </c>
      <c r="R221" s="166">
        <f t="shared" si="19"/>
        <v>0</v>
      </c>
      <c r="S221" s="166">
        <v>0</v>
      </c>
      <c r="T221" s="167">
        <f t="shared" si="20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168" t="s">
        <v>1835</v>
      </c>
      <c r="AT221" s="168" t="s">
        <v>373</v>
      </c>
      <c r="AU221" s="168" t="s">
        <v>94</v>
      </c>
      <c r="AY221" s="14" t="s">
        <v>165</v>
      </c>
      <c r="BE221" s="99">
        <f t="shared" si="21"/>
        <v>0</v>
      </c>
      <c r="BF221" s="99">
        <f t="shared" si="22"/>
        <v>0</v>
      </c>
      <c r="BG221" s="99">
        <f t="shared" si="23"/>
        <v>0</v>
      </c>
      <c r="BH221" s="99">
        <f t="shared" si="24"/>
        <v>0</v>
      </c>
      <c r="BI221" s="99">
        <f t="shared" si="25"/>
        <v>0</v>
      </c>
      <c r="BJ221" s="14" t="s">
        <v>94</v>
      </c>
      <c r="BK221" s="99">
        <f t="shared" si="26"/>
        <v>0</v>
      </c>
      <c r="BL221" s="14" t="s">
        <v>566</v>
      </c>
      <c r="BM221" s="168" t="s">
        <v>1854</v>
      </c>
    </row>
    <row r="222" spans="1:65" s="2" customFormat="1" ht="24.2" customHeight="1">
      <c r="A222" s="32"/>
      <c r="B222" s="131"/>
      <c r="C222" s="156" t="s">
        <v>620</v>
      </c>
      <c r="D222" s="156" t="s">
        <v>167</v>
      </c>
      <c r="E222" s="157" t="s">
        <v>1855</v>
      </c>
      <c r="F222" s="158" t="s">
        <v>1856</v>
      </c>
      <c r="G222" s="159" t="s">
        <v>277</v>
      </c>
      <c r="H222" s="160">
        <v>150</v>
      </c>
      <c r="I222" s="161"/>
      <c r="J222" s="162"/>
      <c r="K222" s="163"/>
      <c r="L222" s="33"/>
      <c r="M222" s="164" t="s">
        <v>1</v>
      </c>
      <c r="N222" s="165" t="s">
        <v>49</v>
      </c>
      <c r="O222" s="58"/>
      <c r="P222" s="166">
        <f t="shared" si="18"/>
        <v>0</v>
      </c>
      <c r="Q222" s="166">
        <v>0</v>
      </c>
      <c r="R222" s="166">
        <f t="shared" si="19"/>
        <v>0</v>
      </c>
      <c r="S222" s="166">
        <v>0</v>
      </c>
      <c r="T222" s="167">
        <f t="shared" si="20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168" t="s">
        <v>566</v>
      </c>
      <c r="AT222" s="168" t="s">
        <v>167</v>
      </c>
      <c r="AU222" s="168" t="s">
        <v>94</v>
      </c>
      <c r="AY222" s="14" t="s">
        <v>165</v>
      </c>
      <c r="BE222" s="99">
        <f t="shared" si="21"/>
        <v>0</v>
      </c>
      <c r="BF222" s="99">
        <f t="shared" si="22"/>
        <v>0</v>
      </c>
      <c r="BG222" s="99">
        <f t="shared" si="23"/>
        <v>0</v>
      </c>
      <c r="BH222" s="99">
        <f t="shared" si="24"/>
        <v>0</v>
      </c>
      <c r="BI222" s="99">
        <f t="shared" si="25"/>
        <v>0</v>
      </c>
      <c r="BJ222" s="14" t="s">
        <v>94</v>
      </c>
      <c r="BK222" s="99">
        <f t="shared" si="26"/>
        <v>0</v>
      </c>
      <c r="BL222" s="14" t="s">
        <v>566</v>
      </c>
      <c r="BM222" s="168" t="s">
        <v>1857</v>
      </c>
    </row>
    <row r="223" spans="1:65" s="2" customFormat="1" ht="14.45" customHeight="1">
      <c r="A223" s="32"/>
      <c r="B223" s="131"/>
      <c r="C223" s="169" t="s">
        <v>622</v>
      </c>
      <c r="D223" s="169" t="s">
        <v>373</v>
      </c>
      <c r="E223" s="170" t="s">
        <v>1858</v>
      </c>
      <c r="F223" s="171" t="s">
        <v>1859</v>
      </c>
      <c r="G223" s="172" t="s">
        <v>277</v>
      </c>
      <c r="H223" s="173">
        <v>150</v>
      </c>
      <c r="I223" s="174"/>
      <c r="J223" s="175"/>
      <c r="K223" s="176"/>
      <c r="L223" s="177"/>
      <c r="M223" s="178" t="s">
        <v>1</v>
      </c>
      <c r="N223" s="179" t="s">
        <v>49</v>
      </c>
      <c r="O223" s="58"/>
      <c r="P223" s="166">
        <f t="shared" si="18"/>
        <v>0</v>
      </c>
      <c r="Q223" s="166">
        <v>0</v>
      </c>
      <c r="R223" s="166">
        <f t="shared" si="19"/>
        <v>0</v>
      </c>
      <c r="S223" s="166">
        <v>0</v>
      </c>
      <c r="T223" s="167">
        <f t="shared" si="20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168" t="s">
        <v>1835</v>
      </c>
      <c r="AT223" s="168" t="s">
        <v>373</v>
      </c>
      <c r="AU223" s="168" t="s">
        <v>94</v>
      </c>
      <c r="AY223" s="14" t="s">
        <v>165</v>
      </c>
      <c r="BE223" s="99">
        <f t="shared" si="21"/>
        <v>0</v>
      </c>
      <c r="BF223" s="99">
        <f t="shared" si="22"/>
        <v>0</v>
      </c>
      <c r="BG223" s="99">
        <f t="shared" si="23"/>
        <v>0</v>
      </c>
      <c r="BH223" s="99">
        <f t="shared" si="24"/>
        <v>0</v>
      </c>
      <c r="BI223" s="99">
        <f t="shared" si="25"/>
        <v>0</v>
      </c>
      <c r="BJ223" s="14" t="s">
        <v>94</v>
      </c>
      <c r="BK223" s="99">
        <f t="shared" si="26"/>
        <v>0</v>
      </c>
      <c r="BL223" s="14" t="s">
        <v>566</v>
      </c>
      <c r="BM223" s="168" t="s">
        <v>1860</v>
      </c>
    </row>
    <row r="224" spans="1:65" s="2" customFormat="1" ht="14.45" customHeight="1">
      <c r="A224" s="32"/>
      <c r="B224" s="131"/>
      <c r="C224" s="156" t="s">
        <v>626</v>
      </c>
      <c r="D224" s="156" t="s">
        <v>167</v>
      </c>
      <c r="E224" s="157" t="s">
        <v>1861</v>
      </c>
      <c r="F224" s="158" t="s">
        <v>1862</v>
      </c>
      <c r="G224" s="159" t="s">
        <v>394</v>
      </c>
      <c r="H224" s="160">
        <v>170</v>
      </c>
      <c r="I224" s="161"/>
      <c r="J224" s="162"/>
      <c r="K224" s="163"/>
      <c r="L224" s="33"/>
      <c r="M224" s="164" t="s">
        <v>1</v>
      </c>
      <c r="N224" s="165" t="s">
        <v>49</v>
      </c>
      <c r="O224" s="58"/>
      <c r="P224" s="166">
        <f t="shared" si="18"/>
        <v>0</v>
      </c>
      <c r="Q224" s="166">
        <v>0</v>
      </c>
      <c r="R224" s="166">
        <f t="shared" si="19"/>
        <v>0</v>
      </c>
      <c r="S224" s="166">
        <v>0</v>
      </c>
      <c r="T224" s="167">
        <f t="shared" si="20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168" t="s">
        <v>566</v>
      </c>
      <c r="AT224" s="168" t="s">
        <v>167</v>
      </c>
      <c r="AU224" s="168" t="s">
        <v>94</v>
      </c>
      <c r="AY224" s="14" t="s">
        <v>165</v>
      </c>
      <c r="BE224" s="99">
        <f t="shared" si="21"/>
        <v>0</v>
      </c>
      <c r="BF224" s="99">
        <f t="shared" si="22"/>
        <v>0</v>
      </c>
      <c r="BG224" s="99">
        <f t="shared" si="23"/>
        <v>0</v>
      </c>
      <c r="BH224" s="99">
        <f t="shared" si="24"/>
        <v>0</v>
      </c>
      <c r="BI224" s="99">
        <f t="shared" si="25"/>
        <v>0</v>
      </c>
      <c r="BJ224" s="14" t="s">
        <v>94</v>
      </c>
      <c r="BK224" s="99">
        <f t="shared" si="26"/>
        <v>0</v>
      </c>
      <c r="BL224" s="14" t="s">
        <v>566</v>
      </c>
      <c r="BM224" s="168" t="s">
        <v>1863</v>
      </c>
    </row>
    <row r="225" spans="1:65" s="2" customFormat="1" ht="14.45" customHeight="1">
      <c r="A225" s="32"/>
      <c r="B225" s="131"/>
      <c r="C225" s="156" t="s">
        <v>630</v>
      </c>
      <c r="D225" s="156" t="s">
        <v>167</v>
      </c>
      <c r="E225" s="157" t="s">
        <v>1864</v>
      </c>
      <c r="F225" s="158" t="s">
        <v>1865</v>
      </c>
      <c r="G225" s="159" t="s">
        <v>394</v>
      </c>
      <c r="H225" s="160">
        <v>5</v>
      </c>
      <c r="I225" s="161"/>
      <c r="J225" s="162"/>
      <c r="K225" s="163"/>
      <c r="L225" s="33"/>
      <c r="M225" s="164" t="s">
        <v>1</v>
      </c>
      <c r="N225" s="165" t="s">
        <v>49</v>
      </c>
      <c r="O225" s="58"/>
      <c r="P225" s="166">
        <f t="shared" si="18"/>
        <v>0</v>
      </c>
      <c r="Q225" s="166">
        <v>0</v>
      </c>
      <c r="R225" s="166">
        <f t="shared" si="19"/>
        <v>0</v>
      </c>
      <c r="S225" s="166">
        <v>0</v>
      </c>
      <c r="T225" s="167">
        <f t="shared" si="20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168" t="s">
        <v>566</v>
      </c>
      <c r="AT225" s="168" t="s">
        <v>167</v>
      </c>
      <c r="AU225" s="168" t="s">
        <v>94</v>
      </c>
      <c r="AY225" s="14" t="s">
        <v>165</v>
      </c>
      <c r="BE225" s="99">
        <f t="shared" si="21"/>
        <v>0</v>
      </c>
      <c r="BF225" s="99">
        <f t="shared" si="22"/>
        <v>0</v>
      </c>
      <c r="BG225" s="99">
        <f t="shared" si="23"/>
        <v>0</v>
      </c>
      <c r="BH225" s="99">
        <f t="shared" si="24"/>
        <v>0</v>
      </c>
      <c r="BI225" s="99">
        <f t="shared" si="25"/>
        <v>0</v>
      </c>
      <c r="BJ225" s="14" t="s">
        <v>94</v>
      </c>
      <c r="BK225" s="99">
        <f t="shared" si="26"/>
        <v>0</v>
      </c>
      <c r="BL225" s="14" t="s">
        <v>566</v>
      </c>
      <c r="BM225" s="168" t="s">
        <v>1866</v>
      </c>
    </row>
    <row r="226" spans="1:65" s="2" customFormat="1" ht="14.45" customHeight="1">
      <c r="A226" s="32"/>
      <c r="B226" s="131"/>
      <c r="C226" s="156" t="s">
        <v>634</v>
      </c>
      <c r="D226" s="156" t="s">
        <v>167</v>
      </c>
      <c r="E226" s="157" t="s">
        <v>1867</v>
      </c>
      <c r="F226" s="158" t="s">
        <v>1868</v>
      </c>
      <c r="G226" s="159" t="s">
        <v>394</v>
      </c>
      <c r="H226" s="160">
        <v>276</v>
      </c>
      <c r="I226" s="161"/>
      <c r="J226" s="162"/>
      <c r="K226" s="163"/>
      <c r="L226" s="33"/>
      <c r="M226" s="164" t="s">
        <v>1</v>
      </c>
      <c r="N226" s="165" t="s">
        <v>49</v>
      </c>
      <c r="O226" s="58"/>
      <c r="P226" s="166">
        <f t="shared" si="18"/>
        <v>0</v>
      </c>
      <c r="Q226" s="166">
        <v>0</v>
      </c>
      <c r="R226" s="166">
        <f t="shared" si="19"/>
        <v>0</v>
      </c>
      <c r="S226" s="166">
        <v>0</v>
      </c>
      <c r="T226" s="167">
        <f t="shared" si="20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168" t="s">
        <v>566</v>
      </c>
      <c r="AT226" s="168" t="s">
        <v>167</v>
      </c>
      <c r="AU226" s="168" t="s">
        <v>94</v>
      </c>
      <c r="AY226" s="14" t="s">
        <v>165</v>
      </c>
      <c r="BE226" s="99">
        <f t="shared" si="21"/>
        <v>0</v>
      </c>
      <c r="BF226" s="99">
        <f t="shared" si="22"/>
        <v>0</v>
      </c>
      <c r="BG226" s="99">
        <f t="shared" si="23"/>
        <v>0</v>
      </c>
      <c r="BH226" s="99">
        <f t="shared" si="24"/>
        <v>0</v>
      </c>
      <c r="BI226" s="99">
        <f t="shared" si="25"/>
        <v>0</v>
      </c>
      <c r="BJ226" s="14" t="s">
        <v>94</v>
      </c>
      <c r="BK226" s="99">
        <f t="shared" si="26"/>
        <v>0</v>
      </c>
      <c r="BL226" s="14" t="s">
        <v>566</v>
      </c>
      <c r="BM226" s="168" t="s">
        <v>1869</v>
      </c>
    </row>
    <row r="227" spans="1:65" s="2" customFormat="1" ht="14.45" customHeight="1">
      <c r="A227" s="32"/>
      <c r="B227" s="131"/>
      <c r="C227" s="156" t="s">
        <v>638</v>
      </c>
      <c r="D227" s="156" t="s">
        <v>167</v>
      </c>
      <c r="E227" s="157" t="s">
        <v>1870</v>
      </c>
      <c r="F227" s="158" t="s">
        <v>1871</v>
      </c>
      <c r="G227" s="159" t="s">
        <v>394</v>
      </c>
      <c r="H227" s="160">
        <v>298</v>
      </c>
      <c r="I227" s="161"/>
      <c r="J227" s="162"/>
      <c r="K227" s="163"/>
      <c r="L227" s="33"/>
      <c r="M227" s="164" t="s">
        <v>1</v>
      </c>
      <c r="N227" s="165" t="s">
        <v>49</v>
      </c>
      <c r="O227" s="58"/>
      <c r="P227" s="166">
        <f t="shared" si="18"/>
        <v>0</v>
      </c>
      <c r="Q227" s="166">
        <v>0</v>
      </c>
      <c r="R227" s="166">
        <f t="shared" si="19"/>
        <v>0</v>
      </c>
      <c r="S227" s="166">
        <v>0</v>
      </c>
      <c r="T227" s="167">
        <f t="shared" si="20"/>
        <v>0</v>
      </c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R227" s="168" t="s">
        <v>566</v>
      </c>
      <c r="AT227" s="168" t="s">
        <v>167</v>
      </c>
      <c r="AU227" s="168" t="s">
        <v>94</v>
      </c>
      <c r="AY227" s="14" t="s">
        <v>165</v>
      </c>
      <c r="BE227" s="99">
        <f t="shared" si="21"/>
        <v>0</v>
      </c>
      <c r="BF227" s="99">
        <f t="shared" si="22"/>
        <v>0</v>
      </c>
      <c r="BG227" s="99">
        <f t="shared" si="23"/>
        <v>0</v>
      </c>
      <c r="BH227" s="99">
        <f t="shared" si="24"/>
        <v>0</v>
      </c>
      <c r="BI227" s="99">
        <f t="shared" si="25"/>
        <v>0</v>
      </c>
      <c r="BJ227" s="14" t="s">
        <v>94</v>
      </c>
      <c r="BK227" s="99">
        <f t="shared" si="26"/>
        <v>0</v>
      </c>
      <c r="BL227" s="14" t="s">
        <v>566</v>
      </c>
      <c r="BM227" s="168" t="s">
        <v>1872</v>
      </c>
    </row>
    <row r="228" spans="1:65" s="2" customFormat="1" ht="14.45" customHeight="1">
      <c r="A228" s="32"/>
      <c r="B228" s="131"/>
      <c r="C228" s="156" t="s">
        <v>640</v>
      </c>
      <c r="D228" s="156" t="s">
        <v>167</v>
      </c>
      <c r="E228" s="157" t="s">
        <v>1873</v>
      </c>
      <c r="F228" s="158" t="s">
        <v>1874</v>
      </c>
      <c r="G228" s="159" t="s">
        <v>394</v>
      </c>
      <c r="H228" s="160">
        <v>3</v>
      </c>
      <c r="I228" s="161"/>
      <c r="J228" s="162"/>
      <c r="K228" s="163"/>
      <c r="L228" s="33"/>
      <c r="M228" s="164" t="s">
        <v>1</v>
      </c>
      <c r="N228" s="165" t="s">
        <v>49</v>
      </c>
      <c r="O228" s="58"/>
      <c r="P228" s="166">
        <f t="shared" si="18"/>
        <v>0</v>
      </c>
      <c r="Q228" s="166">
        <v>0</v>
      </c>
      <c r="R228" s="166">
        <f t="shared" si="19"/>
        <v>0</v>
      </c>
      <c r="S228" s="166">
        <v>0</v>
      </c>
      <c r="T228" s="167">
        <f t="shared" si="20"/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168" t="s">
        <v>566</v>
      </c>
      <c r="AT228" s="168" t="s">
        <v>167</v>
      </c>
      <c r="AU228" s="168" t="s">
        <v>94</v>
      </c>
      <c r="AY228" s="14" t="s">
        <v>165</v>
      </c>
      <c r="BE228" s="99">
        <f t="shared" si="21"/>
        <v>0</v>
      </c>
      <c r="BF228" s="99">
        <f t="shared" si="22"/>
        <v>0</v>
      </c>
      <c r="BG228" s="99">
        <f t="shared" si="23"/>
        <v>0</v>
      </c>
      <c r="BH228" s="99">
        <f t="shared" si="24"/>
        <v>0</v>
      </c>
      <c r="BI228" s="99">
        <f t="shared" si="25"/>
        <v>0</v>
      </c>
      <c r="BJ228" s="14" t="s">
        <v>94</v>
      </c>
      <c r="BK228" s="99">
        <f t="shared" si="26"/>
        <v>0</v>
      </c>
      <c r="BL228" s="14" t="s">
        <v>566</v>
      </c>
      <c r="BM228" s="168" t="s">
        <v>1875</v>
      </c>
    </row>
    <row r="229" spans="1:65" s="12" customFormat="1" ht="22.9" customHeight="1">
      <c r="B229" s="143"/>
      <c r="D229" s="144" t="s">
        <v>82</v>
      </c>
      <c r="E229" s="154" t="s">
        <v>1876</v>
      </c>
      <c r="F229" s="154" t="s">
        <v>1877</v>
      </c>
      <c r="I229" s="146"/>
      <c r="J229" s="155"/>
      <c r="L229" s="143"/>
      <c r="M229" s="148"/>
      <c r="N229" s="149"/>
      <c r="O229" s="149"/>
      <c r="P229" s="150">
        <f>SUM(P230:P238)</f>
        <v>0</v>
      </c>
      <c r="Q229" s="149"/>
      <c r="R229" s="150">
        <f>SUM(R230:R238)</f>
        <v>0.31491317000000008</v>
      </c>
      <c r="S229" s="149"/>
      <c r="T229" s="151">
        <f>SUM(T230:T238)</f>
        <v>0</v>
      </c>
      <c r="AR229" s="144" t="s">
        <v>103</v>
      </c>
      <c r="AT229" s="152" t="s">
        <v>82</v>
      </c>
      <c r="AU229" s="152" t="s">
        <v>89</v>
      </c>
      <c r="AY229" s="144" t="s">
        <v>165</v>
      </c>
      <c r="BK229" s="153">
        <f>SUM(BK230:BK238)</f>
        <v>0</v>
      </c>
    </row>
    <row r="230" spans="1:65" s="2" customFormat="1" ht="14.45" customHeight="1">
      <c r="A230" s="32"/>
      <c r="B230" s="131"/>
      <c r="C230" s="156" t="s">
        <v>644</v>
      </c>
      <c r="D230" s="156" t="s">
        <v>167</v>
      </c>
      <c r="E230" s="157" t="s">
        <v>1878</v>
      </c>
      <c r="F230" s="158" t="s">
        <v>1879</v>
      </c>
      <c r="G230" s="159" t="s">
        <v>394</v>
      </c>
      <c r="H230" s="160">
        <v>123</v>
      </c>
      <c r="I230" s="161"/>
      <c r="J230" s="162"/>
      <c r="K230" s="163"/>
      <c r="L230" s="33"/>
      <c r="M230" s="164" t="s">
        <v>1</v>
      </c>
      <c r="N230" s="165" t="s">
        <v>49</v>
      </c>
      <c r="O230" s="58"/>
      <c r="P230" s="166">
        <f t="shared" ref="P230:P238" si="27">O230*H230</f>
        <v>0</v>
      </c>
      <c r="Q230" s="166">
        <v>0</v>
      </c>
      <c r="R230" s="166">
        <f t="shared" ref="R230:R238" si="28">Q230*H230</f>
        <v>0</v>
      </c>
      <c r="S230" s="166">
        <v>0</v>
      </c>
      <c r="T230" s="167">
        <f t="shared" ref="T230:T238" si="29">S230*H230</f>
        <v>0</v>
      </c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R230" s="168" t="s">
        <v>566</v>
      </c>
      <c r="AT230" s="168" t="s">
        <v>167</v>
      </c>
      <c r="AU230" s="168" t="s">
        <v>94</v>
      </c>
      <c r="AY230" s="14" t="s">
        <v>165</v>
      </c>
      <c r="BE230" s="99">
        <f t="shared" ref="BE230:BE238" si="30">IF(N230="základná",J230,0)</f>
        <v>0</v>
      </c>
      <c r="BF230" s="99">
        <f t="shared" ref="BF230:BF238" si="31">IF(N230="znížená",J230,0)</f>
        <v>0</v>
      </c>
      <c r="BG230" s="99">
        <f t="shared" ref="BG230:BG238" si="32">IF(N230="zákl. prenesená",J230,0)</f>
        <v>0</v>
      </c>
      <c r="BH230" s="99">
        <f t="shared" ref="BH230:BH238" si="33">IF(N230="zníž. prenesená",J230,0)</f>
        <v>0</v>
      </c>
      <c r="BI230" s="99">
        <f t="shared" ref="BI230:BI238" si="34">IF(N230="nulová",J230,0)</f>
        <v>0</v>
      </c>
      <c r="BJ230" s="14" t="s">
        <v>94</v>
      </c>
      <c r="BK230" s="99">
        <f t="shared" ref="BK230:BK238" si="35">ROUND(I230*H230,2)</f>
        <v>0</v>
      </c>
      <c r="BL230" s="14" t="s">
        <v>566</v>
      </c>
      <c r="BM230" s="168" t="s">
        <v>1880</v>
      </c>
    </row>
    <row r="231" spans="1:65" s="2" customFormat="1" ht="14.45" customHeight="1">
      <c r="A231" s="32"/>
      <c r="B231" s="131"/>
      <c r="C231" s="169" t="s">
        <v>648</v>
      </c>
      <c r="D231" s="169" t="s">
        <v>373</v>
      </c>
      <c r="E231" s="170" t="s">
        <v>1881</v>
      </c>
      <c r="F231" s="171" t="s">
        <v>1882</v>
      </c>
      <c r="G231" s="172" t="s">
        <v>394</v>
      </c>
      <c r="H231" s="173">
        <v>123</v>
      </c>
      <c r="I231" s="174"/>
      <c r="J231" s="175"/>
      <c r="K231" s="176"/>
      <c r="L231" s="177"/>
      <c r="M231" s="178" t="s">
        <v>1</v>
      </c>
      <c r="N231" s="179" t="s">
        <v>49</v>
      </c>
      <c r="O231" s="58"/>
      <c r="P231" s="166">
        <f t="shared" si="27"/>
        <v>0</v>
      </c>
      <c r="Q231" s="166">
        <v>7.2789999999999999E-5</v>
      </c>
      <c r="R231" s="166">
        <f t="shared" si="28"/>
        <v>8.9531699999999999E-3</v>
      </c>
      <c r="S231" s="166">
        <v>0</v>
      </c>
      <c r="T231" s="167">
        <f t="shared" si="29"/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168" t="s">
        <v>1267</v>
      </c>
      <c r="AT231" s="168" t="s">
        <v>373</v>
      </c>
      <c r="AU231" s="168" t="s">
        <v>94</v>
      </c>
      <c r="AY231" s="14" t="s">
        <v>165</v>
      </c>
      <c r="BE231" s="99">
        <f t="shared" si="30"/>
        <v>0</v>
      </c>
      <c r="BF231" s="99">
        <f t="shared" si="31"/>
        <v>0</v>
      </c>
      <c r="BG231" s="99">
        <f t="shared" si="32"/>
        <v>0</v>
      </c>
      <c r="BH231" s="99">
        <f t="shared" si="33"/>
        <v>0</v>
      </c>
      <c r="BI231" s="99">
        <f t="shared" si="34"/>
        <v>0</v>
      </c>
      <c r="BJ231" s="14" t="s">
        <v>94</v>
      </c>
      <c r="BK231" s="99">
        <f t="shared" si="35"/>
        <v>0</v>
      </c>
      <c r="BL231" s="14" t="s">
        <v>1267</v>
      </c>
      <c r="BM231" s="168" t="s">
        <v>1883</v>
      </c>
    </row>
    <row r="232" spans="1:65" s="2" customFormat="1" ht="14.45" customHeight="1">
      <c r="A232" s="32"/>
      <c r="B232" s="131"/>
      <c r="C232" s="156" t="s">
        <v>652</v>
      </c>
      <c r="D232" s="156" t="s">
        <v>167</v>
      </c>
      <c r="E232" s="157" t="s">
        <v>1884</v>
      </c>
      <c r="F232" s="158" t="s">
        <v>1885</v>
      </c>
      <c r="G232" s="159" t="s">
        <v>394</v>
      </c>
      <c r="H232" s="160">
        <v>140</v>
      </c>
      <c r="I232" s="161"/>
      <c r="J232" s="162"/>
      <c r="K232" s="163"/>
      <c r="L232" s="33"/>
      <c r="M232" s="164" t="s">
        <v>1</v>
      </c>
      <c r="N232" s="165" t="s">
        <v>49</v>
      </c>
      <c r="O232" s="58"/>
      <c r="P232" s="166">
        <f t="shared" si="27"/>
        <v>0</v>
      </c>
      <c r="Q232" s="166">
        <v>0</v>
      </c>
      <c r="R232" s="166">
        <f t="shared" si="28"/>
        <v>0</v>
      </c>
      <c r="S232" s="166">
        <v>0</v>
      </c>
      <c r="T232" s="167">
        <f t="shared" si="29"/>
        <v>0</v>
      </c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R232" s="168" t="s">
        <v>566</v>
      </c>
      <c r="AT232" s="168" t="s">
        <v>167</v>
      </c>
      <c r="AU232" s="168" t="s">
        <v>94</v>
      </c>
      <c r="AY232" s="14" t="s">
        <v>165</v>
      </c>
      <c r="BE232" s="99">
        <f t="shared" si="30"/>
        <v>0</v>
      </c>
      <c r="BF232" s="99">
        <f t="shared" si="31"/>
        <v>0</v>
      </c>
      <c r="BG232" s="99">
        <f t="shared" si="32"/>
        <v>0</v>
      </c>
      <c r="BH232" s="99">
        <f t="shared" si="33"/>
        <v>0</v>
      </c>
      <c r="BI232" s="99">
        <f t="shared" si="34"/>
        <v>0</v>
      </c>
      <c r="BJ232" s="14" t="s">
        <v>94</v>
      </c>
      <c r="BK232" s="99">
        <f t="shared" si="35"/>
        <v>0</v>
      </c>
      <c r="BL232" s="14" t="s">
        <v>566</v>
      </c>
      <c r="BM232" s="168" t="s">
        <v>1886</v>
      </c>
    </row>
    <row r="233" spans="1:65" s="2" customFormat="1" ht="24.2" customHeight="1">
      <c r="A233" s="32"/>
      <c r="B233" s="131"/>
      <c r="C233" s="169" t="s">
        <v>656</v>
      </c>
      <c r="D233" s="169" t="s">
        <v>373</v>
      </c>
      <c r="E233" s="170" t="s">
        <v>1887</v>
      </c>
      <c r="F233" s="171" t="s">
        <v>1888</v>
      </c>
      <c r="G233" s="172" t="s">
        <v>394</v>
      </c>
      <c r="H233" s="173">
        <v>140</v>
      </c>
      <c r="I233" s="174"/>
      <c r="J233" s="175"/>
      <c r="K233" s="176"/>
      <c r="L233" s="177"/>
      <c r="M233" s="178" t="s">
        <v>1</v>
      </c>
      <c r="N233" s="179" t="s">
        <v>49</v>
      </c>
      <c r="O233" s="58"/>
      <c r="P233" s="166">
        <f t="shared" si="27"/>
        <v>0</v>
      </c>
      <c r="Q233" s="166">
        <v>1E-4</v>
      </c>
      <c r="R233" s="166">
        <f t="shared" si="28"/>
        <v>1.4E-2</v>
      </c>
      <c r="S233" s="166">
        <v>0</v>
      </c>
      <c r="T233" s="167">
        <f t="shared" si="29"/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168" t="s">
        <v>1267</v>
      </c>
      <c r="AT233" s="168" t="s">
        <v>373</v>
      </c>
      <c r="AU233" s="168" t="s">
        <v>94</v>
      </c>
      <c r="AY233" s="14" t="s">
        <v>165</v>
      </c>
      <c r="BE233" s="99">
        <f t="shared" si="30"/>
        <v>0</v>
      </c>
      <c r="BF233" s="99">
        <f t="shared" si="31"/>
        <v>0</v>
      </c>
      <c r="BG233" s="99">
        <f t="shared" si="32"/>
        <v>0</v>
      </c>
      <c r="BH233" s="99">
        <f t="shared" si="33"/>
        <v>0</v>
      </c>
      <c r="BI233" s="99">
        <f t="shared" si="34"/>
        <v>0</v>
      </c>
      <c r="BJ233" s="14" t="s">
        <v>94</v>
      </c>
      <c r="BK233" s="99">
        <f t="shared" si="35"/>
        <v>0</v>
      </c>
      <c r="BL233" s="14" t="s">
        <v>1267</v>
      </c>
      <c r="BM233" s="168" t="s">
        <v>1889</v>
      </c>
    </row>
    <row r="234" spans="1:65" s="2" customFormat="1" ht="14.45" customHeight="1">
      <c r="A234" s="32"/>
      <c r="B234" s="131"/>
      <c r="C234" s="156" t="s">
        <v>658</v>
      </c>
      <c r="D234" s="156" t="s">
        <v>167</v>
      </c>
      <c r="E234" s="157" t="s">
        <v>1890</v>
      </c>
      <c r="F234" s="158" t="s">
        <v>1891</v>
      </c>
      <c r="G234" s="159" t="s">
        <v>277</v>
      </c>
      <c r="H234" s="160">
        <v>8800</v>
      </c>
      <c r="I234" s="161"/>
      <c r="J234" s="162"/>
      <c r="K234" s="163"/>
      <c r="L234" s="33"/>
      <c r="M234" s="164" t="s">
        <v>1</v>
      </c>
      <c r="N234" s="165" t="s">
        <v>49</v>
      </c>
      <c r="O234" s="58"/>
      <c r="P234" s="166">
        <f t="shared" si="27"/>
        <v>0</v>
      </c>
      <c r="Q234" s="166">
        <v>0</v>
      </c>
      <c r="R234" s="166">
        <f t="shared" si="28"/>
        <v>0</v>
      </c>
      <c r="S234" s="166">
        <v>0</v>
      </c>
      <c r="T234" s="167">
        <f t="shared" si="29"/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168" t="s">
        <v>566</v>
      </c>
      <c r="AT234" s="168" t="s">
        <v>167</v>
      </c>
      <c r="AU234" s="168" t="s">
        <v>94</v>
      </c>
      <c r="AY234" s="14" t="s">
        <v>165</v>
      </c>
      <c r="BE234" s="99">
        <f t="shared" si="30"/>
        <v>0</v>
      </c>
      <c r="BF234" s="99">
        <f t="shared" si="31"/>
        <v>0</v>
      </c>
      <c r="BG234" s="99">
        <f t="shared" si="32"/>
        <v>0</v>
      </c>
      <c r="BH234" s="99">
        <f t="shared" si="33"/>
        <v>0</v>
      </c>
      <c r="BI234" s="99">
        <f t="shared" si="34"/>
        <v>0</v>
      </c>
      <c r="BJ234" s="14" t="s">
        <v>94</v>
      </c>
      <c r="BK234" s="99">
        <f t="shared" si="35"/>
        <v>0</v>
      </c>
      <c r="BL234" s="14" t="s">
        <v>566</v>
      </c>
      <c r="BM234" s="168" t="s">
        <v>1892</v>
      </c>
    </row>
    <row r="235" spans="1:65" s="2" customFormat="1" ht="14.45" customHeight="1">
      <c r="A235" s="32"/>
      <c r="B235" s="131"/>
      <c r="C235" s="169" t="s">
        <v>662</v>
      </c>
      <c r="D235" s="169" t="s">
        <v>373</v>
      </c>
      <c r="E235" s="170" t="s">
        <v>1893</v>
      </c>
      <c r="F235" s="171" t="s">
        <v>1894</v>
      </c>
      <c r="G235" s="172" t="s">
        <v>277</v>
      </c>
      <c r="H235" s="173">
        <v>6400</v>
      </c>
      <c r="I235" s="174"/>
      <c r="J235" s="175"/>
      <c r="K235" s="176"/>
      <c r="L235" s="177"/>
      <c r="M235" s="178" t="s">
        <v>1</v>
      </c>
      <c r="N235" s="179" t="s">
        <v>49</v>
      </c>
      <c r="O235" s="58"/>
      <c r="P235" s="166">
        <f t="shared" si="27"/>
        <v>0</v>
      </c>
      <c r="Q235" s="166">
        <v>4.0000000000000003E-5</v>
      </c>
      <c r="R235" s="166">
        <f t="shared" si="28"/>
        <v>0.25600000000000001</v>
      </c>
      <c r="S235" s="166">
        <v>0</v>
      </c>
      <c r="T235" s="167">
        <f t="shared" si="29"/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168" t="s">
        <v>1267</v>
      </c>
      <c r="AT235" s="168" t="s">
        <v>373</v>
      </c>
      <c r="AU235" s="168" t="s">
        <v>94</v>
      </c>
      <c r="AY235" s="14" t="s">
        <v>165</v>
      </c>
      <c r="BE235" s="99">
        <f t="shared" si="30"/>
        <v>0</v>
      </c>
      <c r="BF235" s="99">
        <f t="shared" si="31"/>
        <v>0</v>
      </c>
      <c r="BG235" s="99">
        <f t="shared" si="32"/>
        <v>0</v>
      </c>
      <c r="BH235" s="99">
        <f t="shared" si="33"/>
        <v>0</v>
      </c>
      <c r="BI235" s="99">
        <f t="shared" si="34"/>
        <v>0</v>
      </c>
      <c r="BJ235" s="14" t="s">
        <v>94</v>
      </c>
      <c r="BK235" s="99">
        <f t="shared" si="35"/>
        <v>0</v>
      </c>
      <c r="BL235" s="14" t="s">
        <v>1267</v>
      </c>
      <c r="BM235" s="168" t="s">
        <v>1895</v>
      </c>
    </row>
    <row r="236" spans="1:65" s="2" customFormat="1" ht="14.45" customHeight="1">
      <c r="A236" s="32"/>
      <c r="B236" s="131"/>
      <c r="C236" s="169" t="s">
        <v>666</v>
      </c>
      <c r="D236" s="169" t="s">
        <v>373</v>
      </c>
      <c r="E236" s="170" t="s">
        <v>1896</v>
      </c>
      <c r="F236" s="171" t="s">
        <v>1897</v>
      </c>
      <c r="G236" s="172" t="s">
        <v>277</v>
      </c>
      <c r="H236" s="173">
        <v>2400</v>
      </c>
      <c r="I236" s="174"/>
      <c r="J236" s="175"/>
      <c r="K236" s="176"/>
      <c r="L236" s="177"/>
      <c r="M236" s="178" t="s">
        <v>1</v>
      </c>
      <c r="N236" s="179" t="s">
        <v>49</v>
      </c>
      <c r="O236" s="58"/>
      <c r="P236" s="166">
        <f t="shared" si="27"/>
        <v>0</v>
      </c>
      <c r="Q236" s="166">
        <v>1.0000000000000001E-5</v>
      </c>
      <c r="R236" s="166">
        <f t="shared" si="28"/>
        <v>2.4E-2</v>
      </c>
      <c r="S236" s="166">
        <v>0</v>
      </c>
      <c r="T236" s="167">
        <f t="shared" si="29"/>
        <v>0</v>
      </c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R236" s="168" t="s">
        <v>1267</v>
      </c>
      <c r="AT236" s="168" t="s">
        <v>373</v>
      </c>
      <c r="AU236" s="168" t="s">
        <v>94</v>
      </c>
      <c r="AY236" s="14" t="s">
        <v>165</v>
      </c>
      <c r="BE236" s="99">
        <f t="shared" si="30"/>
        <v>0</v>
      </c>
      <c r="BF236" s="99">
        <f t="shared" si="31"/>
        <v>0</v>
      </c>
      <c r="BG236" s="99">
        <f t="shared" si="32"/>
        <v>0</v>
      </c>
      <c r="BH236" s="99">
        <f t="shared" si="33"/>
        <v>0</v>
      </c>
      <c r="BI236" s="99">
        <f t="shared" si="34"/>
        <v>0</v>
      </c>
      <c r="BJ236" s="14" t="s">
        <v>94</v>
      </c>
      <c r="BK236" s="99">
        <f t="shared" si="35"/>
        <v>0</v>
      </c>
      <c r="BL236" s="14" t="s">
        <v>1267</v>
      </c>
      <c r="BM236" s="168" t="s">
        <v>1898</v>
      </c>
    </row>
    <row r="237" spans="1:65" s="2" customFormat="1" ht="14.45" customHeight="1">
      <c r="A237" s="32"/>
      <c r="B237" s="131"/>
      <c r="C237" s="156" t="s">
        <v>670</v>
      </c>
      <c r="D237" s="156" t="s">
        <v>167</v>
      </c>
      <c r="E237" s="157" t="s">
        <v>1899</v>
      </c>
      <c r="F237" s="158" t="s">
        <v>1900</v>
      </c>
      <c r="G237" s="159" t="s">
        <v>394</v>
      </c>
      <c r="H237" s="160">
        <v>23</v>
      </c>
      <c r="I237" s="161"/>
      <c r="J237" s="162"/>
      <c r="K237" s="163"/>
      <c r="L237" s="33"/>
      <c r="M237" s="164" t="s">
        <v>1</v>
      </c>
      <c r="N237" s="165" t="s">
        <v>49</v>
      </c>
      <c r="O237" s="58"/>
      <c r="P237" s="166">
        <f t="shared" si="27"/>
        <v>0</v>
      </c>
      <c r="Q237" s="166">
        <v>0</v>
      </c>
      <c r="R237" s="166">
        <f t="shared" si="28"/>
        <v>0</v>
      </c>
      <c r="S237" s="166">
        <v>0</v>
      </c>
      <c r="T237" s="167">
        <f t="shared" si="29"/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168" t="s">
        <v>566</v>
      </c>
      <c r="AT237" s="168" t="s">
        <v>167</v>
      </c>
      <c r="AU237" s="168" t="s">
        <v>94</v>
      </c>
      <c r="AY237" s="14" t="s">
        <v>165</v>
      </c>
      <c r="BE237" s="99">
        <f t="shared" si="30"/>
        <v>0</v>
      </c>
      <c r="BF237" s="99">
        <f t="shared" si="31"/>
        <v>0</v>
      </c>
      <c r="BG237" s="99">
        <f t="shared" si="32"/>
        <v>0</v>
      </c>
      <c r="BH237" s="99">
        <f t="shared" si="33"/>
        <v>0</v>
      </c>
      <c r="BI237" s="99">
        <f t="shared" si="34"/>
        <v>0</v>
      </c>
      <c r="BJ237" s="14" t="s">
        <v>94</v>
      </c>
      <c r="BK237" s="99">
        <f t="shared" si="35"/>
        <v>0</v>
      </c>
      <c r="BL237" s="14" t="s">
        <v>566</v>
      </c>
      <c r="BM237" s="168" t="s">
        <v>1901</v>
      </c>
    </row>
    <row r="238" spans="1:65" s="2" customFormat="1" ht="14.45" customHeight="1">
      <c r="A238" s="32"/>
      <c r="B238" s="131"/>
      <c r="C238" s="169" t="s">
        <v>672</v>
      </c>
      <c r="D238" s="169" t="s">
        <v>373</v>
      </c>
      <c r="E238" s="170" t="s">
        <v>1902</v>
      </c>
      <c r="F238" s="171" t="s">
        <v>1903</v>
      </c>
      <c r="G238" s="172" t="s">
        <v>394</v>
      </c>
      <c r="H238" s="173">
        <v>23</v>
      </c>
      <c r="I238" s="174"/>
      <c r="J238" s="175"/>
      <c r="K238" s="176"/>
      <c r="L238" s="177"/>
      <c r="M238" s="178" t="s">
        <v>1</v>
      </c>
      <c r="N238" s="179" t="s">
        <v>49</v>
      </c>
      <c r="O238" s="58"/>
      <c r="P238" s="166">
        <f t="shared" si="27"/>
        <v>0</v>
      </c>
      <c r="Q238" s="166">
        <v>5.1999999999999995E-4</v>
      </c>
      <c r="R238" s="166">
        <f t="shared" si="28"/>
        <v>1.1959999999999998E-2</v>
      </c>
      <c r="S238" s="166">
        <v>0</v>
      </c>
      <c r="T238" s="167">
        <f t="shared" si="29"/>
        <v>0</v>
      </c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R238" s="168" t="s">
        <v>1267</v>
      </c>
      <c r="AT238" s="168" t="s">
        <v>373</v>
      </c>
      <c r="AU238" s="168" t="s">
        <v>94</v>
      </c>
      <c r="AY238" s="14" t="s">
        <v>165</v>
      </c>
      <c r="BE238" s="99">
        <f t="shared" si="30"/>
        <v>0</v>
      </c>
      <c r="BF238" s="99">
        <f t="shared" si="31"/>
        <v>0</v>
      </c>
      <c r="BG238" s="99">
        <f t="shared" si="32"/>
        <v>0</v>
      </c>
      <c r="BH238" s="99">
        <f t="shared" si="33"/>
        <v>0</v>
      </c>
      <c r="BI238" s="99">
        <f t="shared" si="34"/>
        <v>0</v>
      </c>
      <c r="BJ238" s="14" t="s">
        <v>94</v>
      </c>
      <c r="BK238" s="99">
        <f t="shared" si="35"/>
        <v>0</v>
      </c>
      <c r="BL238" s="14" t="s">
        <v>1267</v>
      </c>
      <c r="BM238" s="168" t="s">
        <v>1904</v>
      </c>
    </row>
    <row r="239" spans="1:65" s="12" customFormat="1" ht="25.9" customHeight="1">
      <c r="B239" s="143"/>
      <c r="D239" s="144" t="s">
        <v>82</v>
      </c>
      <c r="E239" s="145" t="s">
        <v>150</v>
      </c>
      <c r="F239" s="145" t="s">
        <v>1905</v>
      </c>
      <c r="I239" s="146"/>
      <c r="J239" s="147"/>
      <c r="L239" s="143"/>
      <c r="M239" s="148"/>
      <c r="N239" s="149"/>
      <c r="O239" s="149"/>
      <c r="P239" s="150">
        <f>SUM(P240:P241)</f>
        <v>0</v>
      </c>
      <c r="Q239" s="149"/>
      <c r="R239" s="150">
        <f>SUM(R240:R241)</f>
        <v>0</v>
      </c>
      <c r="S239" s="149"/>
      <c r="T239" s="151">
        <f>SUM(T240:T241)</f>
        <v>0</v>
      </c>
      <c r="AR239" s="144" t="s">
        <v>183</v>
      </c>
      <c r="AT239" s="152" t="s">
        <v>82</v>
      </c>
      <c r="AU239" s="152" t="s">
        <v>83</v>
      </c>
      <c r="AY239" s="144" t="s">
        <v>165</v>
      </c>
      <c r="BK239" s="153">
        <f>SUM(BK240:BK241)</f>
        <v>0</v>
      </c>
    </row>
    <row r="240" spans="1:65" s="2" customFormat="1" ht="14.45" customHeight="1">
      <c r="A240" s="32"/>
      <c r="B240" s="131"/>
      <c r="C240" s="156" t="s">
        <v>676</v>
      </c>
      <c r="D240" s="156" t="s">
        <v>167</v>
      </c>
      <c r="E240" s="157" t="s">
        <v>1906</v>
      </c>
      <c r="F240" s="158" t="s">
        <v>1907</v>
      </c>
      <c r="G240" s="159" t="s">
        <v>1908</v>
      </c>
      <c r="H240" s="160">
        <v>540</v>
      </c>
      <c r="I240" s="161"/>
      <c r="J240" s="162"/>
      <c r="K240" s="163"/>
      <c r="L240" s="33"/>
      <c r="M240" s="164" t="s">
        <v>1</v>
      </c>
      <c r="N240" s="165" t="s">
        <v>49</v>
      </c>
      <c r="O240" s="58"/>
      <c r="P240" s="166">
        <f>O240*H240</f>
        <v>0</v>
      </c>
      <c r="Q240" s="166">
        <v>0</v>
      </c>
      <c r="R240" s="166">
        <f>Q240*H240</f>
        <v>0</v>
      </c>
      <c r="S240" s="166">
        <v>0</v>
      </c>
      <c r="T240" s="167">
        <f>S240*H240</f>
        <v>0</v>
      </c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R240" s="168" t="s">
        <v>566</v>
      </c>
      <c r="AT240" s="168" t="s">
        <v>167</v>
      </c>
      <c r="AU240" s="168" t="s">
        <v>89</v>
      </c>
      <c r="AY240" s="14" t="s">
        <v>165</v>
      </c>
      <c r="BE240" s="99">
        <f>IF(N240="základná",J240,0)</f>
        <v>0</v>
      </c>
      <c r="BF240" s="99">
        <f>IF(N240="znížená",J240,0)</f>
        <v>0</v>
      </c>
      <c r="BG240" s="99">
        <f>IF(N240="zákl. prenesená",J240,0)</f>
        <v>0</v>
      </c>
      <c r="BH240" s="99">
        <f>IF(N240="zníž. prenesená",J240,0)</f>
        <v>0</v>
      </c>
      <c r="BI240" s="99">
        <f>IF(N240="nulová",J240,0)</f>
        <v>0</v>
      </c>
      <c r="BJ240" s="14" t="s">
        <v>94</v>
      </c>
      <c r="BK240" s="99">
        <f>ROUND(I240*H240,2)</f>
        <v>0</v>
      </c>
      <c r="BL240" s="14" t="s">
        <v>566</v>
      </c>
      <c r="BM240" s="168" t="s">
        <v>1909</v>
      </c>
    </row>
    <row r="241" spans="1:65" s="2" customFormat="1" ht="14.45" customHeight="1">
      <c r="A241" s="32"/>
      <c r="B241" s="131"/>
      <c r="C241" s="156" t="s">
        <v>680</v>
      </c>
      <c r="D241" s="156" t="s">
        <v>167</v>
      </c>
      <c r="E241" s="157" t="s">
        <v>1910</v>
      </c>
      <c r="F241" s="158" t="s">
        <v>1911</v>
      </c>
      <c r="G241" s="159" t="s">
        <v>1912</v>
      </c>
      <c r="H241" s="160">
        <v>2.6</v>
      </c>
      <c r="I241" s="161"/>
      <c r="J241" s="162"/>
      <c r="K241" s="163"/>
      <c r="L241" s="33"/>
      <c r="M241" s="180" t="s">
        <v>1</v>
      </c>
      <c r="N241" s="181" t="s">
        <v>49</v>
      </c>
      <c r="O241" s="182"/>
      <c r="P241" s="183">
        <f>O241*H241</f>
        <v>0</v>
      </c>
      <c r="Q241" s="183">
        <v>0</v>
      </c>
      <c r="R241" s="183">
        <f>Q241*H241</f>
        <v>0</v>
      </c>
      <c r="S241" s="183">
        <v>0</v>
      </c>
      <c r="T241" s="184">
        <f>S241*H241</f>
        <v>0</v>
      </c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R241" s="168" t="s">
        <v>566</v>
      </c>
      <c r="AT241" s="168" t="s">
        <v>167</v>
      </c>
      <c r="AU241" s="168" t="s">
        <v>89</v>
      </c>
      <c r="AY241" s="14" t="s">
        <v>165</v>
      </c>
      <c r="BE241" s="99">
        <f>IF(N241="základná",J241,0)</f>
        <v>0</v>
      </c>
      <c r="BF241" s="99">
        <f>IF(N241="znížená",J241,0)</f>
        <v>0</v>
      </c>
      <c r="BG241" s="99">
        <f>IF(N241="zákl. prenesená",J241,0)</f>
        <v>0</v>
      </c>
      <c r="BH241" s="99">
        <f>IF(N241="zníž. prenesená",J241,0)</f>
        <v>0</v>
      </c>
      <c r="BI241" s="99">
        <f>IF(N241="nulová",J241,0)</f>
        <v>0</v>
      </c>
      <c r="BJ241" s="14" t="s">
        <v>94</v>
      </c>
      <c r="BK241" s="99">
        <f>ROUND(I241*H241,2)</f>
        <v>0</v>
      </c>
      <c r="BL241" s="14" t="s">
        <v>566</v>
      </c>
      <c r="BM241" s="168" t="s">
        <v>1913</v>
      </c>
    </row>
    <row r="242" spans="1:65" s="2" customFormat="1" ht="6.95" customHeight="1">
      <c r="A242" s="32"/>
      <c r="B242" s="47"/>
      <c r="C242" s="48"/>
      <c r="D242" s="48"/>
      <c r="E242" s="48"/>
      <c r="F242" s="48"/>
      <c r="G242" s="48"/>
      <c r="H242" s="48"/>
      <c r="I242" s="48"/>
      <c r="J242" s="48"/>
      <c r="K242" s="48"/>
      <c r="L242" s="33"/>
      <c r="M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</row>
  </sheetData>
  <autoFilter ref="C135:K241"/>
  <mergeCells count="15">
    <mergeCell ref="E22:H22"/>
    <mergeCell ref="E122:H122"/>
    <mergeCell ref="E126:H126"/>
    <mergeCell ref="E124:H124"/>
    <mergeCell ref="E128:H128"/>
    <mergeCell ref="L2:V2"/>
    <mergeCell ref="E31:H31"/>
    <mergeCell ref="E84:H84"/>
    <mergeCell ref="E88:H88"/>
    <mergeCell ref="E86:H86"/>
    <mergeCell ref="E90:H90"/>
    <mergeCell ref="E7:H7"/>
    <mergeCell ref="E11:H11"/>
    <mergeCell ref="E9:H9"/>
    <mergeCell ref="E13:H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9"/>
  <sheetViews>
    <sheetView showGridLines="0" workbookViewId="0">
      <selection activeCell="A108" sqref="A108:XFD11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21" t="s">
        <v>5</v>
      </c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1:46" s="1" customFormat="1" ht="24.95" customHeight="1">
      <c r="B4" s="17"/>
      <c r="D4" s="18" t="s">
        <v>131</v>
      </c>
      <c r="L4" s="17"/>
      <c r="M4" s="10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13</v>
      </c>
      <c r="L6" s="17"/>
    </row>
    <row r="7" spans="1:46" s="1" customFormat="1" ht="16.5" customHeight="1">
      <c r="B7" s="17"/>
      <c r="E7" s="235" t="str">
        <f>'Rekapitulácia stavby'!K6</f>
        <v>Revúca OR PZ, rekonštrukcia a modernizácia objektu</v>
      </c>
      <c r="F7" s="238"/>
      <c r="G7" s="238"/>
      <c r="H7" s="238"/>
      <c r="L7" s="17"/>
    </row>
    <row r="8" spans="1:46" ht="12.75">
      <c r="B8" s="17"/>
      <c r="D8" s="24" t="s">
        <v>132</v>
      </c>
      <c r="L8" s="17"/>
    </row>
    <row r="9" spans="1:46" s="1" customFormat="1" ht="16.5" customHeight="1">
      <c r="B9" s="17"/>
      <c r="E9" s="235" t="s">
        <v>87</v>
      </c>
      <c r="F9" s="222"/>
      <c r="G9" s="222"/>
      <c r="H9" s="222"/>
      <c r="L9" s="17"/>
    </row>
    <row r="10" spans="1:46" s="1" customFormat="1" ht="12" customHeight="1">
      <c r="B10" s="17"/>
      <c r="D10" s="24" t="s">
        <v>134</v>
      </c>
      <c r="L10" s="17"/>
    </row>
    <row r="11" spans="1:46" s="2" customFormat="1" ht="16.5" customHeight="1">
      <c r="A11" s="32"/>
      <c r="B11" s="33"/>
      <c r="C11" s="32"/>
      <c r="D11" s="32"/>
      <c r="E11" s="239" t="s">
        <v>3319</v>
      </c>
      <c r="F11" s="236"/>
      <c r="G11" s="236"/>
      <c r="H11" s="236"/>
      <c r="I11" s="32"/>
      <c r="J11" s="32"/>
      <c r="K11" s="32"/>
      <c r="L11" s="4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3"/>
      <c r="C12" s="32"/>
      <c r="D12" s="24" t="s">
        <v>1054</v>
      </c>
      <c r="E12" s="32"/>
      <c r="F12" s="32"/>
      <c r="G12" s="32"/>
      <c r="H12" s="32"/>
      <c r="I12" s="32"/>
      <c r="J12" s="32"/>
      <c r="K12" s="32"/>
      <c r="L12" s="4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6.5" customHeight="1">
      <c r="A13" s="32"/>
      <c r="B13" s="33"/>
      <c r="C13" s="32"/>
      <c r="D13" s="32"/>
      <c r="E13" s="194" t="s">
        <v>3325</v>
      </c>
      <c r="F13" s="236"/>
      <c r="G13" s="236"/>
      <c r="H13" s="236"/>
      <c r="I13" s="32"/>
      <c r="J13" s="32"/>
      <c r="K13" s="32"/>
      <c r="L13" s="4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>
      <c r="A14" s="32"/>
      <c r="B14" s="33"/>
      <c r="C14" s="32"/>
      <c r="D14" s="32"/>
      <c r="E14" s="32"/>
      <c r="F14" s="32"/>
      <c r="G14" s="32"/>
      <c r="H14" s="32"/>
      <c r="I14" s="32"/>
      <c r="J14" s="32"/>
      <c r="K14" s="32"/>
      <c r="L14" s="4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2" customHeight="1">
      <c r="A15" s="32"/>
      <c r="B15" s="33"/>
      <c r="C15" s="32"/>
      <c r="D15" s="24" t="s">
        <v>15</v>
      </c>
      <c r="E15" s="32"/>
      <c r="F15" s="22" t="s">
        <v>16</v>
      </c>
      <c r="G15" s="32"/>
      <c r="H15" s="32"/>
      <c r="I15" s="24" t="s">
        <v>17</v>
      </c>
      <c r="J15" s="22" t="s">
        <v>18</v>
      </c>
      <c r="K15" s="32"/>
      <c r="L15" s="4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12" customHeight="1">
      <c r="A16" s="32"/>
      <c r="B16" s="33"/>
      <c r="C16" s="32"/>
      <c r="D16" s="24" t="s">
        <v>19</v>
      </c>
      <c r="E16" s="32"/>
      <c r="F16" s="22" t="s">
        <v>20</v>
      </c>
      <c r="G16" s="32"/>
      <c r="H16" s="32"/>
      <c r="I16" s="24" t="s">
        <v>21</v>
      </c>
      <c r="J16" s="55"/>
      <c r="K16" s="32"/>
      <c r="L16" s="4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21.75" customHeight="1">
      <c r="A17" s="32"/>
      <c r="B17" s="33"/>
      <c r="C17" s="32"/>
      <c r="D17" s="21" t="s">
        <v>22</v>
      </c>
      <c r="E17" s="32"/>
      <c r="F17" s="26"/>
      <c r="G17" s="32"/>
      <c r="H17" s="32"/>
      <c r="I17" s="21" t="s">
        <v>23</v>
      </c>
      <c r="J17" s="26" t="s">
        <v>24</v>
      </c>
      <c r="K17" s="32"/>
      <c r="L17" s="4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2" customHeight="1">
      <c r="A18" s="32"/>
      <c r="B18" s="33"/>
      <c r="C18" s="32"/>
      <c r="D18" s="24" t="s">
        <v>25</v>
      </c>
      <c r="E18" s="32"/>
      <c r="F18" s="32"/>
      <c r="G18" s="32"/>
      <c r="H18" s="32"/>
      <c r="I18" s="24" t="s">
        <v>26</v>
      </c>
      <c r="J18" s="22" t="s">
        <v>27</v>
      </c>
      <c r="K18" s="32"/>
      <c r="L18" s="4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18" customHeight="1">
      <c r="A19" s="32"/>
      <c r="B19" s="33"/>
      <c r="C19" s="32"/>
      <c r="D19" s="32"/>
      <c r="E19" s="22" t="s">
        <v>28</v>
      </c>
      <c r="F19" s="32"/>
      <c r="G19" s="32"/>
      <c r="H19" s="32"/>
      <c r="I19" s="24" t="s">
        <v>29</v>
      </c>
      <c r="J19" s="22"/>
      <c r="K19" s="32"/>
      <c r="L19" s="4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6.95" customHeight="1">
      <c r="A20" s="32"/>
      <c r="B20" s="33"/>
      <c r="C20" s="32"/>
      <c r="D20" s="32"/>
      <c r="E20" s="32"/>
      <c r="F20" s="32"/>
      <c r="G20" s="32"/>
      <c r="H20" s="32"/>
      <c r="I20" s="32"/>
      <c r="J20" s="32"/>
      <c r="K20" s="32"/>
      <c r="L20" s="4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2" customHeight="1">
      <c r="A21" s="32"/>
      <c r="B21" s="33"/>
      <c r="C21" s="32"/>
      <c r="D21" s="24" t="s">
        <v>30</v>
      </c>
      <c r="E21" s="32"/>
      <c r="F21" s="32"/>
      <c r="G21" s="32"/>
      <c r="H21" s="32"/>
      <c r="I21" s="24" t="s">
        <v>26</v>
      </c>
      <c r="J21" s="25"/>
      <c r="K21" s="32"/>
      <c r="L21" s="4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18" customHeight="1">
      <c r="A22" s="32"/>
      <c r="B22" s="33"/>
      <c r="C22" s="32"/>
      <c r="D22" s="32"/>
      <c r="E22" s="237"/>
      <c r="F22" s="226"/>
      <c r="G22" s="226"/>
      <c r="H22" s="226"/>
      <c r="I22" s="24" t="s">
        <v>29</v>
      </c>
      <c r="J22" s="25"/>
      <c r="K22" s="32"/>
      <c r="L22" s="4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6.95" customHeight="1">
      <c r="A23" s="32"/>
      <c r="B23" s="33"/>
      <c r="C23" s="32"/>
      <c r="D23" s="32"/>
      <c r="E23" s="32"/>
      <c r="F23" s="32"/>
      <c r="G23" s="32"/>
      <c r="H23" s="32"/>
      <c r="I23" s="32"/>
      <c r="J23" s="32"/>
      <c r="K23" s="32"/>
      <c r="L23" s="4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2" customHeight="1">
      <c r="A24" s="32"/>
      <c r="B24" s="33"/>
      <c r="C24" s="32"/>
      <c r="D24" s="24" t="s">
        <v>32</v>
      </c>
      <c r="E24" s="32"/>
      <c r="F24" s="32"/>
      <c r="G24" s="32"/>
      <c r="H24" s="32"/>
      <c r="I24" s="24" t="s">
        <v>26</v>
      </c>
      <c r="J24" s="22" t="s">
        <v>33</v>
      </c>
      <c r="K24" s="32"/>
      <c r="L24" s="4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18" customHeight="1">
      <c r="A25" s="32"/>
      <c r="B25" s="33"/>
      <c r="C25" s="32"/>
      <c r="D25" s="32"/>
      <c r="E25" s="22" t="s">
        <v>34</v>
      </c>
      <c r="F25" s="32"/>
      <c r="G25" s="32"/>
      <c r="H25" s="32"/>
      <c r="I25" s="24" t="s">
        <v>29</v>
      </c>
      <c r="J25" s="22" t="s">
        <v>35</v>
      </c>
      <c r="K25" s="32"/>
      <c r="L25" s="4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6.95" customHeight="1">
      <c r="A26" s="32"/>
      <c r="B26" s="33"/>
      <c r="C26" s="32"/>
      <c r="D26" s="32"/>
      <c r="E26" s="32"/>
      <c r="F26" s="32"/>
      <c r="G26" s="32"/>
      <c r="H26" s="32"/>
      <c r="I26" s="32"/>
      <c r="J26" s="32"/>
      <c r="K26" s="32"/>
      <c r="L26" s="4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2" customFormat="1" ht="12" customHeight="1">
      <c r="A27" s="32"/>
      <c r="B27" s="33"/>
      <c r="C27" s="32"/>
      <c r="D27" s="24" t="s">
        <v>37</v>
      </c>
      <c r="E27" s="32"/>
      <c r="F27" s="32"/>
      <c r="G27" s="32"/>
      <c r="H27" s="32"/>
      <c r="I27" s="24" t="s">
        <v>26</v>
      </c>
      <c r="J27" s="22" t="s">
        <v>38</v>
      </c>
      <c r="K27" s="32"/>
      <c r="L27" s="4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s="2" customFormat="1" ht="18" customHeight="1">
      <c r="A28" s="32"/>
      <c r="B28" s="33"/>
      <c r="C28" s="32"/>
      <c r="D28" s="32"/>
      <c r="E28" s="22" t="s">
        <v>39</v>
      </c>
      <c r="F28" s="32"/>
      <c r="G28" s="32"/>
      <c r="H28" s="32"/>
      <c r="I28" s="24" t="s">
        <v>29</v>
      </c>
      <c r="J28" s="22" t="s">
        <v>38</v>
      </c>
      <c r="K28" s="32"/>
      <c r="L28" s="4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3"/>
      <c r="C29" s="32"/>
      <c r="D29" s="32"/>
      <c r="E29" s="32"/>
      <c r="F29" s="32"/>
      <c r="G29" s="32"/>
      <c r="H29" s="32"/>
      <c r="I29" s="32"/>
      <c r="J29" s="32"/>
      <c r="K29" s="32"/>
      <c r="L29" s="4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2" customHeight="1">
      <c r="A30" s="32"/>
      <c r="B30" s="33"/>
      <c r="C30" s="32"/>
      <c r="D30" s="24" t="s">
        <v>40</v>
      </c>
      <c r="E30" s="32"/>
      <c r="F30" s="32"/>
      <c r="G30" s="32"/>
      <c r="H30" s="32"/>
      <c r="I30" s="32"/>
      <c r="J30" s="32"/>
      <c r="K30" s="32"/>
      <c r="L30" s="4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8" customFormat="1" ht="16.5" customHeight="1">
      <c r="A31" s="104"/>
      <c r="B31" s="105"/>
      <c r="C31" s="104"/>
      <c r="D31" s="104"/>
      <c r="E31" s="230" t="s">
        <v>1</v>
      </c>
      <c r="F31" s="230"/>
      <c r="G31" s="230"/>
      <c r="H31" s="230"/>
      <c r="I31" s="104"/>
      <c r="J31" s="104"/>
      <c r="K31" s="104"/>
      <c r="L31" s="106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</row>
    <row r="32" spans="1:31" s="2" customFormat="1" ht="6.95" customHeight="1">
      <c r="A32" s="32"/>
      <c r="B32" s="33"/>
      <c r="C32" s="32"/>
      <c r="D32" s="32"/>
      <c r="E32" s="32"/>
      <c r="F32" s="32"/>
      <c r="G32" s="32"/>
      <c r="H32" s="32"/>
      <c r="I32" s="32"/>
      <c r="J32" s="32"/>
      <c r="K32" s="32"/>
      <c r="L32" s="4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3"/>
      <c r="C33" s="32"/>
      <c r="D33" s="66"/>
      <c r="E33" s="66"/>
      <c r="F33" s="66"/>
      <c r="G33" s="66"/>
      <c r="H33" s="66"/>
      <c r="I33" s="66"/>
      <c r="J33" s="66"/>
      <c r="K33" s="66"/>
      <c r="L33" s="4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3"/>
      <c r="C34" s="32"/>
      <c r="D34" s="22" t="s">
        <v>135</v>
      </c>
      <c r="E34" s="32"/>
      <c r="F34" s="32"/>
      <c r="G34" s="32"/>
      <c r="H34" s="32"/>
      <c r="I34" s="32"/>
      <c r="J34" s="31"/>
      <c r="K34" s="32"/>
      <c r="L34" s="4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3"/>
      <c r="C35" s="32"/>
      <c r="D35" s="30" t="s">
        <v>129</v>
      </c>
      <c r="E35" s="32"/>
      <c r="F35" s="32"/>
      <c r="G35" s="32"/>
      <c r="H35" s="32"/>
      <c r="I35" s="32"/>
      <c r="J35" s="31"/>
      <c r="K35" s="32"/>
      <c r="L35" s="4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25.35" customHeight="1">
      <c r="A36" s="32"/>
      <c r="B36" s="33"/>
      <c r="C36" s="32"/>
      <c r="D36" s="107" t="s">
        <v>43</v>
      </c>
      <c r="E36" s="32"/>
      <c r="F36" s="32"/>
      <c r="G36" s="32"/>
      <c r="H36" s="32"/>
      <c r="I36" s="32"/>
      <c r="J36" s="71"/>
      <c r="K36" s="32"/>
      <c r="L36" s="4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6.95" customHeight="1">
      <c r="A37" s="32"/>
      <c r="B37" s="33"/>
      <c r="C37" s="32"/>
      <c r="D37" s="66"/>
      <c r="E37" s="66"/>
      <c r="F37" s="66"/>
      <c r="G37" s="66"/>
      <c r="H37" s="66"/>
      <c r="I37" s="66"/>
      <c r="J37" s="66"/>
      <c r="K37" s="66"/>
      <c r="L37" s="4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customHeight="1">
      <c r="A38" s="32"/>
      <c r="B38" s="33"/>
      <c r="C38" s="32"/>
      <c r="D38" s="32"/>
      <c r="E38" s="32"/>
      <c r="F38" s="36" t="s">
        <v>45</v>
      </c>
      <c r="G38" s="32"/>
      <c r="H38" s="32"/>
      <c r="I38" s="36" t="s">
        <v>44</v>
      </c>
      <c r="J38" s="36" t="s">
        <v>46</v>
      </c>
      <c r="K38" s="32"/>
      <c r="L38" s="4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customHeight="1">
      <c r="A39" s="32"/>
      <c r="B39" s="33"/>
      <c r="C39" s="32"/>
      <c r="D39" s="108" t="s">
        <v>47</v>
      </c>
      <c r="E39" s="24" t="s">
        <v>48</v>
      </c>
      <c r="F39" s="109"/>
      <c r="G39" s="32"/>
      <c r="H39" s="32"/>
      <c r="I39" s="110">
        <v>0.2</v>
      </c>
      <c r="J39" s="109"/>
      <c r="K39" s="32"/>
      <c r="L39" s="4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14.45" customHeight="1">
      <c r="A40" s="32"/>
      <c r="B40" s="33"/>
      <c r="C40" s="32"/>
      <c r="D40" s="32"/>
      <c r="E40" s="24" t="s">
        <v>49</v>
      </c>
      <c r="F40" s="109"/>
      <c r="G40" s="32"/>
      <c r="H40" s="32"/>
      <c r="I40" s="110">
        <v>0.2</v>
      </c>
      <c r="J40" s="109"/>
      <c r="K40" s="32"/>
      <c r="L40" s="4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14.45" hidden="1" customHeight="1">
      <c r="A41" s="32"/>
      <c r="B41" s="33"/>
      <c r="C41" s="32"/>
      <c r="D41" s="32"/>
      <c r="E41" s="24" t="s">
        <v>50</v>
      </c>
      <c r="F41" s="109">
        <f>ROUND((SUM(BG107:BG108) + SUM(BG132:BG188)),  2)</f>
        <v>0</v>
      </c>
      <c r="G41" s="32"/>
      <c r="H41" s="32"/>
      <c r="I41" s="110">
        <v>0.2</v>
      </c>
      <c r="J41" s="109">
        <f>0</f>
        <v>0</v>
      </c>
      <c r="K41" s="32"/>
      <c r="L41" s="4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hidden="1" customHeight="1">
      <c r="A42" s="32"/>
      <c r="B42" s="33"/>
      <c r="C42" s="32"/>
      <c r="D42" s="32"/>
      <c r="E42" s="24" t="s">
        <v>51</v>
      </c>
      <c r="F42" s="109">
        <f>ROUND((SUM(BH107:BH108) + SUM(BH132:BH188)),  2)</f>
        <v>0</v>
      </c>
      <c r="G42" s="32"/>
      <c r="H42" s="32"/>
      <c r="I42" s="110">
        <v>0.2</v>
      </c>
      <c r="J42" s="109">
        <f>0</f>
        <v>0</v>
      </c>
      <c r="K42" s="32"/>
      <c r="L42" s="4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2" customFormat="1" ht="14.45" hidden="1" customHeight="1">
      <c r="A43" s="32"/>
      <c r="B43" s="33"/>
      <c r="C43" s="32"/>
      <c r="D43" s="32"/>
      <c r="E43" s="24" t="s">
        <v>52</v>
      </c>
      <c r="F43" s="109">
        <f>ROUND((SUM(BI107:BI108) + SUM(BI132:BI188)),  2)</f>
        <v>0</v>
      </c>
      <c r="G43" s="32"/>
      <c r="H43" s="32"/>
      <c r="I43" s="110">
        <v>0</v>
      </c>
      <c r="J43" s="109">
        <f>0</f>
        <v>0</v>
      </c>
      <c r="K43" s="32"/>
      <c r="L43" s="4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s="2" customFormat="1" ht="6.95" customHeight="1">
      <c r="A44" s="32"/>
      <c r="B44" s="33"/>
      <c r="C44" s="32"/>
      <c r="D44" s="32"/>
      <c r="E44" s="32"/>
      <c r="F44" s="32"/>
      <c r="G44" s="32"/>
      <c r="H44" s="32"/>
      <c r="I44" s="32"/>
      <c r="J44" s="32"/>
      <c r="K44" s="32"/>
      <c r="L44" s="4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s="2" customFormat="1" ht="25.35" customHeight="1">
      <c r="A45" s="32"/>
      <c r="B45" s="33"/>
      <c r="C45" s="101"/>
      <c r="D45" s="111" t="s">
        <v>53</v>
      </c>
      <c r="E45" s="60"/>
      <c r="F45" s="60"/>
      <c r="G45" s="112" t="s">
        <v>54</v>
      </c>
      <c r="H45" s="113" t="s">
        <v>55</v>
      </c>
      <c r="I45" s="60"/>
      <c r="J45" s="114"/>
      <c r="K45" s="115"/>
      <c r="L45" s="4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s="2" customFormat="1" ht="14.45" customHeight="1">
      <c r="A46" s="32"/>
      <c r="B46" s="33"/>
      <c r="C46" s="32"/>
      <c r="D46" s="32"/>
      <c r="E46" s="32"/>
      <c r="F46" s="32"/>
      <c r="G46" s="32"/>
      <c r="H46" s="32"/>
      <c r="I46" s="32"/>
      <c r="J46" s="32"/>
      <c r="K46" s="32"/>
      <c r="L46" s="4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2" customFormat="1" ht="14.45" customHeight="1">
      <c r="B49" s="42"/>
      <c r="D49" s="43" t="s">
        <v>56</v>
      </c>
      <c r="E49" s="44"/>
      <c r="F49" s="44"/>
      <c r="G49" s="43" t="s">
        <v>57</v>
      </c>
      <c r="H49" s="44"/>
      <c r="I49" s="44"/>
      <c r="J49" s="44"/>
      <c r="K49" s="44"/>
      <c r="L49" s="42"/>
    </row>
    <row r="50" spans="1:31">
      <c r="B50" s="17"/>
      <c r="L50" s="17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 s="2" customFormat="1" ht="12.75">
      <c r="A60" s="32"/>
      <c r="B60" s="33"/>
      <c r="C60" s="32"/>
      <c r="D60" s="45" t="s">
        <v>58</v>
      </c>
      <c r="E60" s="35"/>
      <c r="F60" s="116" t="s">
        <v>59</v>
      </c>
      <c r="G60" s="45" t="s">
        <v>58</v>
      </c>
      <c r="H60" s="35"/>
      <c r="I60" s="35"/>
      <c r="J60" s="117" t="s">
        <v>59</v>
      </c>
      <c r="K60" s="35"/>
      <c r="L60" s="4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>
      <c r="B61" s="17"/>
      <c r="L61" s="17"/>
    </row>
    <row r="62" spans="1:31">
      <c r="B62" s="17"/>
      <c r="L62" s="17"/>
    </row>
    <row r="63" spans="1:31">
      <c r="B63" s="17"/>
      <c r="L63" s="17"/>
    </row>
    <row r="64" spans="1:31" s="2" customFormat="1" ht="12.75">
      <c r="A64" s="32"/>
      <c r="B64" s="33"/>
      <c r="C64" s="32"/>
      <c r="D64" s="43" t="s">
        <v>60</v>
      </c>
      <c r="E64" s="46"/>
      <c r="F64" s="46"/>
      <c r="G64" s="43" t="s">
        <v>61</v>
      </c>
      <c r="H64" s="46"/>
      <c r="I64" s="46"/>
      <c r="J64" s="46"/>
      <c r="K64" s="46"/>
      <c r="L64" s="4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>
      <c r="B65" s="17"/>
      <c r="L65" s="17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 s="2" customFormat="1" ht="12.75">
      <c r="A75" s="32"/>
      <c r="B75" s="33"/>
      <c r="C75" s="32"/>
      <c r="D75" s="45" t="s">
        <v>58</v>
      </c>
      <c r="E75" s="35"/>
      <c r="F75" s="116" t="s">
        <v>59</v>
      </c>
      <c r="G75" s="45" t="s">
        <v>58</v>
      </c>
      <c r="H75" s="35"/>
      <c r="I75" s="35"/>
      <c r="J75" s="117" t="s">
        <v>59</v>
      </c>
      <c r="K75" s="35"/>
      <c r="L75" s="4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s="2" customFormat="1" ht="14.45" customHeight="1">
      <c r="A76" s="32"/>
      <c r="B76" s="47"/>
      <c r="C76" s="48"/>
      <c r="D76" s="48"/>
      <c r="E76" s="48"/>
      <c r="F76" s="48"/>
      <c r="G76" s="48"/>
      <c r="H76" s="48"/>
      <c r="I76" s="48"/>
      <c r="J76" s="48"/>
      <c r="K76" s="48"/>
      <c r="L76" s="4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80" spans="1:31" s="2" customFormat="1" ht="6.95" customHeight="1">
      <c r="A80" s="32"/>
      <c r="B80" s="49"/>
      <c r="C80" s="50"/>
      <c r="D80" s="50"/>
      <c r="E80" s="50"/>
      <c r="F80" s="50"/>
      <c r="G80" s="50"/>
      <c r="H80" s="50"/>
      <c r="I80" s="50"/>
      <c r="J80" s="50"/>
      <c r="K80" s="50"/>
      <c r="L80" s="4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s="2" customFormat="1" ht="24.95" customHeight="1">
      <c r="A81" s="32"/>
      <c r="B81" s="33"/>
      <c r="C81" s="18" t="s">
        <v>136</v>
      </c>
      <c r="D81" s="32"/>
      <c r="E81" s="32"/>
      <c r="F81" s="32"/>
      <c r="G81" s="32"/>
      <c r="H81" s="32"/>
      <c r="I81" s="32"/>
      <c r="J81" s="32"/>
      <c r="K81" s="32"/>
      <c r="L81" s="4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s="2" customFormat="1" ht="6.95" customHeight="1">
      <c r="A82" s="32"/>
      <c r="B82" s="33"/>
      <c r="C82" s="32"/>
      <c r="D82" s="32"/>
      <c r="E82" s="32"/>
      <c r="F82" s="32"/>
      <c r="G82" s="32"/>
      <c r="H82" s="32"/>
      <c r="I82" s="32"/>
      <c r="J82" s="32"/>
      <c r="K82" s="32"/>
      <c r="L82" s="4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s="2" customFormat="1" ht="12" customHeight="1">
      <c r="A83" s="32"/>
      <c r="B83" s="33"/>
      <c r="C83" s="24" t="s">
        <v>13</v>
      </c>
      <c r="D83" s="32"/>
      <c r="E83" s="32"/>
      <c r="F83" s="32"/>
      <c r="G83" s="32"/>
      <c r="H83" s="32"/>
      <c r="I83" s="32"/>
      <c r="J83" s="32"/>
      <c r="K83" s="32"/>
      <c r="L83" s="4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s="2" customFormat="1" ht="16.5" customHeight="1">
      <c r="A84" s="32"/>
      <c r="B84" s="33"/>
      <c r="C84" s="32"/>
      <c r="D84" s="32"/>
      <c r="E84" s="235" t="str">
        <f>E7</f>
        <v>Revúca OR PZ, rekonštrukcia a modernizácia objektu</v>
      </c>
      <c r="F84" s="238"/>
      <c r="G84" s="238"/>
      <c r="H84" s="238"/>
      <c r="I84" s="32"/>
      <c r="J84" s="32"/>
      <c r="K84" s="32"/>
      <c r="L84" s="4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s="1" customFormat="1" ht="12" customHeight="1">
      <c r="B85" s="17"/>
      <c r="C85" s="24" t="s">
        <v>132</v>
      </c>
      <c r="L85" s="17"/>
    </row>
    <row r="86" spans="1:31" s="1" customFormat="1" ht="16.5" customHeight="1">
      <c r="B86" s="17"/>
      <c r="E86" s="235" t="s">
        <v>87</v>
      </c>
      <c r="F86" s="222"/>
      <c r="G86" s="222"/>
      <c r="H86" s="222"/>
      <c r="L86" s="17"/>
    </row>
    <row r="87" spans="1:31" s="1" customFormat="1" ht="12" customHeight="1">
      <c r="B87" s="17"/>
      <c r="C87" s="24" t="s">
        <v>134</v>
      </c>
      <c r="L87" s="17"/>
    </row>
    <row r="88" spans="1:31" s="2" customFormat="1" ht="16.5" customHeight="1">
      <c r="A88" s="32"/>
      <c r="B88" s="33"/>
      <c r="C88" s="32"/>
      <c r="D88" s="32"/>
      <c r="E88" s="239" t="s">
        <v>3319</v>
      </c>
      <c r="F88" s="236"/>
      <c r="G88" s="236"/>
      <c r="H88" s="236"/>
      <c r="I88" s="32"/>
      <c r="J88" s="32"/>
      <c r="K88" s="32"/>
      <c r="L88" s="4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s="2" customFormat="1" ht="12" customHeight="1">
      <c r="A89" s="32"/>
      <c r="B89" s="33"/>
      <c r="C89" s="24" t="s">
        <v>1054</v>
      </c>
      <c r="D89" s="32"/>
      <c r="E89" s="32"/>
      <c r="F89" s="32"/>
      <c r="G89" s="32"/>
      <c r="H89" s="32"/>
      <c r="I89" s="32"/>
      <c r="J89" s="32"/>
      <c r="K89" s="32"/>
      <c r="L89" s="4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s="2" customFormat="1" ht="16.5" customHeight="1">
      <c r="A90" s="32"/>
      <c r="B90" s="33"/>
      <c r="C90" s="32"/>
      <c r="D90" s="32"/>
      <c r="E90" s="194" t="str">
        <f>E13</f>
        <v>1d.2b - Bleskozvod</v>
      </c>
      <c r="F90" s="236"/>
      <c r="G90" s="236"/>
      <c r="H90" s="236"/>
      <c r="I90" s="32"/>
      <c r="J90" s="32"/>
      <c r="K90" s="32"/>
      <c r="L90" s="4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s="2" customFormat="1" ht="6.95" customHeight="1">
      <c r="A91" s="32"/>
      <c r="B91" s="33"/>
      <c r="C91" s="32"/>
      <c r="D91" s="32"/>
      <c r="E91" s="32"/>
      <c r="F91" s="32"/>
      <c r="G91" s="32"/>
      <c r="H91" s="32"/>
      <c r="I91" s="32"/>
      <c r="J91" s="32"/>
      <c r="K91" s="32"/>
      <c r="L91" s="4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s="2" customFormat="1" ht="12" customHeight="1">
      <c r="A92" s="32"/>
      <c r="B92" s="33"/>
      <c r="C92" s="24" t="s">
        <v>19</v>
      </c>
      <c r="D92" s="32"/>
      <c r="E92" s="32"/>
      <c r="F92" s="22" t="str">
        <f>F16</f>
        <v>Revúca</v>
      </c>
      <c r="G92" s="32"/>
      <c r="H92" s="32"/>
      <c r="I92" s="24" t="s">
        <v>21</v>
      </c>
      <c r="J92" s="55" t="str">
        <f>IF(J16="","",J16)</f>
        <v/>
      </c>
      <c r="K92" s="32"/>
      <c r="L92" s="4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s="2" customFormat="1" ht="6.95" customHeight="1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4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s="2" customFormat="1" ht="15.2" customHeight="1">
      <c r="A94" s="32"/>
      <c r="B94" s="33"/>
      <c r="C94" s="24" t="s">
        <v>25</v>
      </c>
      <c r="D94" s="32"/>
      <c r="E94" s="32"/>
      <c r="F94" s="22" t="str">
        <f>E19</f>
        <v>Ministerstvo vnútra Slovenskej republiky</v>
      </c>
      <c r="G94" s="32"/>
      <c r="H94" s="32"/>
      <c r="I94" s="24" t="s">
        <v>32</v>
      </c>
      <c r="J94" s="28" t="str">
        <f>E25</f>
        <v>PROMOST s.r.o.</v>
      </c>
      <c r="K94" s="32"/>
      <c r="L94" s="4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s="2" customFormat="1" ht="25.7" customHeight="1">
      <c r="A95" s="32"/>
      <c r="B95" s="33"/>
      <c r="C95" s="24" t="s">
        <v>30</v>
      </c>
      <c r="D95" s="32"/>
      <c r="E95" s="32"/>
      <c r="F95" s="22" t="str">
        <f>IF(E22="","",E22)</f>
        <v/>
      </c>
      <c r="G95" s="32"/>
      <c r="H95" s="32"/>
      <c r="I95" s="24" t="s">
        <v>37</v>
      </c>
      <c r="J95" s="28" t="str">
        <f>E28</f>
        <v>Ing. Michal Slobodník</v>
      </c>
      <c r="K95" s="32"/>
      <c r="L95" s="4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s="2" customFormat="1" ht="10.35" customHeight="1">
      <c r="A96" s="32"/>
      <c r="B96" s="33"/>
      <c r="C96" s="32"/>
      <c r="D96" s="32"/>
      <c r="E96" s="32"/>
      <c r="F96" s="32"/>
      <c r="G96" s="32"/>
      <c r="H96" s="32"/>
      <c r="I96" s="32"/>
      <c r="J96" s="32"/>
      <c r="K96" s="32"/>
      <c r="L96" s="4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47" s="2" customFormat="1" ht="29.25" customHeight="1">
      <c r="A97" s="32"/>
      <c r="B97" s="33"/>
      <c r="C97" s="118" t="s">
        <v>137</v>
      </c>
      <c r="D97" s="101"/>
      <c r="E97" s="101"/>
      <c r="F97" s="101"/>
      <c r="G97" s="101"/>
      <c r="H97" s="101"/>
      <c r="I97" s="101"/>
      <c r="J97" s="119" t="s">
        <v>138</v>
      </c>
      <c r="K97" s="101"/>
      <c r="L97" s="4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47" s="2" customFormat="1" ht="10.35" customHeight="1">
      <c r="A98" s="32"/>
      <c r="B98" s="33"/>
      <c r="C98" s="32"/>
      <c r="D98" s="32"/>
      <c r="E98" s="32"/>
      <c r="F98" s="32"/>
      <c r="G98" s="32"/>
      <c r="H98" s="32"/>
      <c r="I98" s="32"/>
      <c r="J98" s="32"/>
      <c r="K98" s="32"/>
      <c r="L98" s="4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47" s="2" customFormat="1" ht="22.9" customHeight="1">
      <c r="A99" s="32"/>
      <c r="B99" s="33"/>
      <c r="C99" s="120" t="s">
        <v>139</v>
      </c>
      <c r="D99" s="32"/>
      <c r="E99" s="32"/>
      <c r="F99" s="32"/>
      <c r="G99" s="32"/>
      <c r="H99" s="32"/>
      <c r="I99" s="32"/>
      <c r="J99" s="71"/>
      <c r="K99" s="32"/>
      <c r="L99" s="4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U99" s="14" t="s">
        <v>140</v>
      </c>
    </row>
    <row r="100" spans="1:47" s="9" customFormat="1" ht="24.95" customHeight="1">
      <c r="B100" s="121"/>
      <c r="D100" s="122" t="s">
        <v>1058</v>
      </c>
      <c r="E100" s="123"/>
      <c r="F100" s="123"/>
      <c r="G100" s="123"/>
      <c r="H100" s="123"/>
      <c r="I100" s="123"/>
      <c r="J100" s="124"/>
      <c r="L100" s="121"/>
    </row>
    <row r="101" spans="1:47" s="10" customFormat="1" ht="19.899999999999999" customHeight="1">
      <c r="B101" s="125"/>
      <c r="D101" s="126" t="s">
        <v>1059</v>
      </c>
      <c r="E101" s="127"/>
      <c r="F101" s="127"/>
      <c r="G101" s="127"/>
      <c r="H101" s="127"/>
      <c r="I101" s="127"/>
      <c r="J101" s="128"/>
      <c r="L101" s="125"/>
    </row>
    <row r="102" spans="1:47" s="10" customFormat="1" ht="19.899999999999999" customHeight="1">
      <c r="B102" s="125"/>
      <c r="D102" s="126" t="s">
        <v>1615</v>
      </c>
      <c r="E102" s="127"/>
      <c r="F102" s="127"/>
      <c r="G102" s="127"/>
      <c r="H102" s="127"/>
      <c r="I102" s="127"/>
      <c r="J102" s="128"/>
      <c r="L102" s="125"/>
    </row>
    <row r="103" spans="1:47" s="10" customFormat="1" ht="19.899999999999999" customHeight="1">
      <c r="B103" s="125"/>
      <c r="D103" s="126" t="s">
        <v>1914</v>
      </c>
      <c r="E103" s="127"/>
      <c r="F103" s="127"/>
      <c r="G103" s="127"/>
      <c r="H103" s="127"/>
      <c r="I103" s="127"/>
      <c r="J103" s="128"/>
      <c r="L103" s="125"/>
    </row>
    <row r="104" spans="1:47" s="9" customFormat="1" ht="24.95" customHeight="1">
      <c r="B104" s="121"/>
      <c r="D104" s="122" t="s">
        <v>1616</v>
      </c>
      <c r="E104" s="123"/>
      <c r="F104" s="123"/>
      <c r="G104" s="123"/>
      <c r="H104" s="123"/>
      <c r="I104" s="123"/>
      <c r="J104" s="124"/>
      <c r="L104" s="121"/>
    </row>
    <row r="105" spans="1:47" s="2" customFormat="1" ht="21.75" customHeight="1">
      <c r="A105" s="32"/>
      <c r="B105" s="33"/>
      <c r="C105" s="32"/>
      <c r="D105" s="32"/>
      <c r="E105" s="32"/>
      <c r="F105" s="32"/>
      <c r="G105" s="32"/>
      <c r="H105" s="32"/>
      <c r="I105" s="32"/>
      <c r="J105" s="32"/>
      <c r="K105" s="32"/>
      <c r="L105" s="4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47" s="2" customFormat="1" ht="6.95" customHeight="1">
      <c r="A106" s="32"/>
      <c r="B106" s="33"/>
      <c r="C106" s="32"/>
      <c r="D106" s="32"/>
      <c r="E106" s="32"/>
      <c r="F106" s="32"/>
      <c r="G106" s="32"/>
      <c r="H106" s="32"/>
      <c r="I106" s="32"/>
      <c r="J106" s="32"/>
      <c r="K106" s="32"/>
      <c r="L106" s="4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47" s="2" customFormat="1" ht="29.25" customHeight="1">
      <c r="A107" s="32"/>
      <c r="B107" s="33"/>
      <c r="C107" s="120" t="s">
        <v>149</v>
      </c>
      <c r="D107" s="32"/>
      <c r="E107" s="32"/>
      <c r="F107" s="32"/>
      <c r="G107" s="32"/>
      <c r="H107" s="32"/>
      <c r="I107" s="32"/>
      <c r="J107" s="129"/>
      <c r="K107" s="32"/>
      <c r="L107" s="42"/>
      <c r="N107" s="130" t="s">
        <v>47</v>
      </c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47" s="2" customFormat="1">
      <c r="A108" s="32"/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4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47" s="2" customFormat="1" ht="29.25" customHeight="1">
      <c r="A109" s="32"/>
      <c r="B109" s="33"/>
      <c r="C109" s="100" t="s">
        <v>130</v>
      </c>
      <c r="D109" s="101"/>
      <c r="E109" s="101"/>
      <c r="F109" s="101"/>
      <c r="G109" s="101"/>
      <c r="H109" s="101"/>
      <c r="I109" s="101"/>
      <c r="J109" s="102"/>
      <c r="K109" s="101"/>
      <c r="L109" s="4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47" s="2" customFormat="1" ht="6.95" customHeight="1">
      <c r="A110" s="32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</row>
    <row r="114" spans="1:31" s="2" customFormat="1" ht="6.95" customHeight="1">
      <c r="A114" s="32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24.95" customHeight="1">
      <c r="A115" s="32"/>
      <c r="B115" s="33"/>
      <c r="C115" s="18" t="s">
        <v>151</v>
      </c>
      <c r="D115" s="32"/>
      <c r="E115" s="32"/>
      <c r="F115" s="32"/>
      <c r="G115" s="32"/>
      <c r="H115" s="32"/>
      <c r="I115" s="32"/>
      <c r="J115" s="32"/>
      <c r="K115" s="32"/>
      <c r="L115" s="4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31" s="2" customFormat="1" ht="6.95" customHeight="1">
      <c r="A116" s="32"/>
      <c r="B116" s="33"/>
      <c r="C116" s="32"/>
      <c r="D116" s="32"/>
      <c r="E116" s="32"/>
      <c r="F116" s="32"/>
      <c r="G116" s="32"/>
      <c r="H116" s="32"/>
      <c r="I116" s="32"/>
      <c r="J116" s="32"/>
      <c r="K116" s="32"/>
      <c r="L116" s="4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s="2" customFormat="1" ht="12" customHeight="1">
      <c r="A117" s="32"/>
      <c r="B117" s="33"/>
      <c r="C117" s="24" t="s">
        <v>13</v>
      </c>
      <c r="D117" s="32"/>
      <c r="E117" s="32"/>
      <c r="F117" s="32"/>
      <c r="G117" s="32"/>
      <c r="H117" s="32"/>
      <c r="I117" s="32"/>
      <c r="J117" s="32"/>
      <c r="K117" s="32"/>
      <c r="L117" s="4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s="2" customFormat="1" ht="16.5" customHeight="1">
      <c r="A118" s="32"/>
      <c r="B118" s="33"/>
      <c r="C118" s="32"/>
      <c r="D118" s="32"/>
      <c r="E118" s="235" t="str">
        <f>E7</f>
        <v>Revúca OR PZ, rekonštrukcia a modernizácia objektu</v>
      </c>
      <c r="F118" s="238"/>
      <c r="G118" s="238"/>
      <c r="H118" s="238"/>
      <c r="I118" s="32"/>
      <c r="J118" s="32"/>
      <c r="K118" s="32"/>
      <c r="L118" s="4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s="1" customFormat="1" ht="12" customHeight="1">
      <c r="B119" s="17"/>
      <c r="C119" s="24" t="s">
        <v>132</v>
      </c>
      <c r="L119" s="17"/>
    </row>
    <row r="120" spans="1:31" s="1" customFormat="1" ht="16.5" customHeight="1">
      <c r="B120" s="17"/>
      <c r="E120" s="235" t="s">
        <v>87</v>
      </c>
      <c r="F120" s="222"/>
      <c r="G120" s="222"/>
      <c r="H120" s="222"/>
      <c r="L120" s="17"/>
    </row>
    <row r="121" spans="1:31" s="1" customFormat="1" ht="12" customHeight="1">
      <c r="B121" s="17"/>
      <c r="C121" s="24" t="s">
        <v>134</v>
      </c>
      <c r="L121" s="17"/>
    </row>
    <row r="122" spans="1:31" s="2" customFormat="1" ht="16.5" customHeight="1">
      <c r="A122" s="32"/>
      <c r="B122" s="33"/>
      <c r="C122" s="32"/>
      <c r="D122" s="32"/>
      <c r="E122" s="239" t="s">
        <v>3319</v>
      </c>
      <c r="F122" s="236"/>
      <c r="G122" s="236"/>
      <c r="H122" s="236"/>
      <c r="I122" s="32"/>
      <c r="J122" s="32"/>
      <c r="K122" s="32"/>
      <c r="L122" s="4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2" customHeight="1">
      <c r="A123" s="32"/>
      <c r="B123" s="33"/>
      <c r="C123" s="24" t="s">
        <v>1054</v>
      </c>
      <c r="D123" s="32"/>
      <c r="E123" s="32"/>
      <c r="F123" s="32"/>
      <c r="G123" s="32"/>
      <c r="H123" s="32"/>
      <c r="I123" s="32"/>
      <c r="J123" s="32"/>
      <c r="K123" s="32"/>
      <c r="L123" s="4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6.5" customHeight="1">
      <c r="A124" s="32"/>
      <c r="B124" s="33"/>
      <c r="C124" s="32"/>
      <c r="D124" s="32"/>
      <c r="E124" s="194" t="str">
        <f>E13</f>
        <v>1d.2b - Bleskozvod</v>
      </c>
      <c r="F124" s="236"/>
      <c r="G124" s="236"/>
      <c r="H124" s="236"/>
      <c r="I124" s="32"/>
      <c r="J124" s="32"/>
      <c r="K124" s="32"/>
      <c r="L124" s="4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6.95" customHeight="1">
      <c r="A125" s="32"/>
      <c r="B125" s="33"/>
      <c r="C125" s="32"/>
      <c r="D125" s="32"/>
      <c r="E125" s="32"/>
      <c r="F125" s="32"/>
      <c r="G125" s="32"/>
      <c r="H125" s="32"/>
      <c r="I125" s="32"/>
      <c r="J125" s="32"/>
      <c r="K125" s="32"/>
      <c r="L125" s="4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12" customHeight="1">
      <c r="A126" s="32"/>
      <c r="B126" s="33"/>
      <c r="C126" s="24" t="s">
        <v>19</v>
      </c>
      <c r="D126" s="32"/>
      <c r="E126" s="32"/>
      <c r="F126" s="22" t="str">
        <f>F16</f>
        <v>Revúca</v>
      </c>
      <c r="G126" s="32"/>
      <c r="H126" s="32"/>
      <c r="I126" s="24" t="s">
        <v>21</v>
      </c>
      <c r="J126" s="55" t="str">
        <f>IF(J16="","",J16)</f>
        <v/>
      </c>
      <c r="K126" s="32"/>
      <c r="L126" s="4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6.95" customHeight="1">
      <c r="A127" s="32"/>
      <c r="B127" s="33"/>
      <c r="C127" s="32"/>
      <c r="D127" s="32"/>
      <c r="E127" s="32"/>
      <c r="F127" s="32"/>
      <c r="G127" s="32"/>
      <c r="H127" s="32"/>
      <c r="I127" s="32"/>
      <c r="J127" s="32"/>
      <c r="K127" s="32"/>
      <c r="L127" s="4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15.2" customHeight="1">
      <c r="A128" s="32"/>
      <c r="B128" s="33"/>
      <c r="C128" s="24" t="s">
        <v>25</v>
      </c>
      <c r="D128" s="32"/>
      <c r="E128" s="32"/>
      <c r="F128" s="22" t="str">
        <f>E19</f>
        <v>Ministerstvo vnútra Slovenskej republiky</v>
      </c>
      <c r="G128" s="32"/>
      <c r="H128" s="32"/>
      <c r="I128" s="24" t="s">
        <v>32</v>
      </c>
      <c r="J128" s="28" t="str">
        <f>E25</f>
        <v>PROMOST s.r.o.</v>
      </c>
      <c r="K128" s="32"/>
      <c r="L128" s="4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25.7" customHeight="1">
      <c r="A129" s="32"/>
      <c r="B129" s="33"/>
      <c r="C129" s="24" t="s">
        <v>30</v>
      </c>
      <c r="D129" s="32"/>
      <c r="E129" s="32"/>
      <c r="F129" s="22" t="str">
        <f>IF(E22="","",E22)</f>
        <v/>
      </c>
      <c r="G129" s="32"/>
      <c r="H129" s="32"/>
      <c r="I129" s="24" t="s">
        <v>37</v>
      </c>
      <c r="J129" s="28" t="str">
        <f>E28</f>
        <v>Ing. Michal Slobodník</v>
      </c>
      <c r="K129" s="32"/>
      <c r="L129" s="4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10.35" customHeight="1">
      <c r="A130" s="32"/>
      <c r="B130" s="33"/>
      <c r="C130" s="32"/>
      <c r="D130" s="32"/>
      <c r="E130" s="32"/>
      <c r="F130" s="32"/>
      <c r="G130" s="32"/>
      <c r="H130" s="32"/>
      <c r="I130" s="32"/>
      <c r="J130" s="32"/>
      <c r="K130" s="32"/>
      <c r="L130" s="4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11" customFormat="1" ht="29.25" customHeight="1">
      <c r="A131" s="132"/>
      <c r="B131" s="133"/>
      <c r="C131" s="134" t="s">
        <v>152</v>
      </c>
      <c r="D131" s="135" t="s">
        <v>68</v>
      </c>
      <c r="E131" s="135" t="s">
        <v>64</v>
      </c>
      <c r="F131" s="135" t="s">
        <v>65</v>
      </c>
      <c r="G131" s="135" t="s">
        <v>153</v>
      </c>
      <c r="H131" s="135" t="s">
        <v>154</v>
      </c>
      <c r="I131" s="135" t="s">
        <v>155</v>
      </c>
      <c r="J131" s="136" t="s">
        <v>138</v>
      </c>
      <c r="K131" s="137" t="s">
        <v>156</v>
      </c>
      <c r="L131" s="138"/>
      <c r="M131" s="62" t="s">
        <v>1</v>
      </c>
      <c r="N131" s="63" t="s">
        <v>47</v>
      </c>
      <c r="O131" s="63" t="s">
        <v>157</v>
      </c>
      <c r="P131" s="63" t="s">
        <v>158</v>
      </c>
      <c r="Q131" s="63" t="s">
        <v>159</v>
      </c>
      <c r="R131" s="63" t="s">
        <v>160</v>
      </c>
      <c r="S131" s="63" t="s">
        <v>161</v>
      </c>
      <c r="T131" s="64" t="s">
        <v>162</v>
      </c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</row>
    <row r="132" spans="1:65" s="2" customFormat="1" ht="22.9" customHeight="1">
      <c r="A132" s="32"/>
      <c r="B132" s="33"/>
      <c r="C132" s="69" t="s">
        <v>135</v>
      </c>
      <c r="D132" s="32"/>
      <c r="E132" s="32"/>
      <c r="F132" s="32"/>
      <c r="G132" s="32"/>
      <c r="H132" s="32"/>
      <c r="I132" s="32"/>
      <c r="J132" s="139"/>
      <c r="K132" s="32"/>
      <c r="L132" s="33"/>
      <c r="M132" s="65"/>
      <c r="N132" s="56"/>
      <c r="O132" s="66"/>
      <c r="P132" s="140">
        <f>P133+P186</f>
        <v>0</v>
      </c>
      <c r="Q132" s="66"/>
      <c r="R132" s="140">
        <f>R133+R186</f>
        <v>0.37420000000000003</v>
      </c>
      <c r="S132" s="66"/>
      <c r="T132" s="141">
        <f>T133+T186</f>
        <v>0</v>
      </c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T132" s="14" t="s">
        <v>82</v>
      </c>
      <c r="AU132" s="14" t="s">
        <v>140</v>
      </c>
      <c r="BK132" s="142">
        <f>BK133+BK186</f>
        <v>0</v>
      </c>
    </row>
    <row r="133" spans="1:65" s="12" customFormat="1" ht="25.9" customHeight="1">
      <c r="B133" s="143"/>
      <c r="D133" s="144" t="s">
        <v>82</v>
      </c>
      <c r="E133" s="145" t="s">
        <v>373</v>
      </c>
      <c r="F133" s="145" t="s">
        <v>1259</v>
      </c>
      <c r="I133" s="146"/>
      <c r="J133" s="147"/>
      <c r="L133" s="143"/>
      <c r="M133" s="148"/>
      <c r="N133" s="149"/>
      <c r="O133" s="149"/>
      <c r="P133" s="150">
        <f>P134+P180+P183</f>
        <v>0</v>
      </c>
      <c r="Q133" s="149"/>
      <c r="R133" s="150">
        <f>R134+R180+R183</f>
        <v>0.37420000000000003</v>
      </c>
      <c r="S133" s="149"/>
      <c r="T133" s="151">
        <f>T134+T180+T183</f>
        <v>0</v>
      </c>
      <c r="AR133" s="144" t="s">
        <v>103</v>
      </c>
      <c r="AT133" s="152" t="s">
        <v>82</v>
      </c>
      <c r="AU133" s="152" t="s">
        <v>83</v>
      </c>
      <c r="AY133" s="144" t="s">
        <v>165</v>
      </c>
      <c r="BK133" s="153">
        <f>BK134+BK180+BK183</f>
        <v>0</v>
      </c>
    </row>
    <row r="134" spans="1:65" s="12" customFormat="1" ht="22.9" customHeight="1">
      <c r="B134" s="143"/>
      <c r="D134" s="144" t="s">
        <v>82</v>
      </c>
      <c r="E134" s="154" t="s">
        <v>1260</v>
      </c>
      <c r="F134" s="154" t="s">
        <v>1261</v>
      </c>
      <c r="I134" s="146"/>
      <c r="J134" s="155"/>
      <c r="L134" s="143"/>
      <c r="M134" s="148"/>
      <c r="N134" s="149"/>
      <c r="O134" s="149"/>
      <c r="P134" s="150">
        <f>SUM(P135:P179)</f>
        <v>0</v>
      </c>
      <c r="Q134" s="149"/>
      <c r="R134" s="150">
        <f>SUM(R135:R179)</f>
        <v>0.37420000000000003</v>
      </c>
      <c r="S134" s="149"/>
      <c r="T134" s="151">
        <f>SUM(T135:T179)</f>
        <v>0</v>
      </c>
      <c r="AR134" s="144" t="s">
        <v>103</v>
      </c>
      <c r="AT134" s="152" t="s">
        <v>82</v>
      </c>
      <c r="AU134" s="152" t="s">
        <v>89</v>
      </c>
      <c r="AY134" s="144" t="s">
        <v>165</v>
      </c>
      <c r="BK134" s="153">
        <f>SUM(BK135:BK179)</f>
        <v>0</v>
      </c>
    </row>
    <row r="135" spans="1:65" s="2" customFormat="1" ht="24.2" customHeight="1">
      <c r="A135" s="32"/>
      <c r="B135" s="131"/>
      <c r="C135" s="156" t="s">
        <v>89</v>
      </c>
      <c r="D135" s="156" t="s">
        <v>167</v>
      </c>
      <c r="E135" s="157" t="s">
        <v>1915</v>
      </c>
      <c r="F135" s="158" t="s">
        <v>1916</v>
      </c>
      <c r="G135" s="159" t="s">
        <v>277</v>
      </c>
      <c r="H135" s="160">
        <v>35</v>
      </c>
      <c r="I135" s="161"/>
      <c r="J135" s="162"/>
      <c r="K135" s="163"/>
      <c r="L135" s="33"/>
      <c r="M135" s="164" t="s">
        <v>1</v>
      </c>
      <c r="N135" s="165" t="s">
        <v>49</v>
      </c>
      <c r="O135" s="58"/>
      <c r="P135" s="166">
        <f t="shared" ref="P135:P179" si="0">O135*H135</f>
        <v>0</v>
      </c>
      <c r="Q135" s="166">
        <v>0</v>
      </c>
      <c r="R135" s="166">
        <f t="shared" ref="R135:R179" si="1">Q135*H135</f>
        <v>0</v>
      </c>
      <c r="S135" s="166">
        <v>0</v>
      </c>
      <c r="T135" s="167">
        <f t="shared" ref="T135:T179" si="2">S135*H135</f>
        <v>0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R135" s="168" t="s">
        <v>566</v>
      </c>
      <c r="AT135" s="168" t="s">
        <v>167</v>
      </c>
      <c r="AU135" s="168" t="s">
        <v>94</v>
      </c>
      <c r="AY135" s="14" t="s">
        <v>165</v>
      </c>
      <c r="BE135" s="99">
        <f t="shared" ref="BE135:BE179" si="3">IF(N135="základná",J135,0)</f>
        <v>0</v>
      </c>
      <c r="BF135" s="99">
        <f t="shared" ref="BF135:BF179" si="4">IF(N135="znížená",J135,0)</f>
        <v>0</v>
      </c>
      <c r="BG135" s="99">
        <f t="shared" ref="BG135:BG179" si="5">IF(N135="zákl. prenesená",J135,0)</f>
        <v>0</v>
      </c>
      <c r="BH135" s="99">
        <f t="shared" ref="BH135:BH179" si="6">IF(N135="zníž. prenesená",J135,0)</f>
        <v>0</v>
      </c>
      <c r="BI135" s="99">
        <f t="shared" ref="BI135:BI179" si="7">IF(N135="nulová",J135,0)</f>
        <v>0</v>
      </c>
      <c r="BJ135" s="14" t="s">
        <v>94</v>
      </c>
      <c r="BK135" s="99">
        <f t="shared" ref="BK135:BK179" si="8">ROUND(I135*H135,2)</f>
        <v>0</v>
      </c>
      <c r="BL135" s="14" t="s">
        <v>566</v>
      </c>
      <c r="BM135" s="168" t="s">
        <v>1917</v>
      </c>
    </row>
    <row r="136" spans="1:65" s="2" customFormat="1" ht="14.45" customHeight="1">
      <c r="A136" s="32"/>
      <c r="B136" s="131"/>
      <c r="C136" s="169" t="s">
        <v>94</v>
      </c>
      <c r="D136" s="169" t="s">
        <v>373</v>
      </c>
      <c r="E136" s="170" t="s">
        <v>1918</v>
      </c>
      <c r="F136" s="171" t="s">
        <v>1919</v>
      </c>
      <c r="G136" s="172" t="s">
        <v>434</v>
      </c>
      <c r="H136" s="173">
        <v>21.6</v>
      </c>
      <c r="I136" s="174"/>
      <c r="J136" s="175"/>
      <c r="K136" s="176"/>
      <c r="L136" s="177"/>
      <c r="M136" s="178" t="s">
        <v>1</v>
      </c>
      <c r="N136" s="179" t="s">
        <v>49</v>
      </c>
      <c r="O136" s="58"/>
      <c r="P136" s="166">
        <f t="shared" si="0"/>
        <v>0</v>
      </c>
      <c r="Q136" s="166">
        <v>1E-3</v>
      </c>
      <c r="R136" s="166">
        <f t="shared" si="1"/>
        <v>2.1600000000000001E-2</v>
      </c>
      <c r="S136" s="166">
        <v>0</v>
      </c>
      <c r="T136" s="167">
        <f t="shared" si="2"/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168" t="s">
        <v>1267</v>
      </c>
      <c r="AT136" s="168" t="s">
        <v>373</v>
      </c>
      <c r="AU136" s="168" t="s">
        <v>94</v>
      </c>
      <c r="AY136" s="14" t="s">
        <v>165</v>
      </c>
      <c r="BE136" s="99">
        <f t="shared" si="3"/>
        <v>0</v>
      </c>
      <c r="BF136" s="99">
        <f t="shared" si="4"/>
        <v>0</v>
      </c>
      <c r="BG136" s="99">
        <f t="shared" si="5"/>
        <v>0</v>
      </c>
      <c r="BH136" s="99">
        <f t="shared" si="6"/>
        <v>0</v>
      </c>
      <c r="BI136" s="99">
        <f t="shared" si="7"/>
        <v>0</v>
      </c>
      <c r="BJ136" s="14" t="s">
        <v>94</v>
      </c>
      <c r="BK136" s="99">
        <f t="shared" si="8"/>
        <v>0</v>
      </c>
      <c r="BL136" s="14" t="s">
        <v>1267</v>
      </c>
      <c r="BM136" s="168" t="s">
        <v>1920</v>
      </c>
    </row>
    <row r="137" spans="1:65" s="2" customFormat="1" ht="14.45" customHeight="1">
      <c r="A137" s="32"/>
      <c r="B137" s="131"/>
      <c r="C137" s="156" t="s">
        <v>103</v>
      </c>
      <c r="D137" s="156" t="s">
        <v>167</v>
      </c>
      <c r="E137" s="157" t="s">
        <v>1921</v>
      </c>
      <c r="F137" s="158" t="s">
        <v>1922</v>
      </c>
      <c r="G137" s="159" t="s">
        <v>394</v>
      </c>
      <c r="H137" s="160">
        <v>7</v>
      </c>
      <c r="I137" s="161"/>
      <c r="J137" s="162"/>
      <c r="K137" s="163"/>
      <c r="L137" s="33"/>
      <c r="M137" s="164" t="s">
        <v>1</v>
      </c>
      <c r="N137" s="165" t="s">
        <v>49</v>
      </c>
      <c r="O137" s="58"/>
      <c r="P137" s="166">
        <f t="shared" si="0"/>
        <v>0</v>
      </c>
      <c r="Q137" s="166">
        <v>0</v>
      </c>
      <c r="R137" s="166">
        <f t="shared" si="1"/>
        <v>0</v>
      </c>
      <c r="S137" s="166">
        <v>0</v>
      </c>
      <c r="T137" s="167">
        <f t="shared" si="2"/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168" t="s">
        <v>566</v>
      </c>
      <c r="AT137" s="168" t="s">
        <v>167</v>
      </c>
      <c r="AU137" s="168" t="s">
        <v>94</v>
      </c>
      <c r="AY137" s="14" t="s">
        <v>165</v>
      </c>
      <c r="BE137" s="99">
        <f t="shared" si="3"/>
        <v>0</v>
      </c>
      <c r="BF137" s="99">
        <f t="shared" si="4"/>
        <v>0</v>
      </c>
      <c r="BG137" s="99">
        <f t="shared" si="5"/>
        <v>0</v>
      </c>
      <c r="BH137" s="99">
        <f t="shared" si="6"/>
        <v>0</v>
      </c>
      <c r="BI137" s="99">
        <f t="shared" si="7"/>
        <v>0</v>
      </c>
      <c r="BJ137" s="14" t="s">
        <v>94</v>
      </c>
      <c r="BK137" s="99">
        <f t="shared" si="8"/>
        <v>0</v>
      </c>
      <c r="BL137" s="14" t="s">
        <v>566</v>
      </c>
      <c r="BM137" s="168" t="s">
        <v>1923</v>
      </c>
    </row>
    <row r="138" spans="1:65" s="2" customFormat="1" ht="14.45" customHeight="1">
      <c r="A138" s="32"/>
      <c r="B138" s="131"/>
      <c r="C138" s="169" t="s">
        <v>106</v>
      </c>
      <c r="D138" s="169" t="s">
        <v>373</v>
      </c>
      <c r="E138" s="170" t="s">
        <v>1924</v>
      </c>
      <c r="F138" s="171" t="s">
        <v>1925</v>
      </c>
      <c r="G138" s="172" t="s">
        <v>394</v>
      </c>
      <c r="H138" s="173">
        <v>7</v>
      </c>
      <c r="I138" s="174"/>
      <c r="J138" s="175"/>
      <c r="K138" s="176"/>
      <c r="L138" s="177"/>
      <c r="M138" s="178" t="s">
        <v>1</v>
      </c>
      <c r="N138" s="179" t="s">
        <v>49</v>
      </c>
      <c r="O138" s="58"/>
      <c r="P138" s="166">
        <f t="shared" si="0"/>
        <v>0</v>
      </c>
      <c r="Q138" s="166">
        <v>3.0000000000000001E-5</v>
      </c>
      <c r="R138" s="166">
        <f t="shared" si="1"/>
        <v>2.1000000000000001E-4</v>
      </c>
      <c r="S138" s="166">
        <v>0</v>
      </c>
      <c r="T138" s="167">
        <f t="shared" si="2"/>
        <v>0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168" t="s">
        <v>1267</v>
      </c>
      <c r="AT138" s="168" t="s">
        <v>373</v>
      </c>
      <c r="AU138" s="168" t="s">
        <v>94</v>
      </c>
      <c r="AY138" s="14" t="s">
        <v>165</v>
      </c>
      <c r="BE138" s="99">
        <f t="shared" si="3"/>
        <v>0</v>
      </c>
      <c r="BF138" s="99">
        <f t="shared" si="4"/>
        <v>0</v>
      </c>
      <c r="BG138" s="99">
        <f t="shared" si="5"/>
        <v>0</v>
      </c>
      <c r="BH138" s="99">
        <f t="shared" si="6"/>
        <v>0</v>
      </c>
      <c r="BI138" s="99">
        <f t="shared" si="7"/>
        <v>0</v>
      </c>
      <c r="BJ138" s="14" t="s">
        <v>94</v>
      </c>
      <c r="BK138" s="99">
        <f t="shared" si="8"/>
        <v>0</v>
      </c>
      <c r="BL138" s="14" t="s">
        <v>1267</v>
      </c>
      <c r="BM138" s="168" t="s">
        <v>1926</v>
      </c>
    </row>
    <row r="139" spans="1:65" s="2" customFormat="1" ht="14.45" customHeight="1">
      <c r="A139" s="32"/>
      <c r="B139" s="131"/>
      <c r="C139" s="169" t="s">
        <v>183</v>
      </c>
      <c r="D139" s="169" t="s">
        <v>373</v>
      </c>
      <c r="E139" s="170" t="s">
        <v>1927</v>
      </c>
      <c r="F139" s="171" t="s">
        <v>1928</v>
      </c>
      <c r="G139" s="172" t="s">
        <v>394</v>
      </c>
      <c r="H139" s="173">
        <v>7</v>
      </c>
      <c r="I139" s="174"/>
      <c r="J139" s="175"/>
      <c r="K139" s="176"/>
      <c r="L139" s="177"/>
      <c r="M139" s="178" t="s">
        <v>1</v>
      </c>
      <c r="N139" s="179" t="s">
        <v>49</v>
      </c>
      <c r="O139" s="58"/>
      <c r="P139" s="166">
        <f t="shared" si="0"/>
        <v>0</v>
      </c>
      <c r="Q139" s="166">
        <v>3.0000000000000001E-5</v>
      </c>
      <c r="R139" s="166">
        <f t="shared" si="1"/>
        <v>2.1000000000000001E-4</v>
      </c>
      <c r="S139" s="166">
        <v>0</v>
      </c>
      <c r="T139" s="167">
        <f t="shared" si="2"/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168" t="s">
        <v>1267</v>
      </c>
      <c r="AT139" s="168" t="s">
        <v>373</v>
      </c>
      <c r="AU139" s="168" t="s">
        <v>94</v>
      </c>
      <c r="AY139" s="14" t="s">
        <v>165</v>
      </c>
      <c r="BE139" s="99">
        <f t="shared" si="3"/>
        <v>0</v>
      </c>
      <c r="BF139" s="99">
        <f t="shared" si="4"/>
        <v>0</v>
      </c>
      <c r="BG139" s="99">
        <f t="shared" si="5"/>
        <v>0</v>
      </c>
      <c r="BH139" s="99">
        <f t="shared" si="6"/>
        <v>0</v>
      </c>
      <c r="BI139" s="99">
        <f t="shared" si="7"/>
        <v>0</v>
      </c>
      <c r="BJ139" s="14" t="s">
        <v>94</v>
      </c>
      <c r="BK139" s="99">
        <f t="shared" si="8"/>
        <v>0</v>
      </c>
      <c r="BL139" s="14" t="s">
        <v>1267</v>
      </c>
      <c r="BM139" s="168" t="s">
        <v>1929</v>
      </c>
    </row>
    <row r="140" spans="1:65" s="2" customFormat="1" ht="14.45" customHeight="1">
      <c r="A140" s="32"/>
      <c r="B140" s="131"/>
      <c r="C140" s="156" t="s">
        <v>172</v>
      </c>
      <c r="D140" s="156" t="s">
        <v>167</v>
      </c>
      <c r="E140" s="157" t="s">
        <v>1930</v>
      </c>
      <c r="F140" s="158" t="s">
        <v>1931</v>
      </c>
      <c r="G140" s="159" t="s">
        <v>277</v>
      </c>
      <c r="H140" s="160">
        <v>30</v>
      </c>
      <c r="I140" s="161"/>
      <c r="J140" s="162"/>
      <c r="K140" s="163"/>
      <c r="L140" s="33"/>
      <c r="M140" s="164" t="s">
        <v>1</v>
      </c>
      <c r="N140" s="165" t="s">
        <v>49</v>
      </c>
      <c r="O140" s="58"/>
      <c r="P140" s="166">
        <f t="shared" si="0"/>
        <v>0</v>
      </c>
      <c r="Q140" s="166">
        <v>0</v>
      </c>
      <c r="R140" s="166">
        <f t="shared" si="1"/>
        <v>0</v>
      </c>
      <c r="S140" s="166">
        <v>0</v>
      </c>
      <c r="T140" s="167">
        <f t="shared" si="2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168" t="s">
        <v>566</v>
      </c>
      <c r="AT140" s="168" t="s">
        <v>167</v>
      </c>
      <c r="AU140" s="168" t="s">
        <v>94</v>
      </c>
      <c r="AY140" s="14" t="s">
        <v>165</v>
      </c>
      <c r="BE140" s="99">
        <f t="shared" si="3"/>
        <v>0</v>
      </c>
      <c r="BF140" s="99">
        <f t="shared" si="4"/>
        <v>0</v>
      </c>
      <c r="BG140" s="99">
        <f t="shared" si="5"/>
        <v>0</v>
      </c>
      <c r="BH140" s="99">
        <f t="shared" si="6"/>
        <v>0</v>
      </c>
      <c r="BI140" s="99">
        <f t="shared" si="7"/>
        <v>0</v>
      </c>
      <c r="BJ140" s="14" t="s">
        <v>94</v>
      </c>
      <c r="BK140" s="99">
        <f t="shared" si="8"/>
        <v>0</v>
      </c>
      <c r="BL140" s="14" t="s">
        <v>566</v>
      </c>
      <c r="BM140" s="168" t="s">
        <v>1932</v>
      </c>
    </row>
    <row r="141" spans="1:65" s="2" customFormat="1" ht="24.2" customHeight="1">
      <c r="A141" s="32"/>
      <c r="B141" s="131"/>
      <c r="C141" s="169" t="s">
        <v>190</v>
      </c>
      <c r="D141" s="169" t="s">
        <v>373</v>
      </c>
      <c r="E141" s="170" t="s">
        <v>1933</v>
      </c>
      <c r="F141" s="171" t="s">
        <v>1934</v>
      </c>
      <c r="G141" s="172" t="s">
        <v>394</v>
      </c>
      <c r="H141" s="173">
        <v>2</v>
      </c>
      <c r="I141" s="174"/>
      <c r="J141" s="175"/>
      <c r="K141" s="176"/>
      <c r="L141" s="177"/>
      <c r="M141" s="178" t="s">
        <v>1</v>
      </c>
      <c r="N141" s="179" t="s">
        <v>49</v>
      </c>
      <c r="O141" s="58"/>
      <c r="P141" s="166">
        <f t="shared" si="0"/>
        <v>0</v>
      </c>
      <c r="Q141" s="166">
        <v>0</v>
      </c>
      <c r="R141" s="166">
        <f t="shared" si="1"/>
        <v>0</v>
      </c>
      <c r="S141" s="166">
        <v>0</v>
      </c>
      <c r="T141" s="167">
        <f t="shared" si="2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168" t="s">
        <v>1835</v>
      </c>
      <c r="AT141" s="168" t="s">
        <v>373</v>
      </c>
      <c r="AU141" s="168" t="s">
        <v>94</v>
      </c>
      <c r="AY141" s="14" t="s">
        <v>165</v>
      </c>
      <c r="BE141" s="99">
        <f t="shared" si="3"/>
        <v>0</v>
      </c>
      <c r="BF141" s="99">
        <f t="shared" si="4"/>
        <v>0</v>
      </c>
      <c r="BG141" s="99">
        <f t="shared" si="5"/>
        <v>0</v>
      </c>
      <c r="BH141" s="99">
        <f t="shared" si="6"/>
        <v>0</v>
      </c>
      <c r="BI141" s="99">
        <f t="shared" si="7"/>
        <v>0</v>
      </c>
      <c r="BJ141" s="14" t="s">
        <v>94</v>
      </c>
      <c r="BK141" s="99">
        <f t="shared" si="8"/>
        <v>0</v>
      </c>
      <c r="BL141" s="14" t="s">
        <v>566</v>
      </c>
      <c r="BM141" s="168" t="s">
        <v>1935</v>
      </c>
    </row>
    <row r="142" spans="1:65" s="2" customFormat="1" ht="14.45" customHeight="1">
      <c r="A142" s="32"/>
      <c r="B142" s="131"/>
      <c r="C142" s="156" t="s">
        <v>194</v>
      </c>
      <c r="D142" s="156" t="s">
        <v>167</v>
      </c>
      <c r="E142" s="157" t="s">
        <v>1936</v>
      </c>
      <c r="F142" s="158" t="s">
        <v>1937</v>
      </c>
      <c r="G142" s="159" t="s">
        <v>394</v>
      </c>
      <c r="H142" s="160">
        <v>65</v>
      </c>
      <c r="I142" s="161"/>
      <c r="J142" s="162"/>
      <c r="K142" s="163"/>
      <c r="L142" s="33"/>
      <c r="M142" s="164" t="s">
        <v>1</v>
      </c>
      <c r="N142" s="165" t="s">
        <v>49</v>
      </c>
      <c r="O142" s="58"/>
      <c r="P142" s="166">
        <f t="shared" si="0"/>
        <v>0</v>
      </c>
      <c r="Q142" s="166">
        <v>0</v>
      </c>
      <c r="R142" s="166">
        <f t="shared" si="1"/>
        <v>0</v>
      </c>
      <c r="S142" s="166">
        <v>0</v>
      </c>
      <c r="T142" s="167">
        <f t="shared" si="2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168" t="s">
        <v>566</v>
      </c>
      <c r="AT142" s="168" t="s">
        <v>167</v>
      </c>
      <c r="AU142" s="168" t="s">
        <v>94</v>
      </c>
      <c r="AY142" s="14" t="s">
        <v>165</v>
      </c>
      <c r="BE142" s="99">
        <f t="shared" si="3"/>
        <v>0</v>
      </c>
      <c r="BF142" s="99">
        <f t="shared" si="4"/>
        <v>0</v>
      </c>
      <c r="BG142" s="99">
        <f t="shared" si="5"/>
        <v>0</v>
      </c>
      <c r="BH142" s="99">
        <f t="shared" si="6"/>
        <v>0</v>
      </c>
      <c r="BI142" s="99">
        <f t="shared" si="7"/>
        <v>0</v>
      </c>
      <c r="BJ142" s="14" t="s">
        <v>94</v>
      </c>
      <c r="BK142" s="99">
        <f t="shared" si="8"/>
        <v>0</v>
      </c>
      <c r="BL142" s="14" t="s">
        <v>566</v>
      </c>
      <c r="BM142" s="168" t="s">
        <v>1938</v>
      </c>
    </row>
    <row r="143" spans="1:65" s="2" customFormat="1" ht="24.2" customHeight="1">
      <c r="A143" s="32"/>
      <c r="B143" s="131"/>
      <c r="C143" s="169" t="s">
        <v>198</v>
      </c>
      <c r="D143" s="169" t="s">
        <v>373</v>
      </c>
      <c r="E143" s="170" t="s">
        <v>1939</v>
      </c>
      <c r="F143" s="171" t="s">
        <v>1940</v>
      </c>
      <c r="G143" s="172" t="s">
        <v>394</v>
      </c>
      <c r="H143" s="173">
        <v>65</v>
      </c>
      <c r="I143" s="174"/>
      <c r="J143" s="175"/>
      <c r="K143" s="176"/>
      <c r="L143" s="177"/>
      <c r="M143" s="178" t="s">
        <v>1</v>
      </c>
      <c r="N143" s="179" t="s">
        <v>49</v>
      </c>
      <c r="O143" s="58"/>
      <c r="P143" s="166">
        <f t="shared" si="0"/>
        <v>0</v>
      </c>
      <c r="Q143" s="166">
        <v>1.06E-3</v>
      </c>
      <c r="R143" s="166">
        <f t="shared" si="1"/>
        <v>6.8900000000000003E-2</v>
      </c>
      <c r="S143" s="166">
        <v>0</v>
      </c>
      <c r="T143" s="167">
        <f t="shared" si="2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168" t="s">
        <v>1267</v>
      </c>
      <c r="AT143" s="168" t="s">
        <v>373</v>
      </c>
      <c r="AU143" s="168" t="s">
        <v>94</v>
      </c>
      <c r="AY143" s="14" t="s">
        <v>165</v>
      </c>
      <c r="BE143" s="99">
        <f t="shared" si="3"/>
        <v>0</v>
      </c>
      <c r="BF143" s="99">
        <f t="shared" si="4"/>
        <v>0</v>
      </c>
      <c r="BG143" s="99">
        <f t="shared" si="5"/>
        <v>0</v>
      </c>
      <c r="BH143" s="99">
        <f t="shared" si="6"/>
        <v>0</v>
      </c>
      <c r="BI143" s="99">
        <f t="shared" si="7"/>
        <v>0</v>
      </c>
      <c r="BJ143" s="14" t="s">
        <v>94</v>
      </c>
      <c r="BK143" s="99">
        <f t="shared" si="8"/>
        <v>0</v>
      </c>
      <c r="BL143" s="14" t="s">
        <v>1267</v>
      </c>
      <c r="BM143" s="168" t="s">
        <v>1941</v>
      </c>
    </row>
    <row r="144" spans="1:65" s="2" customFormat="1" ht="24.2" customHeight="1">
      <c r="A144" s="32"/>
      <c r="B144" s="131"/>
      <c r="C144" s="169" t="s">
        <v>202</v>
      </c>
      <c r="D144" s="169" t="s">
        <v>373</v>
      </c>
      <c r="E144" s="170" t="s">
        <v>1942</v>
      </c>
      <c r="F144" s="171" t="s">
        <v>1943</v>
      </c>
      <c r="G144" s="172" t="s">
        <v>394</v>
      </c>
      <c r="H144" s="173">
        <v>65</v>
      </c>
      <c r="I144" s="174"/>
      <c r="J144" s="175"/>
      <c r="K144" s="176"/>
      <c r="L144" s="177"/>
      <c r="M144" s="178" t="s">
        <v>1</v>
      </c>
      <c r="N144" s="179" t="s">
        <v>49</v>
      </c>
      <c r="O144" s="58"/>
      <c r="P144" s="166">
        <f t="shared" si="0"/>
        <v>0</v>
      </c>
      <c r="Q144" s="166">
        <v>1E-4</v>
      </c>
      <c r="R144" s="166">
        <f t="shared" si="1"/>
        <v>6.5000000000000006E-3</v>
      </c>
      <c r="S144" s="166">
        <v>0</v>
      </c>
      <c r="T144" s="167">
        <f t="shared" si="2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168" t="s">
        <v>1267</v>
      </c>
      <c r="AT144" s="168" t="s">
        <v>373</v>
      </c>
      <c r="AU144" s="168" t="s">
        <v>94</v>
      </c>
      <c r="AY144" s="14" t="s">
        <v>165</v>
      </c>
      <c r="BE144" s="99">
        <f t="shared" si="3"/>
        <v>0</v>
      </c>
      <c r="BF144" s="99">
        <f t="shared" si="4"/>
        <v>0</v>
      </c>
      <c r="BG144" s="99">
        <f t="shared" si="5"/>
        <v>0</v>
      </c>
      <c r="BH144" s="99">
        <f t="shared" si="6"/>
        <v>0</v>
      </c>
      <c r="BI144" s="99">
        <f t="shared" si="7"/>
        <v>0</v>
      </c>
      <c r="BJ144" s="14" t="s">
        <v>94</v>
      </c>
      <c r="BK144" s="99">
        <f t="shared" si="8"/>
        <v>0</v>
      </c>
      <c r="BL144" s="14" t="s">
        <v>1267</v>
      </c>
      <c r="BM144" s="168" t="s">
        <v>1944</v>
      </c>
    </row>
    <row r="145" spans="1:65" s="2" customFormat="1" ht="14.45" customHeight="1">
      <c r="A145" s="32"/>
      <c r="B145" s="131"/>
      <c r="C145" s="156" t="s">
        <v>206</v>
      </c>
      <c r="D145" s="156" t="s">
        <v>167</v>
      </c>
      <c r="E145" s="157" t="s">
        <v>1945</v>
      </c>
      <c r="F145" s="158" t="s">
        <v>1946</v>
      </c>
      <c r="G145" s="159" t="s">
        <v>394</v>
      </c>
      <c r="H145" s="160">
        <v>200</v>
      </c>
      <c r="I145" s="161"/>
      <c r="J145" s="162"/>
      <c r="K145" s="163"/>
      <c r="L145" s="33"/>
      <c r="M145" s="164" t="s">
        <v>1</v>
      </c>
      <c r="N145" s="165" t="s">
        <v>49</v>
      </c>
      <c r="O145" s="58"/>
      <c r="P145" s="166">
        <f t="shared" si="0"/>
        <v>0</v>
      </c>
      <c r="Q145" s="166">
        <v>0</v>
      </c>
      <c r="R145" s="166">
        <f t="shared" si="1"/>
        <v>0</v>
      </c>
      <c r="S145" s="166">
        <v>0</v>
      </c>
      <c r="T145" s="167">
        <f t="shared" si="2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168" t="s">
        <v>566</v>
      </c>
      <c r="AT145" s="168" t="s">
        <v>167</v>
      </c>
      <c r="AU145" s="168" t="s">
        <v>94</v>
      </c>
      <c r="AY145" s="14" t="s">
        <v>165</v>
      </c>
      <c r="BE145" s="99">
        <f t="shared" si="3"/>
        <v>0</v>
      </c>
      <c r="BF145" s="99">
        <f t="shared" si="4"/>
        <v>0</v>
      </c>
      <c r="BG145" s="99">
        <f t="shared" si="5"/>
        <v>0</v>
      </c>
      <c r="BH145" s="99">
        <f t="shared" si="6"/>
        <v>0</v>
      </c>
      <c r="BI145" s="99">
        <f t="shared" si="7"/>
        <v>0</v>
      </c>
      <c r="BJ145" s="14" t="s">
        <v>94</v>
      </c>
      <c r="BK145" s="99">
        <f t="shared" si="8"/>
        <v>0</v>
      </c>
      <c r="BL145" s="14" t="s">
        <v>566</v>
      </c>
      <c r="BM145" s="168" t="s">
        <v>1947</v>
      </c>
    </row>
    <row r="146" spans="1:65" s="2" customFormat="1" ht="24.2" customHeight="1">
      <c r="A146" s="32"/>
      <c r="B146" s="131"/>
      <c r="C146" s="169" t="s">
        <v>210</v>
      </c>
      <c r="D146" s="169" t="s">
        <v>373</v>
      </c>
      <c r="E146" s="170" t="s">
        <v>1948</v>
      </c>
      <c r="F146" s="171" t="s">
        <v>1949</v>
      </c>
      <c r="G146" s="172" t="s">
        <v>394</v>
      </c>
      <c r="H146" s="173">
        <v>200</v>
      </c>
      <c r="I146" s="174"/>
      <c r="J146" s="175"/>
      <c r="K146" s="176"/>
      <c r="L146" s="177"/>
      <c r="M146" s="178" t="s">
        <v>1</v>
      </c>
      <c r="N146" s="179" t="s">
        <v>49</v>
      </c>
      <c r="O146" s="58"/>
      <c r="P146" s="166">
        <f t="shared" si="0"/>
        <v>0</v>
      </c>
      <c r="Q146" s="166">
        <v>1.9000000000000001E-4</v>
      </c>
      <c r="R146" s="166">
        <f t="shared" si="1"/>
        <v>3.7999999999999999E-2</v>
      </c>
      <c r="S146" s="166">
        <v>0</v>
      </c>
      <c r="T146" s="167">
        <f t="shared" si="2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168" t="s">
        <v>1267</v>
      </c>
      <c r="AT146" s="168" t="s">
        <v>373</v>
      </c>
      <c r="AU146" s="168" t="s">
        <v>94</v>
      </c>
      <c r="AY146" s="14" t="s">
        <v>165</v>
      </c>
      <c r="BE146" s="99">
        <f t="shared" si="3"/>
        <v>0</v>
      </c>
      <c r="BF146" s="99">
        <f t="shared" si="4"/>
        <v>0</v>
      </c>
      <c r="BG146" s="99">
        <f t="shared" si="5"/>
        <v>0</v>
      </c>
      <c r="BH146" s="99">
        <f t="shared" si="6"/>
        <v>0</v>
      </c>
      <c r="BI146" s="99">
        <f t="shared" si="7"/>
        <v>0</v>
      </c>
      <c r="BJ146" s="14" t="s">
        <v>94</v>
      </c>
      <c r="BK146" s="99">
        <f t="shared" si="8"/>
        <v>0</v>
      </c>
      <c r="BL146" s="14" t="s">
        <v>1267</v>
      </c>
      <c r="BM146" s="168" t="s">
        <v>1950</v>
      </c>
    </row>
    <row r="147" spans="1:65" s="2" customFormat="1" ht="14.45" customHeight="1">
      <c r="A147" s="32"/>
      <c r="B147" s="131"/>
      <c r="C147" s="156" t="s">
        <v>214</v>
      </c>
      <c r="D147" s="156" t="s">
        <v>167</v>
      </c>
      <c r="E147" s="157" t="s">
        <v>1951</v>
      </c>
      <c r="F147" s="158" t="s">
        <v>1952</v>
      </c>
      <c r="G147" s="159" t="s">
        <v>394</v>
      </c>
      <c r="H147" s="160">
        <v>170</v>
      </c>
      <c r="I147" s="161"/>
      <c r="J147" s="162"/>
      <c r="K147" s="163"/>
      <c r="L147" s="33"/>
      <c r="M147" s="164" t="s">
        <v>1</v>
      </c>
      <c r="N147" s="165" t="s">
        <v>49</v>
      </c>
      <c r="O147" s="58"/>
      <c r="P147" s="166">
        <f t="shared" si="0"/>
        <v>0</v>
      </c>
      <c r="Q147" s="166">
        <v>0</v>
      </c>
      <c r="R147" s="166">
        <f t="shared" si="1"/>
        <v>0</v>
      </c>
      <c r="S147" s="166">
        <v>0</v>
      </c>
      <c r="T147" s="167">
        <f t="shared" si="2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168" t="s">
        <v>566</v>
      </c>
      <c r="AT147" s="168" t="s">
        <v>167</v>
      </c>
      <c r="AU147" s="168" t="s">
        <v>94</v>
      </c>
      <c r="AY147" s="14" t="s">
        <v>165</v>
      </c>
      <c r="BE147" s="99">
        <f t="shared" si="3"/>
        <v>0</v>
      </c>
      <c r="BF147" s="99">
        <f t="shared" si="4"/>
        <v>0</v>
      </c>
      <c r="BG147" s="99">
        <f t="shared" si="5"/>
        <v>0</v>
      </c>
      <c r="BH147" s="99">
        <f t="shared" si="6"/>
        <v>0</v>
      </c>
      <c r="BI147" s="99">
        <f t="shared" si="7"/>
        <v>0</v>
      </c>
      <c r="BJ147" s="14" t="s">
        <v>94</v>
      </c>
      <c r="BK147" s="99">
        <f t="shared" si="8"/>
        <v>0</v>
      </c>
      <c r="BL147" s="14" t="s">
        <v>566</v>
      </c>
      <c r="BM147" s="168" t="s">
        <v>1953</v>
      </c>
    </row>
    <row r="148" spans="1:65" s="2" customFormat="1" ht="24.2" customHeight="1">
      <c r="A148" s="32"/>
      <c r="B148" s="131"/>
      <c r="C148" s="169" t="s">
        <v>218</v>
      </c>
      <c r="D148" s="169" t="s">
        <v>373</v>
      </c>
      <c r="E148" s="170" t="s">
        <v>1954</v>
      </c>
      <c r="F148" s="171" t="s">
        <v>1955</v>
      </c>
      <c r="G148" s="172" t="s">
        <v>394</v>
      </c>
      <c r="H148" s="173">
        <v>170</v>
      </c>
      <c r="I148" s="174"/>
      <c r="J148" s="175"/>
      <c r="K148" s="176"/>
      <c r="L148" s="177"/>
      <c r="M148" s="178" t="s">
        <v>1</v>
      </c>
      <c r="N148" s="179" t="s">
        <v>49</v>
      </c>
      <c r="O148" s="58"/>
      <c r="P148" s="166">
        <f t="shared" si="0"/>
        <v>0</v>
      </c>
      <c r="Q148" s="166">
        <v>2.0000000000000001E-4</v>
      </c>
      <c r="R148" s="166">
        <f t="shared" si="1"/>
        <v>3.4000000000000002E-2</v>
      </c>
      <c r="S148" s="166">
        <v>0</v>
      </c>
      <c r="T148" s="167">
        <f t="shared" si="2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168" t="s">
        <v>1267</v>
      </c>
      <c r="AT148" s="168" t="s">
        <v>373</v>
      </c>
      <c r="AU148" s="168" t="s">
        <v>94</v>
      </c>
      <c r="AY148" s="14" t="s">
        <v>165</v>
      </c>
      <c r="BE148" s="99">
        <f t="shared" si="3"/>
        <v>0</v>
      </c>
      <c r="BF148" s="99">
        <f t="shared" si="4"/>
        <v>0</v>
      </c>
      <c r="BG148" s="99">
        <f t="shared" si="5"/>
        <v>0</v>
      </c>
      <c r="BH148" s="99">
        <f t="shared" si="6"/>
        <v>0</v>
      </c>
      <c r="BI148" s="99">
        <f t="shared" si="7"/>
        <v>0</v>
      </c>
      <c r="BJ148" s="14" t="s">
        <v>94</v>
      </c>
      <c r="BK148" s="99">
        <f t="shared" si="8"/>
        <v>0</v>
      </c>
      <c r="BL148" s="14" t="s">
        <v>1267</v>
      </c>
      <c r="BM148" s="168" t="s">
        <v>1956</v>
      </c>
    </row>
    <row r="149" spans="1:65" s="2" customFormat="1" ht="24.2" customHeight="1">
      <c r="A149" s="32"/>
      <c r="B149" s="131"/>
      <c r="C149" s="156" t="s">
        <v>222</v>
      </c>
      <c r="D149" s="156" t="s">
        <v>167</v>
      </c>
      <c r="E149" s="157" t="s">
        <v>1957</v>
      </c>
      <c r="F149" s="158" t="s">
        <v>1958</v>
      </c>
      <c r="G149" s="159" t="s">
        <v>394</v>
      </c>
      <c r="H149" s="160">
        <v>3</v>
      </c>
      <c r="I149" s="161"/>
      <c r="J149" s="162"/>
      <c r="K149" s="163"/>
      <c r="L149" s="33"/>
      <c r="M149" s="164" t="s">
        <v>1</v>
      </c>
      <c r="N149" s="165" t="s">
        <v>49</v>
      </c>
      <c r="O149" s="58"/>
      <c r="P149" s="166">
        <f t="shared" si="0"/>
        <v>0</v>
      </c>
      <c r="Q149" s="166">
        <v>0</v>
      </c>
      <c r="R149" s="166">
        <f t="shared" si="1"/>
        <v>0</v>
      </c>
      <c r="S149" s="166">
        <v>0</v>
      </c>
      <c r="T149" s="167">
        <f t="shared" si="2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168" t="s">
        <v>566</v>
      </c>
      <c r="AT149" s="168" t="s">
        <v>167</v>
      </c>
      <c r="AU149" s="168" t="s">
        <v>94</v>
      </c>
      <c r="AY149" s="14" t="s">
        <v>165</v>
      </c>
      <c r="BE149" s="99">
        <f t="shared" si="3"/>
        <v>0</v>
      </c>
      <c r="BF149" s="99">
        <f t="shared" si="4"/>
        <v>0</v>
      </c>
      <c r="BG149" s="99">
        <f t="shared" si="5"/>
        <v>0</v>
      </c>
      <c r="BH149" s="99">
        <f t="shared" si="6"/>
        <v>0</v>
      </c>
      <c r="BI149" s="99">
        <f t="shared" si="7"/>
        <v>0</v>
      </c>
      <c r="BJ149" s="14" t="s">
        <v>94</v>
      </c>
      <c r="BK149" s="99">
        <f t="shared" si="8"/>
        <v>0</v>
      </c>
      <c r="BL149" s="14" t="s">
        <v>566</v>
      </c>
      <c r="BM149" s="168" t="s">
        <v>1959</v>
      </c>
    </row>
    <row r="150" spans="1:65" s="2" customFormat="1" ht="24.2" customHeight="1">
      <c r="A150" s="32"/>
      <c r="B150" s="131"/>
      <c r="C150" s="169" t="s">
        <v>226</v>
      </c>
      <c r="D150" s="169" t="s">
        <v>373</v>
      </c>
      <c r="E150" s="170" t="s">
        <v>1960</v>
      </c>
      <c r="F150" s="171" t="s">
        <v>1961</v>
      </c>
      <c r="G150" s="172" t="s">
        <v>394</v>
      </c>
      <c r="H150" s="173">
        <v>3</v>
      </c>
      <c r="I150" s="174"/>
      <c r="J150" s="175"/>
      <c r="K150" s="176"/>
      <c r="L150" s="177"/>
      <c r="M150" s="178" t="s">
        <v>1</v>
      </c>
      <c r="N150" s="179" t="s">
        <v>49</v>
      </c>
      <c r="O150" s="58"/>
      <c r="P150" s="166">
        <f t="shared" si="0"/>
        <v>0</v>
      </c>
      <c r="Q150" s="166">
        <v>4.1999999999999997E-3</v>
      </c>
      <c r="R150" s="166">
        <f t="shared" si="1"/>
        <v>1.26E-2</v>
      </c>
      <c r="S150" s="166">
        <v>0</v>
      </c>
      <c r="T150" s="167">
        <f t="shared" si="2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168" t="s">
        <v>1267</v>
      </c>
      <c r="AT150" s="168" t="s">
        <v>373</v>
      </c>
      <c r="AU150" s="168" t="s">
        <v>94</v>
      </c>
      <c r="AY150" s="14" t="s">
        <v>165</v>
      </c>
      <c r="BE150" s="99">
        <f t="shared" si="3"/>
        <v>0</v>
      </c>
      <c r="BF150" s="99">
        <f t="shared" si="4"/>
        <v>0</v>
      </c>
      <c r="BG150" s="99">
        <f t="shared" si="5"/>
        <v>0</v>
      </c>
      <c r="BH150" s="99">
        <f t="shared" si="6"/>
        <v>0</v>
      </c>
      <c r="BI150" s="99">
        <f t="shared" si="7"/>
        <v>0</v>
      </c>
      <c r="BJ150" s="14" t="s">
        <v>94</v>
      </c>
      <c r="BK150" s="99">
        <f t="shared" si="8"/>
        <v>0</v>
      </c>
      <c r="BL150" s="14" t="s">
        <v>1267</v>
      </c>
      <c r="BM150" s="168" t="s">
        <v>1962</v>
      </c>
    </row>
    <row r="151" spans="1:65" s="2" customFormat="1" ht="14.45" customHeight="1">
      <c r="A151" s="32"/>
      <c r="B151" s="131"/>
      <c r="C151" s="156" t="s">
        <v>230</v>
      </c>
      <c r="D151" s="156" t="s">
        <v>167</v>
      </c>
      <c r="E151" s="157" t="s">
        <v>1963</v>
      </c>
      <c r="F151" s="158" t="s">
        <v>1964</v>
      </c>
      <c r="G151" s="159" t="s">
        <v>394</v>
      </c>
      <c r="H151" s="160">
        <v>3</v>
      </c>
      <c r="I151" s="161"/>
      <c r="J151" s="162"/>
      <c r="K151" s="163"/>
      <c r="L151" s="33"/>
      <c r="M151" s="164" t="s">
        <v>1</v>
      </c>
      <c r="N151" s="165" t="s">
        <v>49</v>
      </c>
      <c r="O151" s="58"/>
      <c r="P151" s="166">
        <f t="shared" si="0"/>
        <v>0</v>
      </c>
      <c r="Q151" s="166">
        <v>0</v>
      </c>
      <c r="R151" s="166">
        <f t="shared" si="1"/>
        <v>0</v>
      </c>
      <c r="S151" s="166">
        <v>0</v>
      </c>
      <c r="T151" s="167">
        <f t="shared" si="2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168" t="s">
        <v>566</v>
      </c>
      <c r="AT151" s="168" t="s">
        <v>167</v>
      </c>
      <c r="AU151" s="168" t="s">
        <v>94</v>
      </c>
      <c r="AY151" s="14" t="s">
        <v>165</v>
      </c>
      <c r="BE151" s="99">
        <f t="shared" si="3"/>
        <v>0</v>
      </c>
      <c r="BF151" s="99">
        <f t="shared" si="4"/>
        <v>0</v>
      </c>
      <c r="BG151" s="99">
        <f t="shared" si="5"/>
        <v>0</v>
      </c>
      <c r="BH151" s="99">
        <f t="shared" si="6"/>
        <v>0</v>
      </c>
      <c r="BI151" s="99">
        <f t="shared" si="7"/>
        <v>0</v>
      </c>
      <c r="BJ151" s="14" t="s">
        <v>94</v>
      </c>
      <c r="BK151" s="99">
        <f t="shared" si="8"/>
        <v>0</v>
      </c>
      <c r="BL151" s="14" t="s">
        <v>566</v>
      </c>
      <c r="BM151" s="168" t="s">
        <v>1965</v>
      </c>
    </row>
    <row r="152" spans="1:65" s="2" customFormat="1" ht="14.45" customHeight="1">
      <c r="A152" s="32"/>
      <c r="B152" s="131"/>
      <c r="C152" s="169" t="s">
        <v>234</v>
      </c>
      <c r="D152" s="169" t="s">
        <v>373</v>
      </c>
      <c r="E152" s="170" t="s">
        <v>1966</v>
      </c>
      <c r="F152" s="171" t="s">
        <v>1967</v>
      </c>
      <c r="G152" s="172" t="s">
        <v>394</v>
      </c>
      <c r="H152" s="173">
        <v>3</v>
      </c>
      <c r="I152" s="174"/>
      <c r="J152" s="175"/>
      <c r="K152" s="176"/>
      <c r="L152" s="177"/>
      <c r="M152" s="178" t="s">
        <v>1</v>
      </c>
      <c r="N152" s="179" t="s">
        <v>49</v>
      </c>
      <c r="O152" s="58"/>
      <c r="P152" s="166">
        <f t="shared" si="0"/>
        <v>0</v>
      </c>
      <c r="Q152" s="166">
        <v>1.7000000000000001E-4</v>
      </c>
      <c r="R152" s="166">
        <f t="shared" si="1"/>
        <v>5.1000000000000004E-4</v>
      </c>
      <c r="S152" s="166">
        <v>0</v>
      </c>
      <c r="T152" s="167">
        <f t="shared" si="2"/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168" t="s">
        <v>1267</v>
      </c>
      <c r="AT152" s="168" t="s">
        <v>373</v>
      </c>
      <c r="AU152" s="168" t="s">
        <v>94</v>
      </c>
      <c r="AY152" s="14" t="s">
        <v>165</v>
      </c>
      <c r="BE152" s="99">
        <f t="shared" si="3"/>
        <v>0</v>
      </c>
      <c r="BF152" s="99">
        <f t="shared" si="4"/>
        <v>0</v>
      </c>
      <c r="BG152" s="99">
        <f t="shared" si="5"/>
        <v>0</v>
      </c>
      <c r="BH152" s="99">
        <f t="shared" si="6"/>
        <v>0</v>
      </c>
      <c r="BI152" s="99">
        <f t="shared" si="7"/>
        <v>0</v>
      </c>
      <c r="BJ152" s="14" t="s">
        <v>94</v>
      </c>
      <c r="BK152" s="99">
        <f t="shared" si="8"/>
        <v>0</v>
      </c>
      <c r="BL152" s="14" t="s">
        <v>1267</v>
      </c>
      <c r="BM152" s="168" t="s">
        <v>1968</v>
      </c>
    </row>
    <row r="153" spans="1:65" s="2" customFormat="1" ht="14.45" customHeight="1">
      <c r="A153" s="32"/>
      <c r="B153" s="131"/>
      <c r="C153" s="156" t="s">
        <v>238</v>
      </c>
      <c r="D153" s="156" t="s">
        <v>167</v>
      </c>
      <c r="E153" s="157" t="s">
        <v>1969</v>
      </c>
      <c r="F153" s="158" t="s">
        <v>1970</v>
      </c>
      <c r="G153" s="159" t="s">
        <v>394</v>
      </c>
      <c r="H153" s="160">
        <v>17</v>
      </c>
      <c r="I153" s="161"/>
      <c r="J153" s="162"/>
      <c r="K153" s="163"/>
      <c r="L153" s="33"/>
      <c r="M153" s="164" t="s">
        <v>1</v>
      </c>
      <c r="N153" s="165" t="s">
        <v>49</v>
      </c>
      <c r="O153" s="58"/>
      <c r="P153" s="166">
        <f t="shared" si="0"/>
        <v>0</v>
      </c>
      <c r="Q153" s="166">
        <v>0</v>
      </c>
      <c r="R153" s="166">
        <f t="shared" si="1"/>
        <v>0</v>
      </c>
      <c r="S153" s="166">
        <v>0</v>
      </c>
      <c r="T153" s="167">
        <f t="shared" si="2"/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168" t="s">
        <v>566</v>
      </c>
      <c r="AT153" s="168" t="s">
        <v>167</v>
      </c>
      <c r="AU153" s="168" t="s">
        <v>94</v>
      </c>
      <c r="AY153" s="14" t="s">
        <v>165</v>
      </c>
      <c r="BE153" s="99">
        <f t="shared" si="3"/>
        <v>0</v>
      </c>
      <c r="BF153" s="99">
        <f t="shared" si="4"/>
        <v>0</v>
      </c>
      <c r="BG153" s="99">
        <f t="shared" si="5"/>
        <v>0</v>
      </c>
      <c r="BH153" s="99">
        <f t="shared" si="6"/>
        <v>0</v>
      </c>
      <c r="BI153" s="99">
        <f t="shared" si="7"/>
        <v>0</v>
      </c>
      <c r="BJ153" s="14" t="s">
        <v>94</v>
      </c>
      <c r="BK153" s="99">
        <f t="shared" si="8"/>
        <v>0</v>
      </c>
      <c r="BL153" s="14" t="s">
        <v>566</v>
      </c>
      <c r="BM153" s="168" t="s">
        <v>1971</v>
      </c>
    </row>
    <row r="154" spans="1:65" s="2" customFormat="1" ht="14.45" customHeight="1">
      <c r="A154" s="32"/>
      <c r="B154" s="131"/>
      <c r="C154" s="169" t="s">
        <v>7</v>
      </c>
      <c r="D154" s="169" t="s">
        <v>373</v>
      </c>
      <c r="E154" s="170" t="s">
        <v>1972</v>
      </c>
      <c r="F154" s="171" t="s">
        <v>1973</v>
      </c>
      <c r="G154" s="172" t="s">
        <v>394</v>
      </c>
      <c r="H154" s="173">
        <v>3</v>
      </c>
      <c r="I154" s="174"/>
      <c r="J154" s="175"/>
      <c r="K154" s="176"/>
      <c r="L154" s="177"/>
      <c r="M154" s="178" t="s">
        <v>1</v>
      </c>
      <c r="N154" s="179" t="s">
        <v>49</v>
      </c>
      <c r="O154" s="58"/>
      <c r="P154" s="166">
        <f t="shared" si="0"/>
        <v>0</v>
      </c>
      <c r="Q154" s="166">
        <v>4.0000000000000002E-4</v>
      </c>
      <c r="R154" s="166">
        <f t="shared" si="1"/>
        <v>1.2000000000000001E-3</v>
      </c>
      <c r="S154" s="166">
        <v>0</v>
      </c>
      <c r="T154" s="167">
        <f t="shared" si="2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168" t="s">
        <v>1267</v>
      </c>
      <c r="AT154" s="168" t="s">
        <v>373</v>
      </c>
      <c r="AU154" s="168" t="s">
        <v>94</v>
      </c>
      <c r="AY154" s="14" t="s">
        <v>165</v>
      </c>
      <c r="BE154" s="99">
        <f t="shared" si="3"/>
        <v>0</v>
      </c>
      <c r="BF154" s="99">
        <f t="shared" si="4"/>
        <v>0</v>
      </c>
      <c r="BG154" s="99">
        <f t="shared" si="5"/>
        <v>0</v>
      </c>
      <c r="BH154" s="99">
        <f t="shared" si="6"/>
        <v>0</v>
      </c>
      <c r="BI154" s="99">
        <f t="shared" si="7"/>
        <v>0</v>
      </c>
      <c r="BJ154" s="14" t="s">
        <v>94</v>
      </c>
      <c r="BK154" s="99">
        <f t="shared" si="8"/>
        <v>0</v>
      </c>
      <c r="BL154" s="14" t="s">
        <v>1267</v>
      </c>
      <c r="BM154" s="168" t="s">
        <v>1974</v>
      </c>
    </row>
    <row r="155" spans="1:65" s="2" customFormat="1" ht="14.45" customHeight="1">
      <c r="A155" s="32"/>
      <c r="B155" s="131"/>
      <c r="C155" s="169" t="s">
        <v>245</v>
      </c>
      <c r="D155" s="169" t="s">
        <v>373</v>
      </c>
      <c r="E155" s="170" t="s">
        <v>1975</v>
      </c>
      <c r="F155" s="171" t="s">
        <v>1976</v>
      </c>
      <c r="G155" s="172" t="s">
        <v>394</v>
      </c>
      <c r="H155" s="173">
        <v>14</v>
      </c>
      <c r="I155" s="174"/>
      <c r="J155" s="175"/>
      <c r="K155" s="176"/>
      <c r="L155" s="177"/>
      <c r="M155" s="178" t="s">
        <v>1</v>
      </c>
      <c r="N155" s="179" t="s">
        <v>49</v>
      </c>
      <c r="O155" s="58"/>
      <c r="P155" s="166">
        <f t="shared" si="0"/>
        <v>0</v>
      </c>
      <c r="Q155" s="166">
        <v>4.0000000000000002E-4</v>
      </c>
      <c r="R155" s="166">
        <f t="shared" si="1"/>
        <v>5.5999999999999999E-3</v>
      </c>
      <c r="S155" s="166">
        <v>0</v>
      </c>
      <c r="T155" s="167">
        <f t="shared" si="2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168" t="s">
        <v>1267</v>
      </c>
      <c r="AT155" s="168" t="s">
        <v>373</v>
      </c>
      <c r="AU155" s="168" t="s">
        <v>94</v>
      </c>
      <c r="AY155" s="14" t="s">
        <v>165</v>
      </c>
      <c r="BE155" s="99">
        <f t="shared" si="3"/>
        <v>0</v>
      </c>
      <c r="BF155" s="99">
        <f t="shared" si="4"/>
        <v>0</v>
      </c>
      <c r="BG155" s="99">
        <f t="shared" si="5"/>
        <v>0</v>
      </c>
      <c r="BH155" s="99">
        <f t="shared" si="6"/>
        <v>0</v>
      </c>
      <c r="BI155" s="99">
        <f t="shared" si="7"/>
        <v>0</v>
      </c>
      <c r="BJ155" s="14" t="s">
        <v>94</v>
      </c>
      <c r="BK155" s="99">
        <f t="shared" si="8"/>
        <v>0</v>
      </c>
      <c r="BL155" s="14" t="s">
        <v>1267</v>
      </c>
      <c r="BM155" s="168" t="s">
        <v>1977</v>
      </c>
    </row>
    <row r="156" spans="1:65" s="2" customFormat="1" ht="14.45" customHeight="1">
      <c r="A156" s="32"/>
      <c r="B156" s="131"/>
      <c r="C156" s="156" t="s">
        <v>249</v>
      </c>
      <c r="D156" s="156" t="s">
        <v>167</v>
      </c>
      <c r="E156" s="157" t="s">
        <v>1978</v>
      </c>
      <c r="F156" s="158" t="s">
        <v>1979</v>
      </c>
      <c r="G156" s="159" t="s">
        <v>394</v>
      </c>
      <c r="H156" s="160">
        <v>15</v>
      </c>
      <c r="I156" s="161"/>
      <c r="J156" s="162"/>
      <c r="K156" s="163"/>
      <c r="L156" s="33"/>
      <c r="M156" s="164" t="s">
        <v>1</v>
      </c>
      <c r="N156" s="165" t="s">
        <v>49</v>
      </c>
      <c r="O156" s="58"/>
      <c r="P156" s="166">
        <f t="shared" si="0"/>
        <v>0</v>
      </c>
      <c r="Q156" s="166">
        <v>0</v>
      </c>
      <c r="R156" s="166">
        <f t="shared" si="1"/>
        <v>0</v>
      </c>
      <c r="S156" s="166">
        <v>0</v>
      </c>
      <c r="T156" s="167">
        <f t="shared" si="2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168" t="s">
        <v>566</v>
      </c>
      <c r="AT156" s="168" t="s">
        <v>167</v>
      </c>
      <c r="AU156" s="168" t="s">
        <v>94</v>
      </c>
      <c r="AY156" s="14" t="s">
        <v>165</v>
      </c>
      <c r="BE156" s="99">
        <f t="shared" si="3"/>
        <v>0</v>
      </c>
      <c r="BF156" s="99">
        <f t="shared" si="4"/>
        <v>0</v>
      </c>
      <c r="BG156" s="99">
        <f t="shared" si="5"/>
        <v>0</v>
      </c>
      <c r="BH156" s="99">
        <f t="shared" si="6"/>
        <v>0</v>
      </c>
      <c r="BI156" s="99">
        <f t="shared" si="7"/>
        <v>0</v>
      </c>
      <c r="BJ156" s="14" t="s">
        <v>94</v>
      </c>
      <c r="BK156" s="99">
        <f t="shared" si="8"/>
        <v>0</v>
      </c>
      <c r="BL156" s="14" t="s">
        <v>566</v>
      </c>
      <c r="BM156" s="168" t="s">
        <v>1980</v>
      </c>
    </row>
    <row r="157" spans="1:65" s="2" customFormat="1" ht="14.45" customHeight="1">
      <c r="A157" s="32"/>
      <c r="B157" s="131"/>
      <c r="C157" s="169" t="s">
        <v>254</v>
      </c>
      <c r="D157" s="169" t="s">
        <v>373</v>
      </c>
      <c r="E157" s="170" t="s">
        <v>1981</v>
      </c>
      <c r="F157" s="171" t="s">
        <v>1982</v>
      </c>
      <c r="G157" s="172" t="s">
        <v>394</v>
      </c>
      <c r="H157" s="173">
        <v>15</v>
      </c>
      <c r="I157" s="174"/>
      <c r="J157" s="175"/>
      <c r="K157" s="176"/>
      <c r="L157" s="177"/>
      <c r="M157" s="178" t="s">
        <v>1</v>
      </c>
      <c r="N157" s="179" t="s">
        <v>49</v>
      </c>
      <c r="O157" s="58"/>
      <c r="P157" s="166">
        <f t="shared" si="0"/>
        <v>0</v>
      </c>
      <c r="Q157" s="166">
        <v>2.2000000000000001E-4</v>
      </c>
      <c r="R157" s="166">
        <f t="shared" si="1"/>
        <v>3.3E-3</v>
      </c>
      <c r="S157" s="166">
        <v>0</v>
      </c>
      <c r="T157" s="167">
        <f t="shared" si="2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168" t="s">
        <v>1267</v>
      </c>
      <c r="AT157" s="168" t="s">
        <v>373</v>
      </c>
      <c r="AU157" s="168" t="s">
        <v>94</v>
      </c>
      <c r="AY157" s="14" t="s">
        <v>165</v>
      </c>
      <c r="BE157" s="99">
        <f t="shared" si="3"/>
        <v>0</v>
      </c>
      <c r="BF157" s="99">
        <f t="shared" si="4"/>
        <v>0</v>
      </c>
      <c r="BG157" s="99">
        <f t="shared" si="5"/>
        <v>0</v>
      </c>
      <c r="BH157" s="99">
        <f t="shared" si="6"/>
        <v>0</v>
      </c>
      <c r="BI157" s="99">
        <f t="shared" si="7"/>
        <v>0</v>
      </c>
      <c r="BJ157" s="14" t="s">
        <v>94</v>
      </c>
      <c r="BK157" s="99">
        <f t="shared" si="8"/>
        <v>0</v>
      </c>
      <c r="BL157" s="14" t="s">
        <v>1267</v>
      </c>
      <c r="BM157" s="168" t="s">
        <v>1983</v>
      </c>
    </row>
    <row r="158" spans="1:65" s="2" customFormat="1" ht="14.45" customHeight="1">
      <c r="A158" s="32"/>
      <c r="B158" s="131"/>
      <c r="C158" s="156" t="s">
        <v>258</v>
      </c>
      <c r="D158" s="156" t="s">
        <v>167</v>
      </c>
      <c r="E158" s="157" t="s">
        <v>1984</v>
      </c>
      <c r="F158" s="158" t="s">
        <v>1985</v>
      </c>
      <c r="G158" s="159" t="s">
        <v>394</v>
      </c>
      <c r="H158" s="160">
        <v>60</v>
      </c>
      <c r="I158" s="161"/>
      <c r="J158" s="162"/>
      <c r="K158" s="163"/>
      <c r="L158" s="33"/>
      <c r="M158" s="164" t="s">
        <v>1</v>
      </c>
      <c r="N158" s="165" t="s">
        <v>49</v>
      </c>
      <c r="O158" s="58"/>
      <c r="P158" s="166">
        <f t="shared" si="0"/>
        <v>0</v>
      </c>
      <c r="Q158" s="166">
        <v>0</v>
      </c>
      <c r="R158" s="166">
        <f t="shared" si="1"/>
        <v>0</v>
      </c>
      <c r="S158" s="166">
        <v>0</v>
      </c>
      <c r="T158" s="167">
        <f t="shared" si="2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168" t="s">
        <v>566</v>
      </c>
      <c r="AT158" s="168" t="s">
        <v>167</v>
      </c>
      <c r="AU158" s="168" t="s">
        <v>94</v>
      </c>
      <c r="AY158" s="14" t="s">
        <v>165</v>
      </c>
      <c r="BE158" s="99">
        <f t="shared" si="3"/>
        <v>0</v>
      </c>
      <c r="BF158" s="99">
        <f t="shared" si="4"/>
        <v>0</v>
      </c>
      <c r="BG158" s="99">
        <f t="shared" si="5"/>
        <v>0</v>
      </c>
      <c r="BH158" s="99">
        <f t="shared" si="6"/>
        <v>0</v>
      </c>
      <c r="BI158" s="99">
        <f t="shared" si="7"/>
        <v>0</v>
      </c>
      <c r="BJ158" s="14" t="s">
        <v>94</v>
      </c>
      <c r="BK158" s="99">
        <f t="shared" si="8"/>
        <v>0</v>
      </c>
      <c r="BL158" s="14" t="s">
        <v>566</v>
      </c>
      <c r="BM158" s="168" t="s">
        <v>1986</v>
      </c>
    </row>
    <row r="159" spans="1:65" s="2" customFormat="1" ht="24.2" customHeight="1">
      <c r="A159" s="32"/>
      <c r="B159" s="131"/>
      <c r="C159" s="169" t="s">
        <v>262</v>
      </c>
      <c r="D159" s="169" t="s">
        <v>373</v>
      </c>
      <c r="E159" s="170" t="s">
        <v>1987</v>
      </c>
      <c r="F159" s="171" t="s">
        <v>1988</v>
      </c>
      <c r="G159" s="172" t="s">
        <v>394</v>
      </c>
      <c r="H159" s="173">
        <v>60</v>
      </c>
      <c r="I159" s="174"/>
      <c r="J159" s="175"/>
      <c r="K159" s="176"/>
      <c r="L159" s="177"/>
      <c r="M159" s="178" t="s">
        <v>1</v>
      </c>
      <c r="N159" s="179" t="s">
        <v>49</v>
      </c>
      <c r="O159" s="58"/>
      <c r="P159" s="166">
        <f t="shared" si="0"/>
        <v>0</v>
      </c>
      <c r="Q159" s="166">
        <v>1.6000000000000001E-4</v>
      </c>
      <c r="R159" s="166">
        <f t="shared" si="1"/>
        <v>9.6000000000000009E-3</v>
      </c>
      <c r="S159" s="166">
        <v>0</v>
      </c>
      <c r="T159" s="167">
        <f t="shared" si="2"/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168" t="s">
        <v>1267</v>
      </c>
      <c r="AT159" s="168" t="s">
        <v>373</v>
      </c>
      <c r="AU159" s="168" t="s">
        <v>94</v>
      </c>
      <c r="AY159" s="14" t="s">
        <v>165</v>
      </c>
      <c r="BE159" s="99">
        <f t="shared" si="3"/>
        <v>0</v>
      </c>
      <c r="BF159" s="99">
        <f t="shared" si="4"/>
        <v>0</v>
      </c>
      <c r="BG159" s="99">
        <f t="shared" si="5"/>
        <v>0</v>
      </c>
      <c r="BH159" s="99">
        <f t="shared" si="6"/>
        <v>0</v>
      </c>
      <c r="BI159" s="99">
        <f t="shared" si="7"/>
        <v>0</v>
      </c>
      <c r="BJ159" s="14" t="s">
        <v>94</v>
      </c>
      <c r="BK159" s="99">
        <f t="shared" si="8"/>
        <v>0</v>
      </c>
      <c r="BL159" s="14" t="s">
        <v>1267</v>
      </c>
      <c r="BM159" s="168" t="s">
        <v>1989</v>
      </c>
    </row>
    <row r="160" spans="1:65" s="2" customFormat="1" ht="14.45" customHeight="1">
      <c r="A160" s="32"/>
      <c r="B160" s="131"/>
      <c r="C160" s="156" t="s">
        <v>266</v>
      </c>
      <c r="D160" s="156" t="s">
        <v>167</v>
      </c>
      <c r="E160" s="157" t="s">
        <v>1990</v>
      </c>
      <c r="F160" s="158" t="s">
        <v>1991</v>
      </c>
      <c r="G160" s="159" t="s">
        <v>394</v>
      </c>
      <c r="H160" s="160">
        <v>7</v>
      </c>
      <c r="I160" s="161"/>
      <c r="J160" s="162"/>
      <c r="K160" s="163"/>
      <c r="L160" s="33"/>
      <c r="M160" s="164" t="s">
        <v>1</v>
      </c>
      <c r="N160" s="165" t="s">
        <v>49</v>
      </c>
      <c r="O160" s="58"/>
      <c r="P160" s="166">
        <f t="shared" si="0"/>
        <v>0</v>
      </c>
      <c r="Q160" s="166">
        <v>0</v>
      </c>
      <c r="R160" s="166">
        <f t="shared" si="1"/>
        <v>0</v>
      </c>
      <c r="S160" s="166">
        <v>0</v>
      </c>
      <c r="T160" s="167">
        <f t="shared" si="2"/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168" t="s">
        <v>566</v>
      </c>
      <c r="AT160" s="168" t="s">
        <v>167</v>
      </c>
      <c r="AU160" s="168" t="s">
        <v>94</v>
      </c>
      <c r="AY160" s="14" t="s">
        <v>165</v>
      </c>
      <c r="BE160" s="99">
        <f t="shared" si="3"/>
        <v>0</v>
      </c>
      <c r="BF160" s="99">
        <f t="shared" si="4"/>
        <v>0</v>
      </c>
      <c r="BG160" s="99">
        <f t="shared" si="5"/>
        <v>0</v>
      </c>
      <c r="BH160" s="99">
        <f t="shared" si="6"/>
        <v>0</v>
      </c>
      <c r="BI160" s="99">
        <f t="shared" si="7"/>
        <v>0</v>
      </c>
      <c r="BJ160" s="14" t="s">
        <v>94</v>
      </c>
      <c r="BK160" s="99">
        <f t="shared" si="8"/>
        <v>0</v>
      </c>
      <c r="BL160" s="14" t="s">
        <v>566</v>
      </c>
      <c r="BM160" s="168" t="s">
        <v>1992</v>
      </c>
    </row>
    <row r="161" spans="1:65" s="2" customFormat="1" ht="14.45" customHeight="1">
      <c r="A161" s="32"/>
      <c r="B161" s="131"/>
      <c r="C161" s="169" t="s">
        <v>270</v>
      </c>
      <c r="D161" s="169" t="s">
        <v>373</v>
      </c>
      <c r="E161" s="170" t="s">
        <v>1993</v>
      </c>
      <c r="F161" s="171" t="s">
        <v>1994</v>
      </c>
      <c r="G161" s="172" t="s">
        <v>394</v>
      </c>
      <c r="H161" s="173">
        <v>7</v>
      </c>
      <c r="I161" s="174"/>
      <c r="J161" s="175"/>
      <c r="K161" s="176"/>
      <c r="L161" s="177"/>
      <c r="M161" s="178" t="s">
        <v>1</v>
      </c>
      <c r="N161" s="179" t="s">
        <v>49</v>
      </c>
      <c r="O161" s="58"/>
      <c r="P161" s="166">
        <f t="shared" si="0"/>
        <v>0</v>
      </c>
      <c r="Q161" s="166">
        <v>2.9E-4</v>
      </c>
      <c r="R161" s="166">
        <f t="shared" si="1"/>
        <v>2.0300000000000001E-3</v>
      </c>
      <c r="S161" s="166">
        <v>0</v>
      </c>
      <c r="T161" s="167">
        <f t="shared" si="2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168" t="s">
        <v>1267</v>
      </c>
      <c r="AT161" s="168" t="s">
        <v>373</v>
      </c>
      <c r="AU161" s="168" t="s">
        <v>94</v>
      </c>
      <c r="AY161" s="14" t="s">
        <v>165</v>
      </c>
      <c r="BE161" s="99">
        <f t="shared" si="3"/>
        <v>0</v>
      </c>
      <c r="BF161" s="99">
        <f t="shared" si="4"/>
        <v>0</v>
      </c>
      <c r="BG161" s="99">
        <f t="shared" si="5"/>
        <v>0</v>
      </c>
      <c r="BH161" s="99">
        <f t="shared" si="6"/>
        <v>0</v>
      </c>
      <c r="BI161" s="99">
        <f t="shared" si="7"/>
        <v>0</v>
      </c>
      <c r="BJ161" s="14" t="s">
        <v>94</v>
      </c>
      <c r="BK161" s="99">
        <f t="shared" si="8"/>
        <v>0</v>
      </c>
      <c r="BL161" s="14" t="s">
        <v>1267</v>
      </c>
      <c r="BM161" s="168" t="s">
        <v>1995</v>
      </c>
    </row>
    <row r="162" spans="1:65" s="2" customFormat="1" ht="14.45" customHeight="1">
      <c r="A162" s="32"/>
      <c r="B162" s="131"/>
      <c r="C162" s="156" t="s">
        <v>274</v>
      </c>
      <c r="D162" s="156" t="s">
        <v>167</v>
      </c>
      <c r="E162" s="157" t="s">
        <v>1996</v>
      </c>
      <c r="F162" s="158" t="s">
        <v>1997</v>
      </c>
      <c r="G162" s="159" t="s">
        <v>394</v>
      </c>
      <c r="H162" s="160">
        <v>7</v>
      </c>
      <c r="I162" s="161"/>
      <c r="J162" s="162"/>
      <c r="K162" s="163"/>
      <c r="L162" s="33"/>
      <c r="M162" s="164" t="s">
        <v>1</v>
      </c>
      <c r="N162" s="165" t="s">
        <v>49</v>
      </c>
      <c r="O162" s="58"/>
      <c r="P162" s="166">
        <f t="shared" si="0"/>
        <v>0</v>
      </c>
      <c r="Q162" s="166">
        <v>0</v>
      </c>
      <c r="R162" s="166">
        <f t="shared" si="1"/>
        <v>0</v>
      </c>
      <c r="S162" s="166">
        <v>0</v>
      </c>
      <c r="T162" s="167">
        <f t="shared" si="2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168" t="s">
        <v>566</v>
      </c>
      <c r="AT162" s="168" t="s">
        <v>167</v>
      </c>
      <c r="AU162" s="168" t="s">
        <v>94</v>
      </c>
      <c r="AY162" s="14" t="s">
        <v>165</v>
      </c>
      <c r="BE162" s="99">
        <f t="shared" si="3"/>
        <v>0</v>
      </c>
      <c r="BF162" s="99">
        <f t="shared" si="4"/>
        <v>0</v>
      </c>
      <c r="BG162" s="99">
        <f t="shared" si="5"/>
        <v>0</v>
      </c>
      <c r="BH162" s="99">
        <f t="shared" si="6"/>
        <v>0</v>
      </c>
      <c r="BI162" s="99">
        <f t="shared" si="7"/>
        <v>0</v>
      </c>
      <c r="BJ162" s="14" t="s">
        <v>94</v>
      </c>
      <c r="BK162" s="99">
        <f t="shared" si="8"/>
        <v>0</v>
      </c>
      <c r="BL162" s="14" t="s">
        <v>566</v>
      </c>
      <c r="BM162" s="168" t="s">
        <v>1998</v>
      </c>
    </row>
    <row r="163" spans="1:65" s="2" customFormat="1" ht="14.45" customHeight="1">
      <c r="A163" s="32"/>
      <c r="B163" s="131"/>
      <c r="C163" s="169" t="s">
        <v>279</v>
      </c>
      <c r="D163" s="169" t="s">
        <v>373</v>
      </c>
      <c r="E163" s="170" t="s">
        <v>1999</v>
      </c>
      <c r="F163" s="171" t="s">
        <v>2000</v>
      </c>
      <c r="G163" s="172" t="s">
        <v>394</v>
      </c>
      <c r="H163" s="173">
        <v>7</v>
      </c>
      <c r="I163" s="174"/>
      <c r="J163" s="175"/>
      <c r="K163" s="176"/>
      <c r="L163" s="177"/>
      <c r="M163" s="178" t="s">
        <v>1</v>
      </c>
      <c r="N163" s="179" t="s">
        <v>49</v>
      </c>
      <c r="O163" s="58"/>
      <c r="P163" s="166">
        <f t="shared" si="0"/>
        <v>0</v>
      </c>
      <c r="Q163" s="166">
        <v>1.7000000000000001E-4</v>
      </c>
      <c r="R163" s="166">
        <f t="shared" si="1"/>
        <v>1.1900000000000001E-3</v>
      </c>
      <c r="S163" s="166">
        <v>0</v>
      </c>
      <c r="T163" s="167">
        <f t="shared" si="2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168" t="s">
        <v>1267</v>
      </c>
      <c r="AT163" s="168" t="s">
        <v>373</v>
      </c>
      <c r="AU163" s="168" t="s">
        <v>94</v>
      </c>
      <c r="AY163" s="14" t="s">
        <v>165</v>
      </c>
      <c r="BE163" s="99">
        <f t="shared" si="3"/>
        <v>0</v>
      </c>
      <c r="BF163" s="99">
        <f t="shared" si="4"/>
        <v>0</v>
      </c>
      <c r="BG163" s="99">
        <f t="shared" si="5"/>
        <v>0</v>
      </c>
      <c r="BH163" s="99">
        <f t="shared" si="6"/>
        <v>0</v>
      </c>
      <c r="BI163" s="99">
        <f t="shared" si="7"/>
        <v>0</v>
      </c>
      <c r="BJ163" s="14" t="s">
        <v>94</v>
      </c>
      <c r="BK163" s="99">
        <f t="shared" si="8"/>
        <v>0</v>
      </c>
      <c r="BL163" s="14" t="s">
        <v>1267</v>
      </c>
      <c r="BM163" s="168" t="s">
        <v>2001</v>
      </c>
    </row>
    <row r="164" spans="1:65" s="2" customFormat="1" ht="14.45" customHeight="1">
      <c r="A164" s="32"/>
      <c r="B164" s="131"/>
      <c r="C164" s="156" t="s">
        <v>283</v>
      </c>
      <c r="D164" s="156" t="s">
        <v>167</v>
      </c>
      <c r="E164" s="157" t="s">
        <v>2002</v>
      </c>
      <c r="F164" s="158" t="s">
        <v>2003</v>
      </c>
      <c r="G164" s="159" t="s">
        <v>394</v>
      </c>
      <c r="H164" s="160">
        <v>2</v>
      </c>
      <c r="I164" s="161"/>
      <c r="J164" s="162"/>
      <c r="K164" s="163"/>
      <c r="L164" s="33"/>
      <c r="M164" s="164" t="s">
        <v>1</v>
      </c>
      <c r="N164" s="165" t="s">
        <v>49</v>
      </c>
      <c r="O164" s="58"/>
      <c r="P164" s="166">
        <f t="shared" si="0"/>
        <v>0</v>
      </c>
      <c r="Q164" s="166">
        <v>0</v>
      </c>
      <c r="R164" s="166">
        <f t="shared" si="1"/>
        <v>0</v>
      </c>
      <c r="S164" s="166">
        <v>0</v>
      </c>
      <c r="T164" s="167">
        <f t="shared" si="2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168" t="s">
        <v>566</v>
      </c>
      <c r="AT164" s="168" t="s">
        <v>167</v>
      </c>
      <c r="AU164" s="168" t="s">
        <v>94</v>
      </c>
      <c r="AY164" s="14" t="s">
        <v>165</v>
      </c>
      <c r="BE164" s="99">
        <f t="shared" si="3"/>
        <v>0</v>
      </c>
      <c r="BF164" s="99">
        <f t="shared" si="4"/>
        <v>0</v>
      </c>
      <c r="BG164" s="99">
        <f t="shared" si="5"/>
        <v>0</v>
      </c>
      <c r="BH164" s="99">
        <f t="shared" si="6"/>
        <v>0</v>
      </c>
      <c r="BI164" s="99">
        <f t="shared" si="7"/>
        <v>0</v>
      </c>
      <c r="BJ164" s="14" t="s">
        <v>94</v>
      </c>
      <c r="BK164" s="99">
        <f t="shared" si="8"/>
        <v>0</v>
      </c>
      <c r="BL164" s="14" t="s">
        <v>566</v>
      </c>
      <c r="BM164" s="168" t="s">
        <v>2004</v>
      </c>
    </row>
    <row r="165" spans="1:65" s="2" customFormat="1" ht="14.45" customHeight="1">
      <c r="A165" s="32"/>
      <c r="B165" s="131"/>
      <c r="C165" s="169" t="s">
        <v>287</v>
      </c>
      <c r="D165" s="169" t="s">
        <v>373</v>
      </c>
      <c r="E165" s="170" t="s">
        <v>2005</v>
      </c>
      <c r="F165" s="171" t="s">
        <v>2006</v>
      </c>
      <c r="G165" s="172" t="s">
        <v>394</v>
      </c>
      <c r="H165" s="173">
        <v>1</v>
      </c>
      <c r="I165" s="174"/>
      <c r="J165" s="175"/>
      <c r="K165" s="176"/>
      <c r="L165" s="177"/>
      <c r="M165" s="178" t="s">
        <v>1</v>
      </c>
      <c r="N165" s="179" t="s">
        <v>49</v>
      </c>
      <c r="O165" s="58"/>
      <c r="P165" s="166">
        <f t="shared" si="0"/>
        <v>0</v>
      </c>
      <c r="Q165" s="166">
        <v>2.7E-4</v>
      </c>
      <c r="R165" s="166">
        <f t="shared" si="1"/>
        <v>2.7E-4</v>
      </c>
      <c r="S165" s="166">
        <v>0</v>
      </c>
      <c r="T165" s="167">
        <f t="shared" si="2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168" t="s">
        <v>1267</v>
      </c>
      <c r="AT165" s="168" t="s">
        <v>373</v>
      </c>
      <c r="AU165" s="168" t="s">
        <v>94</v>
      </c>
      <c r="AY165" s="14" t="s">
        <v>165</v>
      </c>
      <c r="BE165" s="99">
        <f t="shared" si="3"/>
        <v>0</v>
      </c>
      <c r="BF165" s="99">
        <f t="shared" si="4"/>
        <v>0</v>
      </c>
      <c r="BG165" s="99">
        <f t="shared" si="5"/>
        <v>0</v>
      </c>
      <c r="BH165" s="99">
        <f t="shared" si="6"/>
        <v>0</v>
      </c>
      <c r="BI165" s="99">
        <f t="shared" si="7"/>
        <v>0</v>
      </c>
      <c r="BJ165" s="14" t="s">
        <v>94</v>
      </c>
      <c r="BK165" s="99">
        <f t="shared" si="8"/>
        <v>0</v>
      </c>
      <c r="BL165" s="14" t="s">
        <v>1267</v>
      </c>
      <c r="BM165" s="168" t="s">
        <v>2007</v>
      </c>
    </row>
    <row r="166" spans="1:65" s="2" customFormat="1" ht="14.45" customHeight="1">
      <c r="A166" s="32"/>
      <c r="B166" s="131"/>
      <c r="C166" s="169" t="s">
        <v>291</v>
      </c>
      <c r="D166" s="169" t="s">
        <v>373</v>
      </c>
      <c r="E166" s="170" t="s">
        <v>2008</v>
      </c>
      <c r="F166" s="171" t="s">
        <v>2009</v>
      </c>
      <c r="G166" s="172" t="s">
        <v>394</v>
      </c>
      <c r="H166" s="173">
        <v>1</v>
      </c>
      <c r="I166" s="174"/>
      <c r="J166" s="175"/>
      <c r="K166" s="176"/>
      <c r="L166" s="177"/>
      <c r="M166" s="178" t="s">
        <v>1</v>
      </c>
      <c r="N166" s="179" t="s">
        <v>49</v>
      </c>
      <c r="O166" s="58"/>
      <c r="P166" s="166">
        <f t="shared" si="0"/>
        <v>0</v>
      </c>
      <c r="Q166" s="166">
        <v>4.0000000000000002E-4</v>
      </c>
      <c r="R166" s="166">
        <f t="shared" si="1"/>
        <v>4.0000000000000002E-4</v>
      </c>
      <c r="S166" s="166">
        <v>0</v>
      </c>
      <c r="T166" s="167">
        <f t="shared" si="2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168" t="s">
        <v>1267</v>
      </c>
      <c r="AT166" s="168" t="s">
        <v>373</v>
      </c>
      <c r="AU166" s="168" t="s">
        <v>94</v>
      </c>
      <c r="AY166" s="14" t="s">
        <v>165</v>
      </c>
      <c r="BE166" s="99">
        <f t="shared" si="3"/>
        <v>0</v>
      </c>
      <c r="BF166" s="99">
        <f t="shared" si="4"/>
        <v>0</v>
      </c>
      <c r="BG166" s="99">
        <f t="shared" si="5"/>
        <v>0</v>
      </c>
      <c r="BH166" s="99">
        <f t="shared" si="6"/>
        <v>0</v>
      </c>
      <c r="BI166" s="99">
        <f t="shared" si="7"/>
        <v>0</v>
      </c>
      <c r="BJ166" s="14" t="s">
        <v>94</v>
      </c>
      <c r="BK166" s="99">
        <f t="shared" si="8"/>
        <v>0</v>
      </c>
      <c r="BL166" s="14" t="s">
        <v>1267</v>
      </c>
      <c r="BM166" s="168" t="s">
        <v>2010</v>
      </c>
    </row>
    <row r="167" spans="1:65" s="2" customFormat="1" ht="24.2" customHeight="1">
      <c r="A167" s="32"/>
      <c r="B167" s="131"/>
      <c r="C167" s="156" t="s">
        <v>295</v>
      </c>
      <c r="D167" s="156" t="s">
        <v>167</v>
      </c>
      <c r="E167" s="157" t="s">
        <v>2011</v>
      </c>
      <c r="F167" s="158" t="s">
        <v>2012</v>
      </c>
      <c r="G167" s="159" t="s">
        <v>394</v>
      </c>
      <c r="H167" s="160">
        <v>1</v>
      </c>
      <c r="I167" s="161"/>
      <c r="J167" s="162"/>
      <c r="K167" s="163"/>
      <c r="L167" s="33"/>
      <c r="M167" s="164" t="s">
        <v>1</v>
      </c>
      <c r="N167" s="165" t="s">
        <v>49</v>
      </c>
      <c r="O167" s="58"/>
      <c r="P167" s="166">
        <f t="shared" si="0"/>
        <v>0</v>
      </c>
      <c r="Q167" s="166">
        <v>0</v>
      </c>
      <c r="R167" s="166">
        <f t="shared" si="1"/>
        <v>0</v>
      </c>
      <c r="S167" s="166">
        <v>0</v>
      </c>
      <c r="T167" s="167">
        <f t="shared" si="2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168" t="s">
        <v>566</v>
      </c>
      <c r="AT167" s="168" t="s">
        <v>167</v>
      </c>
      <c r="AU167" s="168" t="s">
        <v>94</v>
      </c>
      <c r="AY167" s="14" t="s">
        <v>165</v>
      </c>
      <c r="BE167" s="99">
        <f t="shared" si="3"/>
        <v>0</v>
      </c>
      <c r="BF167" s="99">
        <f t="shared" si="4"/>
        <v>0</v>
      </c>
      <c r="BG167" s="99">
        <f t="shared" si="5"/>
        <v>0</v>
      </c>
      <c r="BH167" s="99">
        <f t="shared" si="6"/>
        <v>0</v>
      </c>
      <c r="BI167" s="99">
        <f t="shared" si="7"/>
        <v>0</v>
      </c>
      <c r="BJ167" s="14" t="s">
        <v>94</v>
      </c>
      <c r="BK167" s="99">
        <f t="shared" si="8"/>
        <v>0</v>
      </c>
      <c r="BL167" s="14" t="s">
        <v>566</v>
      </c>
      <c r="BM167" s="168" t="s">
        <v>2013</v>
      </c>
    </row>
    <row r="168" spans="1:65" s="2" customFormat="1" ht="24.2" customHeight="1">
      <c r="A168" s="32"/>
      <c r="B168" s="131"/>
      <c r="C168" s="169" t="s">
        <v>297</v>
      </c>
      <c r="D168" s="169" t="s">
        <v>373</v>
      </c>
      <c r="E168" s="170" t="s">
        <v>2014</v>
      </c>
      <c r="F168" s="171" t="s">
        <v>2015</v>
      </c>
      <c r="G168" s="172" t="s">
        <v>394</v>
      </c>
      <c r="H168" s="173">
        <v>1</v>
      </c>
      <c r="I168" s="174"/>
      <c r="J168" s="175"/>
      <c r="K168" s="176"/>
      <c r="L168" s="177"/>
      <c r="M168" s="178" t="s">
        <v>1</v>
      </c>
      <c r="N168" s="179" t="s">
        <v>49</v>
      </c>
      <c r="O168" s="58"/>
      <c r="P168" s="166">
        <f t="shared" si="0"/>
        <v>0</v>
      </c>
      <c r="Q168" s="166">
        <v>8.4000000000000003E-4</v>
      </c>
      <c r="R168" s="166">
        <f t="shared" si="1"/>
        <v>8.4000000000000003E-4</v>
      </c>
      <c r="S168" s="166">
        <v>0</v>
      </c>
      <c r="T168" s="167">
        <f t="shared" si="2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168" t="s">
        <v>1267</v>
      </c>
      <c r="AT168" s="168" t="s">
        <v>373</v>
      </c>
      <c r="AU168" s="168" t="s">
        <v>94</v>
      </c>
      <c r="AY168" s="14" t="s">
        <v>165</v>
      </c>
      <c r="BE168" s="99">
        <f t="shared" si="3"/>
        <v>0</v>
      </c>
      <c r="BF168" s="99">
        <f t="shared" si="4"/>
        <v>0</v>
      </c>
      <c r="BG168" s="99">
        <f t="shared" si="5"/>
        <v>0</v>
      </c>
      <c r="BH168" s="99">
        <f t="shared" si="6"/>
        <v>0</v>
      </c>
      <c r="BI168" s="99">
        <f t="shared" si="7"/>
        <v>0</v>
      </c>
      <c r="BJ168" s="14" t="s">
        <v>94</v>
      </c>
      <c r="BK168" s="99">
        <f t="shared" si="8"/>
        <v>0</v>
      </c>
      <c r="BL168" s="14" t="s">
        <v>1267</v>
      </c>
      <c r="BM168" s="168" t="s">
        <v>2016</v>
      </c>
    </row>
    <row r="169" spans="1:65" s="2" customFormat="1" ht="14.45" customHeight="1">
      <c r="A169" s="32"/>
      <c r="B169" s="131"/>
      <c r="C169" s="156" t="s">
        <v>301</v>
      </c>
      <c r="D169" s="156" t="s">
        <v>167</v>
      </c>
      <c r="E169" s="157" t="s">
        <v>2017</v>
      </c>
      <c r="F169" s="158" t="s">
        <v>2018</v>
      </c>
      <c r="G169" s="159" t="s">
        <v>394</v>
      </c>
      <c r="H169" s="160">
        <v>7</v>
      </c>
      <c r="I169" s="161"/>
      <c r="J169" s="162"/>
      <c r="K169" s="163"/>
      <c r="L169" s="33"/>
      <c r="M169" s="164" t="s">
        <v>1</v>
      </c>
      <c r="N169" s="165" t="s">
        <v>49</v>
      </c>
      <c r="O169" s="58"/>
      <c r="P169" s="166">
        <f t="shared" si="0"/>
        <v>0</v>
      </c>
      <c r="Q169" s="166">
        <v>0</v>
      </c>
      <c r="R169" s="166">
        <f t="shared" si="1"/>
        <v>0</v>
      </c>
      <c r="S169" s="166">
        <v>0</v>
      </c>
      <c r="T169" s="167">
        <f t="shared" si="2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168" t="s">
        <v>566</v>
      </c>
      <c r="AT169" s="168" t="s">
        <v>167</v>
      </c>
      <c r="AU169" s="168" t="s">
        <v>94</v>
      </c>
      <c r="AY169" s="14" t="s">
        <v>165</v>
      </c>
      <c r="BE169" s="99">
        <f t="shared" si="3"/>
        <v>0</v>
      </c>
      <c r="BF169" s="99">
        <f t="shared" si="4"/>
        <v>0</v>
      </c>
      <c r="BG169" s="99">
        <f t="shared" si="5"/>
        <v>0</v>
      </c>
      <c r="BH169" s="99">
        <f t="shared" si="6"/>
        <v>0</v>
      </c>
      <c r="BI169" s="99">
        <f t="shared" si="7"/>
        <v>0</v>
      </c>
      <c r="BJ169" s="14" t="s">
        <v>94</v>
      </c>
      <c r="BK169" s="99">
        <f t="shared" si="8"/>
        <v>0</v>
      </c>
      <c r="BL169" s="14" t="s">
        <v>566</v>
      </c>
      <c r="BM169" s="168" t="s">
        <v>2019</v>
      </c>
    </row>
    <row r="170" spans="1:65" s="2" customFormat="1" ht="14.45" customHeight="1">
      <c r="A170" s="32"/>
      <c r="B170" s="131"/>
      <c r="C170" s="169" t="s">
        <v>305</v>
      </c>
      <c r="D170" s="169" t="s">
        <v>373</v>
      </c>
      <c r="E170" s="170" t="s">
        <v>2020</v>
      </c>
      <c r="F170" s="171" t="s">
        <v>2021</v>
      </c>
      <c r="G170" s="172" t="s">
        <v>394</v>
      </c>
      <c r="H170" s="173">
        <v>7</v>
      </c>
      <c r="I170" s="174"/>
      <c r="J170" s="175"/>
      <c r="K170" s="176"/>
      <c r="L170" s="177"/>
      <c r="M170" s="178" t="s">
        <v>1</v>
      </c>
      <c r="N170" s="179" t="s">
        <v>49</v>
      </c>
      <c r="O170" s="58"/>
      <c r="P170" s="166">
        <f t="shared" si="0"/>
        <v>0</v>
      </c>
      <c r="Q170" s="166">
        <v>1.4599999999999999E-3</v>
      </c>
      <c r="R170" s="166">
        <f t="shared" si="1"/>
        <v>1.022E-2</v>
      </c>
      <c r="S170" s="166">
        <v>0</v>
      </c>
      <c r="T170" s="167">
        <f t="shared" si="2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168" t="s">
        <v>1267</v>
      </c>
      <c r="AT170" s="168" t="s">
        <v>373</v>
      </c>
      <c r="AU170" s="168" t="s">
        <v>94</v>
      </c>
      <c r="AY170" s="14" t="s">
        <v>165</v>
      </c>
      <c r="BE170" s="99">
        <f t="shared" si="3"/>
        <v>0</v>
      </c>
      <c r="BF170" s="99">
        <f t="shared" si="4"/>
        <v>0</v>
      </c>
      <c r="BG170" s="99">
        <f t="shared" si="5"/>
        <v>0</v>
      </c>
      <c r="BH170" s="99">
        <f t="shared" si="6"/>
        <v>0</v>
      </c>
      <c r="BI170" s="99">
        <f t="shared" si="7"/>
        <v>0</v>
      </c>
      <c r="BJ170" s="14" t="s">
        <v>94</v>
      </c>
      <c r="BK170" s="99">
        <f t="shared" si="8"/>
        <v>0</v>
      </c>
      <c r="BL170" s="14" t="s">
        <v>1267</v>
      </c>
      <c r="BM170" s="168" t="s">
        <v>2022</v>
      </c>
    </row>
    <row r="171" spans="1:65" s="2" customFormat="1" ht="14.45" customHeight="1">
      <c r="A171" s="32"/>
      <c r="B171" s="131"/>
      <c r="C171" s="156" t="s">
        <v>309</v>
      </c>
      <c r="D171" s="156" t="s">
        <v>167</v>
      </c>
      <c r="E171" s="157" t="s">
        <v>2023</v>
      </c>
      <c r="F171" s="158" t="s">
        <v>2024</v>
      </c>
      <c r="G171" s="159" t="s">
        <v>394</v>
      </c>
      <c r="H171" s="160">
        <v>14</v>
      </c>
      <c r="I171" s="161"/>
      <c r="J171" s="162"/>
      <c r="K171" s="163"/>
      <c r="L171" s="33"/>
      <c r="M171" s="164" t="s">
        <v>1</v>
      </c>
      <c r="N171" s="165" t="s">
        <v>49</v>
      </c>
      <c r="O171" s="58"/>
      <c r="P171" s="166">
        <f t="shared" si="0"/>
        <v>0</v>
      </c>
      <c r="Q171" s="166">
        <v>0</v>
      </c>
      <c r="R171" s="166">
        <f t="shared" si="1"/>
        <v>0</v>
      </c>
      <c r="S171" s="166">
        <v>0</v>
      </c>
      <c r="T171" s="167">
        <f t="shared" si="2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168" t="s">
        <v>566</v>
      </c>
      <c r="AT171" s="168" t="s">
        <v>167</v>
      </c>
      <c r="AU171" s="168" t="s">
        <v>94</v>
      </c>
      <c r="AY171" s="14" t="s">
        <v>165</v>
      </c>
      <c r="BE171" s="99">
        <f t="shared" si="3"/>
        <v>0</v>
      </c>
      <c r="BF171" s="99">
        <f t="shared" si="4"/>
        <v>0</v>
      </c>
      <c r="BG171" s="99">
        <f t="shared" si="5"/>
        <v>0</v>
      </c>
      <c r="BH171" s="99">
        <f t="shared" si="6"/>
        <v>0</v>
      </c>
      <c r="BI171" s="99">
        <f t="shared" si="7"/>
        <v>0</v>
      </c>
      <c r="BJ171" s="14" t="s">
        <v>94</v>
      </c>
      <c r="BK171" s="99">
        <f t="shared" si="8"/>
        <v>0</v>
      </c>
      <c r="BL171" s="14" t="s">
        <v>566</v>
      </c>
      <c r="BM171" s="168" t="s">
        <v>2025</v>
      </c>
    </row>
    <row r="172" spans="1:65" s="2" customFormat="1" ht="24.2" customHeight="1">
      <c r="A172" s="32"/>
      <c r="B172" s="131"/>
      <c r="C172" s="169" t="s">
        <v>313</v>
      </c>
      <c r="D172" s="169" t="s">
        <v>373</v>
      </c>
      <c r="E172" s="170" t="s">
        <v>2026</v>
      </c>
      <c r="F172" s="171" t="s">
        <v>2027</v>
      </c>
      <c r="G172" s="172" t="s">
        <v>394</v>
      </c>
      <c r="H172" s="173">
        <v>14</v>
      </c>
      <c r="I172" s="174"/>
      <c r="J172" s="175"/>
      <c r="K172" s="176"/>
      <c r="L172" s="177"/>
      <c r="M172" s="178" t="s">
        <v>1</v>
      </c>
      <c r="N172" s="179" t="s">
        <v>49</v>
      </c>
      <c r="O172" s="58"/>
      <c r="P172" s="166">
        <f t="shared" si="0"/>
        <v>0</v>
      </c>
      <c r="Q172" s="166">
        <v>2.4000000000000001E-4</v>
      </c>
      <c r="R172" s="166">
        <f t="shared" si="1"/>
        <v>3.3600000000000001E-3</v>
      </c>
      <c r="S172" s="166">
        <v>0</v>
      </c>
      <c r="T172" s="167">
        <f t="shared" si="2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168" t="s">
        <v>1267</v>
      </c>
      <c r="AT172" s="168" t="s">
        <v>373</v>
      </c>
      <c r="AU172" s="168" t="s">
        <v>94</v>
      </c>
      <c r="AY172" s="14" t="s">
        <v>165</v>
      </c>
      <c r="BE172" s="99">
        <f t="shared" si="3"/>
        <v>0</v>
      </c>
      <c r="BF172" s="99">
        <f t="shared" si="4"/>
        <v>0</v>
      </c>
      <c r="BG172" s="99">
        <f t="shared" si="5"/>
        <v>0</v>
      </c>
      <c r="BH172" s="99">
        <f t="shared" si="6"/>
        <v>0</v>
      </c>
      <c r="BI172" s="99">
        <f t="shared" si="7"/>
        <v>0</v>
      </c>
      <c r="BJ172" s="14" t="s">
        <v>94</v>
      </c>
      <c r="BK172" s="99">
        <f t="shared" si="8"/>
        <v>0</v>
      </c>
      <c r="BL172" s="14" t="s">
        <v>1267</v>
      </c>
      <c r="BM172" s="168" t="s">
        <v>2028</v>
      </c>
    </row>
    <row r="173" spans="1:65" s="2" customFormat="1" ht="14.45" customHeight="1">
      <c r="A173" s="32"/>
      <c r="B173" s="131"/>
      <c r="C173" s="156" t="s">
        <v>317</v>
      </c>
      <c r="D173" s="156" t="s">
        <v>167</v>
      </c>
      <c r="E173" s="157" t="s">
        <v>2029</v>
      </c>
      <c r="F173" s="158" t="s">
        <v>2030</v>
      </c>
      <c r="G173" s="159" t="s">
        <v>277</v>
      </c>
      <c r="H173" s="160">
        <v>14</v>
      </c>
      <c r="I173" s="161"/>
      <c r="J173" s="162"/>
      <c r="K173" s="163"/>
      <c r="L173" s="33"/>
      <c r="M173" s="164" t="s">
        <v>1</v>
      </c>
      <c r="N173" s="165" t="s">
        <v>49</v>
      </c>
      <c r="O173" s="58"/>
      <c r="P173" s="166">
        <f t="shared" si="0"/>
        <v>0</v>
      </c>
      <c r="Q173" s="166">
        <v>0</v>
      </c>
      <c r="R173" s="166">
        <f t="shared" si="1"/>
        <v>0</v>
      </c>
      <c r="S173" s="166">
        <v>0</v>
      </c>
      <c r="T173" s="167">
        <f t="shared" si="2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168" t="s">
        <v>566</v>
      </c>
      <c r="AT173" s="168" t="s">
        <v>167</v>
      </c>
      <c r="AU173" s="168" t="s">
        <v>94</v>
      </c>
      <c r="AY173" s="14" t="s">
        <v>165</v>
      </c>
      <c r="BE173" s="99">
        <f t="shared" si="3"/>
        <v>0</v>
      </c>
      <c r="BF173" s="99">
        <f t="shared" si="4"/>
        <v>0</v>
      </c>
      <c r="BG173" s="99">
        <f t="shared" si="5"/>
        <v>0</v>
      </c>
      <c r="BH173" s="99">
        <f t="shared" si="6"/>
        <v>0</v>
      </c>
      <c r="BI173" s="99">
        <f t="shared" si="7"/>
        <v>0</v>
      </c>
      <c r="BJ173" s="14" t="s">
        <v>94</v>
      </c>
      <c r="BK173" s="99">
        <f t="shared" si="8"/>
        <v>0</v>
      </c>
      <c r="BL173" s="14" t="s">
        <v>566</v>
      </c>
      <c r="BM173" s="168" t="s">
        <v>2031</v>
      </c>
    </row>
    <row r="174" spans="1:65" s="2" customFormat="1" ht="14.45" customHeight="1">
      <c r="A174" s="32"/>
      <c r="B174" s="131"/>
      <c r="C174" s="169" t="s">
        <v>321</v>
      </c>
      <c r="D174" s="169" t="s">
        <v>373</v>
      </c>
      <c r="E174" s="170" t="s">
        <v>2032</v>
      </c>
      <c r="F174" s="171" t="s">
        <v>2033</v>
      </c>
      <c r="G174" s="172" t="s">
        <v>394</v>
      </c>
      <c r="H174" s="173">
        <v>14</v>
      </c>
      <c r="I174" s="174"/>
      <c r="J174" s="175"/>
      <c r="K174" s="176"/>
      <c r="L174" s="177"/>
      <c r="M174" s="178" t="s">
        <v>1</v>
      </c>
      <c r="N174" s="179" t="s">
        <v>49</v>
      </c>
      <c r="O174" s="58"/>
      <c r="P174" s="166">
        <f t="shared" si="0"/>
        <v>0</v>
      </c>
      <c r="Q174" s="166">
        <v>7.9299999999999995E-3</v>
      </c>
      <c r="R174" s="166">
        <f t="shared" si="1"/>
        <v>0.11101999999999999</v>
      </c>
      <c r="S174" s="166">
        <v>0</v>
      </c>
      <c r="T174" s="167">
        <f t="shared" si="2"/>
        <v>0</v>
      </c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R174" s="168" t="s">
        <v>1267</v>
      </c>
      <c r="AT174" s="168" t="s">
        <v>373</v>
      </c>
      <c r="AU174" s="168" t="s">
        <v>94</v>
      </c>
      <c r="AY174" s="14" t="s">
        <v>165</v>
      </c>
      <c r="BE174" s="99">
        <f t="shared" si="3"/>
        <v>0</v>
      </c>
      <c r="BF174" s="99">
        <f t="shared" si="4"/>
        <v>0</v>
      </c>
      <c r="BG174" s="99">
        <f t="shared" si="5"/>
        <v>0</v>
      </c>
      <c r="BH174" s="99">
        <f t="shared" si="6"/>
        <v>0</v>
      </c>
      <c r="BI174" s="99">
        <f t="shared" si="7"/>
        <v>0</v>
      </c>
      <c r="BJ174" s="14" t="s">
        <v>94</v>
      </c>
      <c r="BK174" s="99">
        <f t="shared" si="8"/>
        <v>0</v>
      </c>
      <c r="BL174" s="14" t="s">
        <v>1267</v>
      </c>
      <c r="BM174" s="168" t="s">
        <v>2034</v>
      </c>
    </row>
    <row r="175" spans="1:65" s="2" customFormat="1" ht="24.2" customHeight="1">
      <c r="A175" s="32"/>
      <c r="B175" s="131"/>
      <c r="C175" s="156" t="s">
        <v>325</v>
      </c>
      <c r="D175" s="156" t="s">
        <v>167</v>
      </c>
      <c r="E175" s="157" t="s">
        <v>2035</v>
      </c>
      <c r="F175" s="158" t="s">
        <v>2036</v>
      </c>
      <c r="G175" s="159" t="s">
        <v>394</v>
      </c>
      <c r="H175" s="160">
        <v>3</v>
      </c>
      <c r="I175" s="161"/>
      <c r="J175" s="162"/>
      <c r="K175" s="163"/>
      <c r="L175" s="33"/>
      <c r="M175" s="164" t="s">
        <v>1</v>
      </c>
      <c r="N175" s="165" t="s">
        <v>49</v>
      </c>
      <c r="O175" s="58"/>
      <c r="P175" s="166">
        <f t="shared" si="0"/>
        <v>0</v>
      </c>
      <c r="Q175" s="166">
        <v>0</v>
      </c>
      <c r="R175" s="166">
        <f t="shared" si="1"/>
        <v>0</v>
      </c>
      <c r="S175" s="166">
        <v>0</v>
      </c>
      <c r="T175" s="167">
        <f t="shared" si="2"/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168" t="s">
        <v>566</v>
      </c>
      <c r="AT175" s="168" t="s">
        <v>167</v>
      </c>
      <c r="AU175" s="168" t="s">
        <v>94</v>
      </c>
      <c r="AY175" s="14" t="s">
        <v>165</v>
      </c>
      <c r="BE175" s="99">
        <f t="shared" si="3"/>
        <v>0</v>
      </c>
      <c r="BF175" s="99">
        <f t="shared" si="4"/>
        <v>0</v>
      </c>
      <c r="BG175" s="99">
        <f t="shared" si="5"/>
        <v>0</v>
      </c>
      <c r="BH175" s="99">
        <f t="shared" si="6"/>
        <v>0</v>
      </c>
      <c r="BI175" s="99">
        <f t="shared" si="7"/>
        <v>0</v>
      </c>
      <c r="BJ175" s="14" t="s">
        <v>94</v>
      </c>
      <c r="BK175" s="99">
        <f t="shared" si="8"/>
        <v>0</v>
      </c>
      <c r="BL175" s="14" t="s">
        <v>566</v>
      </c>
      <c r="BM175" s="168" t="s">
        <v>2037</v>
      </c>
    </row>
    <row r="176" spans="1:65" s="2" customFormat="1" ht="24.2" customHeight="1">
      <c r="A176" s="32"/>
      <c r="B176" s="131"/>
      <c r="C176" s="169" t="s">
        <v>329</v>
      </c>
      <c r="D176" s="169" t="s">
        <v>373</v>
      </c>
      <c r="E176" s="170" t="s">
        <v>2038</v>
      </c>
      <c r="F176" s="171" t="s">
        <v>2039</v>
      </c>
      <c r="G176" s="172" t="s">
        <v>394</v>
      </c>
      <c r="H176" s="173">
        <v>3</v>
      </c>
      <c r="I176" s="174"/>
      <c r="J176" s="175"/>
      <c r="K176" s="176"/>
      <c r="L176" s="177"/>
      <c r="M176" s="178" t="s">
        <v>1</v>
      </c>
      <c r="N176" s="179" t="s">
        <v>49</v>
      </c>
      <c r="O176" s="58"/>
      <c r="P176" s="166">
        <f t="shared" si="0"/>
        <v>0</v>
      </c>
      <c r="Q176" s="166">
        <v>2.2799999999999999E-3</v>
      </c>
      <c r="R176" s="166">
        <f t="shared" si="1"/>
        <v>6.8399999999999997E-3</v>
      </c>
      <c r="S176" s="166">
        <v>0</v>
      </c>
      <c r="T176" s="167">
        <f t="shared" si="2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168" t="s">
        <v>1267</v>
      </c>
      <c r="AT176" s="168" t="s">
        <v>373</v>
      </c>
      <c r="AU176" s="168" t="s">
        <v>94</v>
      </c>
      <c r="AY176" s="14" t="s">
        <v>165</v>
      </c>
      <c r="BE176" s="99">
        <f t="shared" si="3"/>
        <v>0</v>
      </c>
      <c r="BF176" s="99">
        <f t="shared" si="4"/>
        <v>0</v>
      </c>
      <c r="BG176" s="99">
        <f t="shared" si="5"/>
        <v>0</v>
      </c>
      <c r="BH176" s="99">
        <f t="shared" si="6"/>
        <v>0</v>
      </c>
      <c r="BI176" s="99">
        <f t="shared" si="7"/>
        <v>0</v>
      </c>
      <c r="BJ176" s="14" t="s">
        <v>94</v>
      </c>
      <c r="BK176" s="99">
        <f t="shared" si="8"/>
        <v>0</v>
      </c>
      <c r="BL176" s="14" t="s">
        <v>1267</v>
      </c>
      <c r="BM176" s="168" t="s">
        <v>2040</v>
      </c>
    </row>
    <row r="177" spans="1:65" s="2" customFormat="1" ht="14.45" customHeight="1">
      <c r="A177" s="32"/>
      <c r="B177" s="131"/>
      <c r="C177" s="156" t="s">
        <v>334</v>
      </c>
      <c r="D177" s="156" t="s">
        <v>167</v>
      </c>
      <c r="E177" s="157" t="s">
        <v>2041</v>
      </c>
      <c r="F177" s="158" t="s">
        <v>2042</v>
      </c>
      <c r="G177" s="159" t="s">
        <v>277</v>
      </c>
      <c r="H177" s="160">
        <v>265</v>
      </c>
      <c r="I177" s="161"/>
      <c r="J177" s="162"/>
      <c r="K177" s="163"/>
      <c r="L177" s="33"/>
      <c r="M177" s="164" t="s">
        <v>1</v>
      </c>
      <c r="N177" s="165" t="s">
        <v>49</v>
      </c>
      <c r="O177" s="58"/>
      <c r="P177" s="166">
        <f t="shared" si="0"/>
        <v>0</v>
      </c>
      <c r="Q177" s="166">
        <v>0</v>
      </c>
      <c r="R177" s="166">
        <f t="shared" si="1"/>
        <v>0</v>
      </c>
      <c r="S177" s="166">
        <v>0</v>
      </c>
      <c r="T177" s="167">
        <f t="shared" si="2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168" t="s">
        <v>566</v>
      </c>
      <c r="AT177" s="168" t="s">
        <v>167</v>
      </c>
      <c r="AU177" s="168" t="s">
        <v>94</v>
      </c>
      <c r="AY177" s="14" t="s">
        <v>165</v>
      </c>
      <c r="BE177" s="99">
        <f t="shared" si="3"/>
        <v>0</v>
      </c>
      <c r="BF177" s="99">
        <f t="shared" si="4"/>
        <v>0</v>
      </c>
      <c r="BG177" s="99">
        <f t="shared" si="5"/>
        <v>0</v>
      </c>
      <c r="BH177" s="99">
        <f t="shared" si="6"/>
        <v>0</v>
      </c>
      <c r="BI177" s="99">
        <f t="shared" si="7"/>
        <v>0</v>
      </c>
      <c r="BJ177" s="14" t="s">
        <v>94</v>
      </c>
      <c r="BK177" s="99">
        <f t="shared" si="8"/>
        <v>0</v>
      </c>
      <c r="BL177" s="14" t="s">
        <v>566</v>
      </c>
      <c r="BM177" s="168" t="s">
        <v>2043</v>
      </c>
    </row>
    <row r="178" spans="1:65" s="2" customFormat="1" ht="14.45" customHeight="1">
      <c r="A178" s="32"/>
      <c r="B178" s="131"/>
      <c r="C178" s="169" t="s">
        <v>338</v>
      </c>
      <c r="D178" s="169" t="s">
        <v>373</v>
      </c>
      <c r="E178" s="170" t="s">
        <v>2044</v>
      </c>
      <c r="F178" s="171" t="s">
        <v>2045</v>
      </c>
      <c r="G178" s="172" t="s">
        <v>434</v>
      </c>
      <c r="H178" s="173">
        <v>35.799999999999997</v>
      </c>
      <c r="I178" s="174"/>
      <c r="J178" s="175"/>
      <c r="K178" s="176"/>
      <c r="L178" s="177"/>
      <c r="M178" s="178" t="s">
        <v>1</v>
      </c>
      <c r="N178" s="179" t="s">
        <v>49</v>
      </c>
      <c r="O178" s="58"/>
      <c r="P178" s="166">
        <f t="shared" si="0"/>
        <v>0</v>
      </c>
      <c r="Q178" s="166">
        <v>1E-3</v>
      </c>
      <c r="R178" s="166">
        <f t="shared" si="1"/>
        <v>3.5799999999999998E-2</v>
      </c>
      <c r="S178" s="166">
        <v>0</v>
      </c>
      <c r="T178" s="167">
        <f t="shared" si="2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168" t="s">
        <v>1267</v>
      </c>
      <c r="AT178" s="168" t="s">
        <v>373</v>
      </c>
      <c r="AU178" s="168" t="s">
        <v>94</v>
      </c>
      <c r="AY178" s="14" t="s">
        <v>165</v>
      </c>
      <c r="BE178" s="99">
        <f t="shared" si="3"/>
        <v>0</v>
      </c>
      <c r="BF178" s="99">
        <f t="shared" si="4"/>
        <v>0</v>
      </c>
      <c r="BG178" s="99">
        <f t="shared" si="5"/>
        <v>0</v>
      </c>
      <c r="BH178" s="99">
        <f t="shared" si="6"/>
        <v>0</v>
      </c>
      <c r="BI178" s="99">
        <f t="shared" si="7"/>
        <v>0</v>
      </c>
      <c r="BJ178" s="14" t="s">
        <v>94</v>
      </c>
      <c r="BK178" s="99">
        <f t="shared" si="8"/>
        <v>0</v>
      </c>
      <c r="BL178" s="14" t="s">
        <v>1267</v>
      </c>
      <c r="BM178" s="168" t="s">
        <v>2046</v>
      </c>
    </row>
    <row r="179" spans="1:65" s="2" customFormat="1" ht="24.2" customHeight="1">
      <c r="A179" s="32"/>
      <c r="B179" s="131"/>
      <c r="C179" s="156" t="s">
        <v>342</v>
      </c>
      <c r="D179" s="156" t="s">
        <v>167</v>
      </c>
      <c r="E179" s="157" t="s">
        <v>2047</v>
      </c>
      <c r="F179" s="158" t="s">
        <v>2048</v>
      </c>
      <c r="G179" s="159" t="s">
        <v>277</v>
      </c>
      <c r="H179" s="160">
        <v>120</v>
      </c>
      <c r="I179" s="161"/>
      <c r="J179" s="162"/>
      <c r="K179" s="163"/>
      <c r="L179" s="33"/>
      <c r="M179" s="164" t="s">
        <v>1</v>
      </c>
      <c r="N179" s="165" t="s">
        <v>49</v>
      </c>
      <c r="O179" s="58"/>
      <c r="P179" s="166">
        <f t="shared" si="0"/>
        <v>0</v>
      </c>
      <c r="Q179" s="166">
        <v>0</v>
      </c>
      <c r="R179" s="166">
        <f t="shared" si="1"/>
        <v>0</v>
      </c>
      <c r="S179" s="166">
        <v>0</v>
      </c>
      <c r="T179" s="167">
        <f t="shared" si="2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168" t="s">
        <v>566</v>
      </c>
      <c r="AT179" s="168" t="s">
        <v>167</v>
      </c>
      <c r="AU179" s="168" t="s">
        <v>94</v>
      </c>
      <c r="AY179" s="14" t="s">
        <v>165</v>
      </c>
      <c r="BE179" s="99">
        <f t="shared" si="3"/>
        <v>0</v>
      </c>
      <c r="BF179" s="99">
        <f t="shared" si="4"/>
        <v>0</v>
      </c>
      <c r="BG179" s="99">
        <f t="shared" si="5"/>
        <v>0</v>
      </c>
      <c r="BH179" s="99">
        <f t="shared" si="6"/>
        <v>0</v>
      </c>
      <c r="BI179" s="99">
        <f t="shared" si="7"/>
        <v>0</v>
      </c>
      <c r="BJ179" s="14" t="s">
        <v>94</v>
      </c>
      <c r="BK179" s="99">
        <f t="shared" si="8"/>
        <v>0</v>
      </c>
      <c r="BL179" s="14" t="s">
        <v>566</v>
      </c>
      <c r="BM179" s="168" t="s">
        <v>2049</v>
      </c>
    </row>
    <row r="180" spans="1:65" s="12" customFormat="1" ht="22.9" customHeight="1">
      <c r="B180" s="143"/>
      <c r="D180" s="144" t="s">
        <v>82</v>
      </c>
      <c r="E180" s="154" t="s">
        <v>1876</v>
      </c>
      <c r="F180" s="154" t="s">
        <v>1877</v>
      </c>
      <c r="I180" s="146"/>
      <c r="J180" s="155"/>
      <c r="L180" s="143"/>
      <c r="M180" s="148"/>
      <c r="N180" s="149"/>
      <c r="O180" s="149"/>
      <c r="P180" s="150">
        <f>SUM(P181:P182)</f>
        <v>0</v>
      </c>
      <c r="Q180" s="149"/>
      <c r="R180" s="150">
        <f>SUM(R181:R182)</f>
        <v>0</v>
      </c>
      <c r="S180" s="149"/>
      <c r="T180" s="151">
        <f>SUM(T181:T182)</f>
        <v>0</v>
      </c>
      <c r="AR180" s="144" t="s">
        <v>103</v>
      </c>
      <c r="AT180" s="152" t="s">
        <v>82</v>
      </c>
      <c r="AU180" s="152" t="s">
        <v>89</v>
      </c>
      <c r="AY180" s="144" t="s">
        <v>165</v>
      </c>
      <c r="BK180" s="153">
        <f>SUM(BK181:BK182)</f>
        <v>0</v>
      </c>
    </row>
    <row r="181" spans="1:65" s="2" customFormat="1" ht="14.45" customHeight="1">
      <c r="A181" s="32"/>
      <c r="B181" s="131"/>
      <c r="C181" s="156" t="s">
        <v>346</v>
      </c>
      <c r="D181" s="156" t="s">
        <v>167</v>
      </c>
      <c r="E181" s="157" t="s">
        <v>2050</v>
      </c>
      <c r="F181" s="158" t="s">
        <v>2051</v>
      </c>
      <c r="G181" s="159" t="s">
        <v>394</v>
      </c>
      <c r="H181" s="160">
        <v>2</v>
      </c>
      <c r="I181" s="161"/>
      <c r="J181" s="162"/>
      <c r="K181" s="163"/>
      <c r="L181" s="33"/>
      <c r="M181" s="164" t="s">
        <v>1</v>
      </c>
      <c r="N181" s="165" t="s">
        <v>49</v>
      </c>
      <c r="O181" s="58"/>
      <c r="P181" s="166">
        <f>O181*H181</f>
        <v>0</v>
      </c>
      <c r="Q181" s="166">
        <v>0</v>
      </c>
      <c r="R181" s="166">
        <f>Q181*H181</f>
        <v>0</v>
      </c>
      <c r="S181" s="166">
        <v>0</v>
      </c>
      <c r="T181" s="167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168" t="s">
        <v>566</v>
      </c>
      <c r="AT181" s="168" t="s">
        <v>167</v>
      </c>
      <c r="AU181" s="168" t="s">
        <v>94</v>
      </c>
      <c r="AY181" s="14" t="s">
        <v>165</v>
      </c>
      <c r="BE181" s="99">
        <f>IF(N181="základná",J181,0)</f>
        <v>0</v>
      </c>
      <c r="BF181" s="99">
        <f>IF(N181="znížená",J181,0)</f>
        <v>0</v>
      </c>
      <c r="BG181" s="99">
        <f>IF(N181="zákl. prenesená",J181,0)</f>
        <v>0</v>
      </c>
      <c r="BH181" s="99">
        <f>IF(N181="zníž. prenesená",J181,0)</f>
        <v>0</v>
      </c>
      <c r="BI181" s="99">
        <f>IF(N181="nulová",J181,0)</f>
        <v>0</v>
      </c>
      <c r="BJ181" s="14" t="s">
        <v>94</v>
      </c>
      <c r="BK181" s="99">
        <f>ROUND(I181*H181,2)</f>
        <v>0</v>
      </c>
      <c r="BL181" s="14" t="s">
        <v>566</v>
      </c>
      <c r="BM181" s="168" t="s">
        <v>2052</v>
      </c>
    </row>
    <row r="182" spans="1:65" s="2" customFormat="1" ht="14.45" customHeight="1">
      <c r="A182" s="32"/>
      <c r="B182" s="131"/>
      <c r="C182" s="156" t="s">
        <v>350</v>
      </c>
      <c r="D182" s="156" t="s">
        <v>167</v>
      </c>
      <c r="E182" s="157" t="s">
        <v>2053</v>
      </c>
      <c r="F182" s="158" t="s">
        <v>2054</v>
      </c>
      <c r="G182" s="159" t="s">
        <v>394</v>
      </c>
      <c r="H182" s="160">
        <v>2</v>
      </c>
      <c r="I182" s="161"/>
      <c r="J182" s="162"/>
      <c r="K182" s="163"/>
      <c r="L182" s="33"/>
      <c r="M182" s="164" t="s">
        <v>1</v>
      </c>
      <c r="N182" s="165" t="s">
        <v>49</v>
      </c>
      <c r="O182" s="58"/>
      <c r="P182" s="166">
        <f>O182*H182</f>
        <v>0</v>
      </c>
      <c r="Q182" s="166">
        <v>0</v>
      </c>
      <c r="R182" s="166">
        <f>Q182*H182</f>
        <v>0</v>
      </c>
      <c r="S182" s="166">
        <v>0</v>
      </c>
      <c r="T182" s="167">
        <f>S182*H182</f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168" t="s">
        <v>566</v>
      </c>
      <c r="AT182" s="168" t="s">
        <v>167</v>
      </c>
      <c r="AU182" s="168" t="s">
        <v>94</v>
      </c>
      <c r="AY182" s="14" t="s">
        <v>165</v>
      </c>
      <c r="BE182" s="99">
        <f>IF(N182="základná",J182,0)</f>
        <v>0</v>
      </c>
      <c r="BF182" s="99">
        <f>IF(N182="znížená",J182,0)</f>
        <v>0</v>
      </c>
      <c r="BG182" s="99">
        <f>IF(N182="zákl. prenesená",J182,0)</f>
        <v>0</v>
      </c>
      <c r="BH182" s="99">
        <f>IF(N182="zníž. prenesená",J182,0)</f>
        <v>0</v>
      </c>
      <c r="BI182" s="99">
        <f>IF(N182="nulová",J182,0)</f>
        <v>0</v>
      </c>
      <c r="BJ182" s="14" t="s">
        <v>94</v>
      </c>
      <c r="BK182" s="99">
        <f>ROUND(I182*H182,2)</f>
        <v>0</v>
      </c>
      <c r="BL182" s="14" t="s">
        <v>566</v>
      </c>
      <c r="BM182" s="168" t="s">
        <v>2055</v>
      </c>
    </row>
    <row r="183" spans="1:65" s="12" customFormat="1" ht="22.9" customHeight="1">
      <c r="B183" s="143"/>
      <c r="D183" s="144" t="s">
        <v>82</v>
      </c>
      <c r="E183" s="154" t="s">
        <v>2056</v>
      </c>
      <c r="F183" s="154" t="s">
        <v>2057</v>
      </c>
      <c r="I183" s="146"/>
      <c r="J183" s="155"/>
      <c r="L183" s="143"/>
      <c r="M183" s="148"/>
      <c r="N183" s="149"/>
      <c r="O183" s="149"/>
      <c r="P183" s="150">
        <f>SUM(P184:P185)</f>
        <v>0</v>
      </c>
      <c r="Q183" s="149"/>
      <c r="R183" s="150">
        <f>SUM(R184:R185)</f>
        <v>0</v>
      </c>
      <c r="S183" s="149"/>
      <c r="T183" s="151">
        <f>SUM(T184:T185)</f>
        <v>0</v>
      </c>
      <c r="AR183" s="144" t="s">
        <v>103</v>
      </c>
      <c r="AT183" s="152" t="s">
        <v>82</v>
      </c>
      <c r="AU183" s="152" t="s">
        <v>89</v>
      </c>
      <c r="AY183" s="144" t="s">
        <v>165</v>
      </c>
      <c r="BK183" s="153">
        <f>SUM(BK184:BK185)</f>
        <v>0</v>
      </c>
    </row>
    <row r="184" spans="1:65" s="2" customFormat="1" ht="24.2" customHeight="1">
      <c r="A184" s="32"/>
      <c r="B184" s="131"/>
      <c r="C184" s="156" t="s">
        <v>354</v>
      </c>
      <c r="D184" s="156" t="s">
        <v>167</v>
      </c>
      <c r="E184" s="157" t="s">
        <v>2058</v>
      </c>
      <c r="F184" s="158" t="s">
        <v>2059</v>
      </c>
      <c r="G184" s="159" t="s">
        <v>277</v>
      </c>
      <c r="H184" s="160">
        <v>35</v>
      </c>
      <c r="I184" s="161"/>
      <c r="J184" s="162"/>
      <c r="K184" s="163"/>
      <c r="L184" s="33"/>
      <c r="M184" s="164" t="s">
        <v>1</v>
      </c>
      <c r="N184" s="165" t="s">
        <v>49</v>
      </c>
      <c r="O184" s="58"/>
      <c r="P184" s="166">
        <f>O184*H184</f>
        <v>0</v>
      </c>
      <c r="Q184" s="166">
        <v>0</v>
      </c>
      <c r="R184" s="166">
        <f>Q184*H184</f>
        <v>0</v>
      </c>
      <c r="S184" s="166">
        <v>0</v>
      </c>
      <c r="T184" s="167">
        <f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168" t="s">
        <v>566</v>
      </c>
      <c r="AT184" s="168" t="s">
        <v>167</v>
      </c>
      <c r="AU184" s="168" t="s">
        <v>94</v>
      </c>
      <c r="AY184" s="14" t="s">
        <v>165</v>
      </c>
      <c r="BE184" s="99">
        <f>IF(N184="základná",J184,0)</f>
        <v>0</v>
      </c>
      <c r="BF184" s="99">
        <f>IF(N184="znížená",J184,0)</f>
        <v>0</v>
      </c>
      <c r="BG184" s="99">
        <f>IF(N184="zákl. prenesená",J184,0)</f>
        <v>0</v>
      </c>
      <c r="BH184" s="99">
        <f>IF(N184="zníž. prenesená",J184,0)</f>
        <v>0</v>
      </c>
      <c r="BI184" s="99">
        <f>IF(N184="nulová",J184,0)</f>
        <v>0</v>
      </c>
      <c r="BJ184" s="14" t="s">
        <v>94</v>
      </c>
      <c r="BK184" s="99">
        <f>ROUND(I184*H184,2)</f>
        <v>0</v>
      </c>
      <c r="BL184" s="14" t="s">
        <v>566</v>
      </c>
      <c r="BM184" s="168" t="s">
        <v>2060</v>
      </c>
    </row>
    <row r="185" spans="1:65" s="2" customFormat="1" ht="24.2" customHeight="1">
      <c r="A185" s="32"/>
      <c r="B185" s="131"/>
      <c r="C185" s="156" t="s">
        <v>360</v>
      </c>
      <c r="D185" s="156" t="s">
        <v>167</v>
      </c>
      <c r="E185" s="157" t="s">
        <v>2061</v>
      </c>
      <c r="F185" s="158" t="s">
        <v>2062</v>
      </c>
      <c r="G185" s="159" t="s">
        <v>277</v>
      </c>
      <c r="H185" s="160">
        <v>35</v>
      </c>
      <c r="I185" s="161"/>
      <c r="J185" s="162"/>
      <c r="K185" s="163"/>
      <c r="L185" s="33"/>
      <c r="M185" s="164" t="s">
        <v>1</v>
      </c>
      <c r="N185" s="165" t="s">
        <v>49</v>
      </c>
      <c r="O185" s="58"/>
      <c r="P185" s="166">
        <f>O185*H185</f>
        <v>0</v>
      </c>
      <c r="Q185" s="166">
        <v>0</v>
      </c>
      <c r="R185" s="166">
        <f>Q185*H185</f>
        <v>0</v>
      </c>
      <c r="S185" s="166">
        <v>0</v>
      </c>
      <c r="T185" s="167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168" t="s">
        <v>566</v>
      </c>
      <c r="AT185" s="168" t="s">
        <v>167</v>
      </c>
      <c r="AU185" s="168" t="s">
        <v>94</v>
      </c>
      <c r="AY185" s="14" t="s">
        <v>165</v>
      </c>
      <c r="BE185" s="99">
        <f>IF(N185="základná",J185,0)</f>
        <v>0</v>
      </c>
      <c r="BF185" s="99">
        <f>IF(N185="znížená",J185,0)</f>
        <v>0</v>
      </c>
      <c r="BG185" s="99">
        <f>IF(N185="zákl. prenesená",J185,0)</f>
        <v>0</v>
      </c>
      <c r="BH185" s="99">
        <f>IF(N185="zníž. prenesená",J185,0)</f>
        <v>0</v>
      </c>
      <c r="BI185" s="99">
        <f>IF(N185="nulová",J185,0)</f>
        <v>0</v>
      </c>
      <c r="BJ185" s="14" t="s">
        <v>94</v>
      </c>
      <c r="BK185" s="99">
        <f>ROUND(I185*H185,2)</f>
        <v>0</v>
      </c>
      <c r="BL185" s="14" t="s">
        <v>566</v>
      </c>
      <c r="BM185" s="168" t="s">
        <v>2063</v>
      </c>
    </row>
    <row r="186" spans="1:65" s="12" customFormat="1" ht="25.9" customHeight="1">
      <c r="B186" s="143"/>
      <c r="D186" s="144" t="s">
        <v>82</v>
      </c>
      <c r="E186" s="145" t="s">
        <v>150</v>
      </c>
      <c r="F186" s="145" t="s">
        <v>1905</v>
      </c>
      <c r="I186" s="146"/>
      <c r="J186" s="147"/>
      <c r="L186" s="143"/>
      <c r="M186" s="148"/>
      <c r="N186" s="149"/>
      <c r="O186" s="149"/>
      <c r="P186" s="150">
        <f>SUM(P187:P188)</f>
        <v>0</v>
      </c>
      <c r="Q186" s="149"/>
      <c r="R186" s="150">
        <f>SUM(R187:R188)</f>
        <v>0</v>
      </c>
      <c r="S186" s="149"/>
      <c r="T186" s="151">
        <f>SUM(T187:T188)</f>
        <v>0</v>
      </c>
      <c r="AR186" s="144" t="s">
        <v>183</v>
      </c>
      <c r="AT186" s="152" t="s">
        <v>82</v>
      </c>
      <c r="AU186" s="152" t="s">
        <v>83</v>
      </c>
      <c r="AY186" s="144" t="s">
        <v>165</v>
      </c>
      <c r="BK186" s="153">
        <f>SUM(BK187:BK188)</f>
        <v>0</v>
      </c>
    </row>
    <row r="187" spans="1:65" s="2" customFormat="1" ht="14.45" customHeight="1">
      <c r="A187" s="32"/>
      <c r="B187" s="131"/>
      <c r="C187" s="156" t="s">
        <v>368</v>
      </c>
      <c r="D187" s="156" t="s">
        <v>167</v>
      </c>
      <c r="E187" s="157" t="s">
        <v>1906</v>
      </c>
      <c r="F187" s="158" t="s">
        <v>1907</v>
      </c>
      <c r="G187" s="159" t="s">
        <v>1908</v>
      </c>
      <c r="H187" s="160">
        <v>170</v>
      </c>
      <c r="I187" s="161"/>
      <c r="J187" s="162"/>
      <c r="K187" s="163"/>
      <c r="L187" s="33"/>
      <c r="M187" s="164" t="s">
        <v>1</v>
      </c>
      <c r="N187" s="165" t="s">
        <v>49</v>
      </c>
      <c r="O187" s="58"/>
      <c r="P187" s="166">
        <f>O187*H187</f>
        <v>0</v>
      </c>
      <c r="Q187" s="166">
        <v>0</v>
      </c>
      <c r="R187" s="166">
        <f>Q187*H187</f>
        <v>0</v>
      </c>
      <c r="S187" s="166">
        <v>0</v>
      </c>
      <c r="T187" s="167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168" t="s">
        <v>566</v>
      </c>
      <c r="AT187" s="168" t="s">
        <v>167</v>
      </c>
      <c r="AU187" s="168" t="s">
        <v>89</v>
      </c>
      <c r="AY187" s="14" t="s">
        <v>165</v>
      </c>
      <c r="BE187" s="99">
        <f>IF(N187="základná",J187,0)</f>
        <v>0</v>
      </c>
      <c r="BF187" s="99">
        <f>IF(N187="znížená",J187,0)</f>
        <v>0</v>
      </c>
      <c r="BG187" s="99">
        <f>IF(N187="zákl. prenesená",J187,0)</f>
        <v>0</v>
      </c>
      <c r="BH187" s="99">
        <f>IF(N187="zníž. prenesená",J187,0)</f>
        <v>0</v>
      </c>
      <c r="BI187" s="99">
        <f>IF(N187="nulová",J187,0)</f>
        <v>0</v>
      </c>
      <c r="BJ187" s="14" t="s">
        <v>94</v>
      </c>
      <c r="BK187" s="99">
        <f>ROUND(I187*H187,2)</f>
        <v>0</v>
      </c>
      <c r="BL187" s="14" t="s">
        <v>566</v>
      </c>
      <c r="BM187" s="168" t="s">
        <v>2064</v>
      </c>
    </row>
    <row r="188" spans="1:65" s="2" customFormat="1" ht="14.45" customHeight="1">
      <c r="A188" s="32"/>
      <c r="B188" s="131"/>
      <c r="C188" s="156" t="s">
        <v>372</v>
      </c>
      <c r="D188" s="156" t="s">
        <v>167</v>
      </c>
      <c r="E188" s="157" t="s">
        <v>1910</v>
      </c>
      <c r="F188" s="158" t="s">
        <v>1911</v>
      </c>
      <c r="G188" s="159" t="s">
        <v>1912</v>
      </c>
      <c r="H188" s="160">
        <v>0.3</v>
      </c>
      <c r="I188" s="161"/>
      <c r="J188" s="162"/>
      <c r="K188" s="163"/>
      <c r="L188" s="33"/>
      <c r="M188" s="180" t="s">
        <v>1</v>
      </c>
      <c r="N188" s="181" t="s">
        <v>49</v>
      </c>
      <c r="O188" s="182"/>
      <c r="P188" s="183">
        <f>O188*H188</f>
        <v>0</v>
      </c>
      <c r="Q188" s="183">
        <v>0</v>
      </c>
      <c r="R188" s="183">
        <f>Q188*H188</f>
        <v>0</v>
      </c>
      <c r="S188" s="183">
        <v>0</v>
      </c>
      <c r="T188" s="184">
        <f>S188*H188</f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168" t="s">
        <v>566</v>
      </c>
      <c r="AT188" s="168" t="s">
        <v>167</v>
      </c>
      <c r="AU188" s="168" t="s">
        <v>89</v>
      </c>
      <c r="AY188" s="14" t="s">
        <v>165</v>
      </c>
      <c r="BE188" s="99">
        <f>IF(N188="základná",J188,0)</f>
        <v>0</v>
      </c>
      <c r="BF188" s="99">
        <f>IF(N188="znížená",J188,0)</f>
        <v>0</v>
      </c>
      <c r="BG188" s="99">
        <f>IF(N188="zákl. prenesená",J188,0)</f>
        <v>0</v>
      </c>
      <c r="BH188" s="99">
        <f>IF(N188="zníž. prenesená",J188,0)</f>
        <v>0</v>
      </c>
      <c r="BI188" s="99">
        <f>IF(N188="nulová",J188,0)</f>
        <v>0</v>
      </c>
      <c r="BJ188" s="14" t="s">
        <v>94</v>
      </c>
      <c r="BK188" s="99">
        <f>ROUND(I188*H188,2)</f>
        <v>0</v>
      </c>
      <c r="BL188" s="14" t="s">
        <v>566</v>
      </c>
      <c r="BM188" s="168" t="s">
        <v>2065</v>
      </c>
    </row>
    <row r="189" spans="1:65" s="2" customFormat="1" ht="6.95" customHeight="1">
      <c r="A189" s="32"/>
      <c r="B189" s="47"/>
      <c r="C189" s="48"/>
      <c r="D189" s="48"/>
      <c r="E189" s="48"/>
      <c r="F189" s="48"/>
      <c r="G189" s="48"/>
      <c r="H189" s="48"/>
      <c r="I189" s="48"/>
      <c r="J189" s="48"/>
      <c r="K189" s="48"/>
      <c r="L189" s="33"/>
      <c r="M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</row>
  </sheetData>
  <autoFilter ref="C131:K188"/>
  <mergeCells count="15">
    <mergeCell ref="E22:H22"/>
    <mergeCell ref="E118:H118"/>
    <mergeCell ref="E122:H122"/>
    <mergeCell ref="E120:H120"/>
    <mergeCell ref="E124:H124"/>
    <mergeCell ref="L2:V2"/>
    <mergeCell ref="E31:H31"/>
    <mergeCell ref="E84:H84"/>
    <mergeCell ref="E88:H88"/>
    <mergeCell ref="E86:H86"/>
    <mergeCell ref="E90:H90"/>
    <mergeCell ref="E7:H7"/>
    <mergeCell ref="E11:H11"/>
    <mergeCell ref="E9:H9"/>
    <mergeCell ref="E13:H13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CE84EFE4267142818355DA9FC0BF94" ma:contentTypeVersion="6" ma:contentTypeDescription="Umožňuje vytvoriť nový dokument." ma:contentTypeScope="" ma:versionID="8b6467c2cbbb71cec7b26b98159dc633">
  <xsd:schema xmlns:xsd="http://www.w3.org/2001/XMLSchema" xmlns:xs="http://www.w3.org/2001/XMLSchema" xmlns:p="http://schemas.microsoft.com/office/2006/metadata/properties" xmlns:ns2="5c3d183f-05cf-4a48-a8dc-aa0c00b3d8a0" targetNamespace="http://schemas.microsoft.com/office/2006/metadata/properties" ma:root="true" ma:fieldsID="ec4a6c7fbcbdf421c0613ca55bf9dce2" ns2:_="">
    <xsd:import namespace="5c3d183f-05cf-4a48-a8dc-aa0c00b3d8a0"/>
    <xsd:element name="properties">
      <xsd:complexType>
        <xsd:sequence>
          <xsd:element name="documentManagement">
            <xsd:complexType>
              <xsd:all>
                <xsd:element ref="ns2:Kraj" minOccurs="0"/>
                <xsd:element ref="ns2:jm6r" minOccurs="0"/>
                <xsd:element ref="ns2:f_x00e1_za_x0020_II_x002e_" minOccurs="0"/>
                <xsd:element ref="ns2:_x0064_tm5" minOccurs="0"/>
                <xsd:element ref="ns2:xarc" minOccurs="0"/>
                <xsd:element ref="ns2:ngk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d183f-05cf-4a48-a8dc-aa0c00b3d8a0" elementFormDefault="qualified">
    <xsd:import namespace="http://schemas.microsoft.com/office/2006/documentManagement/types"/>
    <xsd:import namespace="http://schemas.microsoft.com/office/infopath/2007/PartnerControls"/>
    <xsd:element name="Kraj" ma:index="8" nillable="true" ma:displayName="Kraj" ma:internalName="Kraj">
      <xsd:simpleType>
        <xsd:restriction base="dms:Text">
          <xsd:maxLength value="255"/>
        </xsd:restriction>
      </xsd:simpleType>
    </xsd:element>
    <xsd:element name="jm6r" ma:index="9" nillable="true" ma:displayName="PODANÁ ŽoNFP" ma:internalName="jm6r">
      <xsd:simpleType>
        <xsd:restriction base="dms:Text">
          <xsd:maxLength value="255"/>
        </xsd:restriction>
      </xsd:simpleType>
    </xsd:element>
    <xsd:element name="f_x00e1_za_x0020_II_x002e_" ma:index="10" nillable="true" ma:displayName="Fáza II." ma:internalName="f_x00e1_za_x0020_II_x002e_">
      <xsd:simpleType>
        <xsd:restriction base="dms:Text">
          <xsd:maxLength value="255"/>
        </xsd:restriction>
      </xsd:simpleType>
    </xsd:element>
    <xsd:element name="_x0064_tm5" ma:index="11" nillable="true" ma:displayName="Stav" ma:internalName="_x0064_tm5">
      <xsd:simpleType>
        <xsd:restriction base="dms:Text"/>
      </xsd:simpleType>
    </xsd:element>
    <xsd:element name="xarc" ma:index="12" nillable="true" ma:displayName="STAV ŽoNFP" ma:internalName="xarc">
      <xsd:simpleType>
        <xsd:restriction base="dms:Text"/>
      </xsd:simpleType>
    </xsd:element>
    <xsd:element name="ngkv" ma:index="13" nillable="true" ma:displayName="Dodatok po VO" ma:internalName="ngkv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4_tm5 xmlns="5c3d183f-05cf-4a48-a8dc-aa0c00b3d8a0" xsi:nil="true"/>
    <xarc xmlns="5c3d183f-05cf-4a48-a8dc-aa0c00b3d8a0" xsi:nil="true"/>
    <f_x00e1_za_x0020_II_x002e_ xmlns="5c3d183f-05cf-4a48-a8dc-aa0c00b3d8a0" xsi:nil="true"/>
    <jm6r xmlns="5c3d183f-05cf-4a48-a8dc-aa0c00b3d8a0" xsi:nil="true"/>
    <Kraj xmlns="5c3d183f-05cf-4a48-a8dc-aa0c00b3d8a0" xsi:nil="true"/>
    <ngkv xmlns="5c3d183f-05cf-4a48-a8dc-aa0c00b3d8a0" xsi:nil="true"/>
  </documentManagement>
</p:properties>
</file>

<file path=customXml/itemProps1.xml><?xml version="1.0" encoding="utf-8"?>
<ds:datastoreItem xmlns:ds="http://schemas.openxmlformats.org/officeDocument/2006/customXml" ds:itemID="{66EBF470-F7FF-4A21-B811-331B36CE4EE6}"/>
</file>

<file path=customXml/itemProps2.xml><?xml version="1.0" encoding="utf-8"?>
<ds:datastoreItem xmlns:ds="http://schemas.openxmlformats.org/officeDocument/2006/customXml" ds:itemID="{1C8FC97F-8E01-4264-91B4-30EF51FEF872}"/>
</file>

<file path=customXml/itemProps3.xml><?xml version="1.0" encoding="utf-8"?>
<ds:datastoreItem xmlns:ds="http://schemas.openxmlformats.org/officeDocument/2006/customXml" ds:itemID="{DFA17F07-ED91-42AD-A470-AD48765D2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1a - Zateplenie o...</vt:lpstr>
      <vt:lpstr>1b - Zateplenie s...</vt:lpstr>
      <vt:lpstr>1c - Výmena otvor...</vt:lpstr>
      <vt:lpstr>1d.1a - Obvodový ...</vt:lpstr>
      <vt:lpstr>1d.1b - Strešný p...</vt:lpstr>
      <vt:lpstr>1d.1c - Odstránen...</vt:lpstr>
      <vt:lpstr>1d.2a - Inštalácie</vt:lpstr>
      <vt:lpstr>1d.2b - Bleskozvod</vt:lpstr>
      <vt:lpstr>1d.3 - Vykurovanie</vt:lpstr>
      <vt:lpstr>1d.4 - Zdravotech...</vt:lpstr>
      <vt:lpstr>2.1 - Stavebné práce</vt:lpstr>
      <vt:lpstr>2.2 - Zdravotechnika</vt:lpstr>
      <vt:lpstr>'1a - Zateplenie o...'!Názvy_tlače</vt:lpstr>
      <vt:lpstr>'1b - Zateplenie s...'!Názvy_tlače</vt:lpstr>
      <vt:lpstr>'1c - Výmena otvor...'!Názvy_tlače</vt:lpstr>
      <vt:lpstr>'1d.1a - Obvodový ...'!Názvy_tlače</vt:lpstr>
      <vt:lpstr>'1d.1b - Strešný p...'!Názvy_tlače</vt:lpstr>
      <vt:lpstr>'1d.1c - Odstránen...'!Názvy_tlače</vt:lpstr>
      <vt:lpstr>'1d.2a - Inštalácie'!Názvy_tlače</vt:lpstr>
      <vt:lpstr>'1d.2b - Bleskozvod'!Názvy_tlače</vt:lpstr>
      <vt:lpstr>'1d.3 - Vykurovanie'!Názvy_tlače</vt:lpstr>
      <vt:lpstr>'1d.4 - Zdravotech...'!Názvy_tlače</vt:lpstr>
      <vt:lpstr>'2.1 - Stavebné práce'!Názvy_tlače</vt:lpstr>
      <vt:lpstr>'2.2 - Zdravotechnika'!Názvy_tlače</vt:lpstr>
      <vt:lpstr>'Rekapitulácia stavby'!Názvy_tlače</vt:lpstr>
      <vt:lpstr>'1a - Zateplenie o...'!Oblasť_tlače</vt:lpstr>
      <vt:lpstr>'1b - Zateplenie s...'!Oblasť_tlače</vt:lpstr>
      <vt:lpstr>'1c - Výmena otvor...'!Oblasť_tlače</vt:lpstr>
      <vt:lpstr>'1d.1a - Obvodový ...'!Oblasť_tlače</vt:lpstr>
      <vt:lpstr>'1d.1b - Strešný p...'!Oblasť_tlače</vt:lpstr>
      <vt:lpstr>'1d.1c - Odstránen...'!Oblasť_tlače</vt:lpstr>
      <vt:lpstr>'1d.2a - Inštalácie'!Oblasť_tlače</vt:lpstr>
      <vt:lpstr>'1d.2b - Bleskozvod'!Oblasť_tlače</vt:lpstr>
      <vt:lpstr>'1d.3 - Vykurovanie'!Oblasť_tlače</vt:lpstr>
      <vt:lpstr>'1d.4 - Zdravotech...'!Oblasť_tlače</vt:lpstr>
      <vt:lpstr>'2.1 - Stavebné práce'!Oblasť_tlače</vt:lpstr>
      <vt:lpstr>'2.2 - Zdravotechnika'!Oblasť_tlače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Slobodník</dc:creator>
  <cp:lastModifiedBy>Eva Klučiarová</cp:lastModifiedBy>
  <dcterms:created xsi:type="dcterms:W3CDTF">2020-11-23T14:19:55Z</dcterms:created>
  <dcterms:modified xsi:type="dcterms:W3CDTF">2020-11-24T09:12:35Z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0x010100B7CE84EFE4267142818355DA9FC0BF94</vt:lpwstr>
  </property>
</Properties>
</file>