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Jozef.Just\Documents\tlaciarne\podklady VO\0\"/>
    </mc:Choice>
  </mc:AlternateContent>
  <bookViews>
    <workbookView xWindow="5880" yWindow="0" windowWidth="9570" windowHeight="7005"/>
  </bookViews>
  <sheets>
    <sheet name=" OCENENÝ ROZPIS MAXIMÁLNEJ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1" i="1" l="1"/>
  <c r="AH11" i="1" l="1"/>
  <c r="AE11" i="1"/>
  <c r="AB11" i="1"/>
  <c r="C13" i="1" l="1"/>
  <c r="C14" i="1"/>
  <c r="C15" i="1"/>
  <c r="C16" i="1"/>
  <c r="C17" i="1"/>
  <c r="C18" i="1"/>
  <c r="C19" i="1"/>
  <c r="X26" i="1" l="1"/>
  <c r="W26" i="1"/>
  <c r="V22" i="1"/>
  <c r="V23" i="1"/>
  <c r="V24" i="1"/>
  <c r="V25" i="1"/>
  <c r="V26" i="1"/>
  <c r="V27" i="1"/>
  <c r="V21" i="1"/>
  <c r="V32" i="1" l="1"/>
  <c r="AI14" i="1"/>
  <c r="AI19" i="1"/>
  <c r="AI13" i="1"/>
  <c r="G26" i="1" l="1"/>
  <c r="F27" i="1"/>
  <c r="X27" i="1" s="1"/>
  <c r="E27" i="1"/>
  <c r="W27" i="1" s="1"/>
  <c r="F25" i="1"/>
  <c r="X25" i="1" s="1"/>
  <c r="E25" i="1"/>
  <c r="W25" i="1" s="1"/>
  <c r="F24" i="1"/>
  <c r="X24" i="1" s="1"/>
  <c r="E24" i="1"/>
  <c r="W24" i="1" s="1"/>
  <c r="E23" i="1"/>
  <c r="W23" i="1" s="1"/>
  <c r="E22" i="1"/>
  <c r="W22" i="1" s="1"/>
  <c r="E21" i="1"/>
  <c r="W21" i="1" s="1"/>
  <c r="F19" i="1"/>
  <c r="E18" i="1"/>
  <c r="AI18" i="1" s="1"/>
  <c r="E17" i="1"/>
  <c r="AI17" i="1" s="1"/>
  <c r="E16" i="1"/>
  <c r="AI16" i="1" s="1"/>
  <c r="F15" i="1"/>
  <c r="E15" i="1"/>
  <c r="AI15" i="1" s="1"/>
  <c r="G14" i="1"/>
  <c r="AH14" i="1"/>
  <c r="AH15" i="1"/>
  <c r="AH16" i="1"/>
  <c r="AH17" i="1"/>
  <c r="AH18" i="1"/>
  <c r="AH19" i="1"/>
  <c r="AH13" i="1"/>
  <c r="AE14" i="1"/>
  <c r="AE15" i="1"/>
  <c r="AE16" i="1"/>
  <c r="AE17" i="1"/>
  <c r="AE18" i="1"/>
  <c r="AE19" i="1"/>
  <c r="AE13" i="1"/>
  <c r="AB14" i="1"/>
  <c r="AB15" i="1"/>
  <c r="AB16" i="1"/>
  <c r="AB17" i="1"/>
  <c r="AB18" i="1"/>
  <c r="AB19" i="1"/>
  <c r="AB13" i="1"/>
  <c r="Y14" i="1"/>
  <c r="Y15" i="1"/>
  <c r="Y16" i="1"/>
  <c r="Y17" i="1"/>
  <c r="Y18" i="1"/>
  <c r="Y19" i="1"/>
  <c r="Y13" i="1"/>
  <c r="W32" i="1" l="1"/>
  <c r="X32" i="1"/>
  <c r="AJ15" i="1"/>
  <c r="AG15" i="1"/>
  <c r="AG19" i="1"/>
  <c r="AJ19" i="1"/>
  <c r="AC18" i="1"/>
  <c r="AF18" i="1"/>
  <c r="AD15" i="1"/>
  <c r="G19" i="1"/>
  <c r="AF19" i="1"/>
  <c r="G23" i="1"/>
  <c r="Z19" i="1"/>
  <c r="G15" i="1"/>
  <c r="AF15" i="1"/>
  <c r="G22" i="1"/>
  <c r="G18" i="1"/>
  <c r="AC13" i="1"/>
  <c r="AF13" i="1"/>
  <c r="Z16" i="1"/>
  <c r="AF16" i="1"/>
  <c r="AD19" i="1"/>
  <c r="G27" i="1"/>
  <c r="Z15" i="1"/>
  <c r="AC14" i="1"/>
  <c r="AF14" i="1"/>
  <c r="AC17" i="1"/>
  <c r="AF17" i="1"/>
  <c r="G25" i="1"/>
  <c r="G17" i="1"/>
  <c r="G21" i="1"/>
  <c r="G24" i="1"/>
  <c r="Z18" i="1"/>
  <c r="Z14" i="1"/>
  <c r="AC19" i="1"/>
  <c r="AC15" i="1"/>
  <c r="G13" i="1"/>
  <c r="G16" i="1"/>
  <c r="Z17" i="1"/>
  <c r="AA19" i="1"/>
  <c r="Z13" i="1"/>
  <c r="AC16" i="1"/>
  <c r="AA15" i="1"/>
  <c r="AE32" i="1"/>
  <c r="AH32" i="1"/>
  <c r="AB32" i="1"/>
  <c r="AI32" i="1" l="1"/>
  <c r="AJ32" i="1"/>
  <c r="AA32" i="1"/>
  <c r="Z32" i="1"/>
  <c r="AC32" i="1"/>
  <c r="AF32" i="1"/>
  <c r="AG32" i="1"/>
  <c r="AD32" i="1"/>
  <c r="Y32" i="1"/>
  <c r="AH33" i="1" l="1"/>
  <c r="V33" i="1"/>
  <c r="AB33" i="1"/>
  <c r="AE33" i="1"/>
  <c r="Y33" i="1"/>
  <c r="V37" i="1" l="1"/>
</calcChain>
</file>

<file path=xl/sharedStrings.xml><?xml version="1.0" encoding="utf-8"?>
<sst xmlns="http://schemas.openxmlformats.org/spreadsheetml/2006/main" count="181" uniqueCount="80">
  <si>
    <t>Podpis ucházača</t>
  </si>
  <si>
    <t>POZOR, všetky žlté polia musia byť vyplnené cenou ( &gt;= 0,0000 eur bez DPH)!</t>
  </si>
  <si>
    <t>Dátum:</t>
  </si>
  <si>
    <t>-</t>
  </si>
  <si>
    <t>Konica Minolta bizhub C364</t>
  </si>
  <si>
    <t>Existujúce, typ 7</t>
  </si>
  <si>
    <t>Konica Minolta bizhub C253</t>
  </si>
  <si>
    <t>Existujúce, typ 6</t>
  </si>
  <si>
    <t>Konica Minolta bizhub C224e</t>
  </si>
  <si>
    <t>Existujúce, typ 5</t>
  </si>
  <si>
    <t>Konica Minolta bizhub C224</t>
  </si>
  <si>
    <t>Existujúce, typ 4</t>
  </si>
  <si>
    <t>Konica Minolta bizhub 36</t>
  </si>
  <si>
    <t>Existujúce, typ 3</t>
  </si>
  <si>
    <t>Konica Minolta bizhub 20</t>
  </si>
  <si>
    <t>Existujúce, typ 2</t>
  </si>
  <si>
    <t>Konica Minolta bizhub 20p</t>
  </si>
  <si>
    <t>Existujúce, typ 1</t>
  </si>
  <si>
    <t>doplniť typ zariadenia</t>
  </si>
  <si>
    <t>Nové, typ 7</t>
  </si>
  <si>
    <t>Nové, typ 6</t>
  </si>
  <si>
    <t>Nové, typ 5</t>
  </si>
  <si>
    <t>Nové, typ 4</t>
  </si>
  <si>
    <t>Nové, typ 3</t>
  </si>
  <si>
    <t>Nové, typ 2</t>
  </si>
  <si>
    <t>Nové, typ 1</t>
  </si>
  <si>
    <t>Tlačový systém</t>
  </si>
  <si>
    <t>Spolu</t>
  </si>
  <si>
    <t>Prenájom</t>
  </si>
  <si>
    <t>Podpora</t>
  </si>
  <si>
    <t>COLOR</t>
  </si>
  <si>
    <t>ČB</t>
  </si>
  <si>
    <t>Množstvo</t>
  </si>
  <si>
    <t>Typ</t>
  </si>
  <si>
    <t>Položka</t>
  </si>
  <si>
    <t>v EUR bez DPH</t>
  </si>
  <si>
    <t>kus</t>
  </si>
  <si>
    <t>Cena za rok</t>
  </si>
  <si>
    <t>Cena za stranu ("click")</t>
  </si>
  <si>
    <t>Cena za mesiac</t>
  </si>
  <si>
    <r>
      <t>Vytlačených strán za rok</t>
    </r>
    <r>
      <rPr>
        <b/>
        <vertAlign val="superscript"/>
        <sz val="10"/>
        <color theme="1"/>
        <rFont val="Calibri"/>
        <family val="2"/>
        <charset val="238"/>
        <scheme val="minor"/>
      </rPr>
      <t>1</t>
    </r>
  </si>
  <si>
    <t>V cenách uvedených v tejto cenovej ponuke sú zahrnuté všetky náklady Uchádzača za služby poskytované v súlade s požiadavkami z Opisu predmetu zákazky, ako aj všetky ďalšie náklady nevyhnutné na plnenie všetkých povinností Poskytovateľa podľa požiadaviek uvedených v Návrhu zmluvy.</t>
  </si>
  <si>
    <t>1. rok</t>
  </si>
  <si>
    <t>2. rok</t>
  </si>
  <si>
    <t>3. rok</t>
  </si>
  <si>
    <t>4. rok</t>
  </si>
  <si>
    <t>BB</t>
  </si>
  <si>
    <t>KE STV</t>
  </si>
  <si>
    <t>KE SRO</t>
  </si>
  <si>
    <t>BA STV</t>
  </si>
  <si>
    <t>BA SRO</t>
  </si>
  <si>
    <t>Tlač ČB A4</t>
  </si>
  <si>
    <t>Tlač COLOR A4</t>
  </si>
  <si>
    <r>
      <t>A4 color</t>
    </r>
    <r>
      <rPr>
        <b/>
        <vertAlign val="superscript"/>
        <sz val="11"/>
        <color rgb="FFFF0000"/>
        <rFont val="Calibri"/>
        <family val="2"/>
        <charset val="238"/>
        <scheme val="minor"/>
      </rPr>
      <t>2</t>
    </r>
  </si>
  <si>
    <r>
      <t>A4 mono</t>
    </r>
    <r>
      <rPr>
        <b/>
        <vertAlign val="superscript"/>
        <sz val="11"/>
        <color rgb="FFFF0000"/>
        <rFont val="Calibri"/>
        <family val="2"/>
        <charset val="238"/>
        <scheme val="minor"/>
      </rPr>
      <t>2</t>
    </r>
  </si>
  <si>
    <r>
      <t>A3 mono</t>
    </r>
    <r>
      <rPr>
        <b/>
        <vertAlign val="superscript"/>
        <sz val="11"/>
        <color rgb="FFFF0000"/>
        <rFont val="Calibri"/>
        <family val="2"/>
        <charset val="238"/>
        <scheme val="minor"/>
      </rPr>
      <t>2</t>
    </r>
  </si>
  <si>
    <r>
      <t>A3 color</t>
    </r>
    <r>
      <rPr>
        <b/>
        <vertAlign val="superscript"/>
        <sz val="11"/>
        <color rgb="FFFF0000"/>
        <rFont val="Calibri"/>
        <family val="2"/>
        <charset val="238"/>
        <scheme val="minor"/>
      </rPr>
      <t>2</t>
    </r>
  </si>
  <si>
    <r>
      <t>Predpokladaný harmonogram výmeny zariadení</t>
    </r>
    <r>
      <rPr>
        <b/>
        <vertAlign val="superscript"/>
        <sz val="11"/>
        <color rgb="FFFF0000"/>
        <rFont val="Calibri"/>
        <family val="2"/>
        <charset val="238"/>
        <scheme val="minor"/>
      </rPr>
      <t>3</t>
    </r>
  </si>
  <si>
    <t>opcia "čítačka kariet"</t>
  </si>
  <si>
    <t>opcia "skenovacie workflow"</t>
  </si>
  <si>
    <t>3. mesiace</t>
  </si>
  <si>
    <t>Cena správy zariadení v majetku RTVS do obmeny</t>
  </si>
  <si>
    <t>Maximálna cena za celý predmet zákazky vyjadrená v EUR bez DPH na obdobie 48 mesiacov</t>
  </si>
  <si>
    <t>H. OCENENÝ ROZPIS MAXIMÁLNEJ CENY ZA POSKYTOVANIE POŽADOVANÉHO PREDMETU ZÁKAZKY</t>
  </si>
  <si>
    <t>POZOR, všetky oranžové polia musia byť vyplnené typom zariadenia v súlade s Opisom predmetu zákazky / Vlastným návrhom plnenia predmetu zákazky uchádzača!</t>
  </si>
  <si>
    <r>
      <rPr>
        <b/>
        <vertAlign val="superscript"/>
        <sz val="8"/>
        <color rgb="FFFF0000"/>
        <rFont val="Calibri"/>
        <family val="2"/>
        <charset val="238"/>
        <scheme val="minor"/>
      </rPr>
      <t xml:space="preserve">1 </t>
    </r>
    <r>
      <rPr>
        <sz val="8"/>
        <color theme="1"/>
        <rFont val="Calibri"/>
        <family val="2"/>
        <charset val="238"/>
        <scheme val="minor"/>
      </rPr>
      <t>Odhadované priemerné vyťaženie jedného zariadenia za jeden rok, číslo vychádza z aktuálneho stavu, slúži na výpočet výšky rámca a nie je pre Verejného obstarávateľa nijako záväzné.</t>
    </r>
  </si>
  <si>
    <r>
      <rPr>
        <b/>
        <vertAlign val="superscript"/>
        <sz val="8"/>
        <color rgb="FFFF0000"/>
        <rFont val="Calibri"/>
        <family val="2"/>
        <charset val="238"/>
        <scheme val="minor"/>
      </rPr>
      <t xml:space="preserve">2 </t>
    </r>
    <r>
      <rPr>
        <sz val="8"/>
        <color theme="1"/>
        <rFont val="Calibri"/>
        <family val="2"/>
        <charset val="238"/>
        <scheme val="minor"/>
      </rPr>
      <t>Cena bez ohľadu na mieru pokrytia listu papiera tonerom.</t>
    </r>
  </si>
  <si>
    <r>
      <rPr>
        <b/>
        <vertAlign val="superscript"/>
        <sz val="8"/>
        <color rgb="FFFF0000"/>
        <rFont val="Calibri"/>
        <family val="2"/>
        <charset val="238"/>
        <scheme val="minor"/>
      </rPr>
      <t xml:space="preserve">3 </t>
    </r>
    <r>
      <rPr>
        <sz val="8"/>
        <color theme="1"/>
        <rFont val="Calibri"/>
        <family val="2"/>
        <charset val="238"/>
        <scheme val="minor"/>
      </rPr>
      <t>Odhadovaný harmonogram, ktorý slúži na výpočet výšky rámca a nie je pre Verejného obstarávateľa nijako záväzný.</t>
    </r>
  </si>
  <si>
    <t>Obchodné meno:</t>
  </si>
  <si>
    <t>Sídlo:</t>
  </si>
  <si>
    <t>IČO:</t>
  </si>
  <si>
    <t>DIČ:</t>
  </si>
  <si>
    <t>IČ DPH:</t>
  </si>
  <si>
    <t>Č. účtu:</t>
  </si>
  <si>
    <t>Telefón:</t>
  </si>
  <si>
    <t>Identifikačné údaje uchádzača:</t>
  </si>
  <si>
    <t>Platnosť tejto cenovej ponuky je min. do 30.4.2020.</t>
  </si>
  <si>
    <t>bod 1.4.3.2 písm. c)</t>
  </si>
  <si>
    <t>bod 1.4.3.8 písm. b)</t>
  </si>
  <si>
    <t>doplniť typ tlačového systému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</si>
</sst>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\ &quot;EUR&quot;;\-#,##0.00\ &quot;EUR&quot;"/>
    <numFmt numFmtId="165" formatCode="_-* #,##0.00\ &quot;EUR&quot;_-;\-* #,##0.00\ &quot;EUR&quot;_-;_-* &quot;-&quot;??\ &quot;EUR&quot;_-;_-@_-"/>
    <numFmt numFmtId="166" formatCode="#,##0.00\ &quot;€&quot;"/>
    <numFmt numFmtId="167" formatCode="#,##0.0000\ &quot;EUR&quot;;\-#,##0.0000\ &quot;EUR&quot;"/>
    <numFmt numFmtId="168" formatCode="_-* #,##0.0000\ &quot;€&quot;_-;\-* #,##0.0000\ &quot;€&quot;_-;_-* &quot;-&quot;??\ &quot;€&quot;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11"/>
      <color rgb="FFFF0000"/>
      <name val="Calibri"/>
      <family val="2"/>
      <charset val="238"/>
      <scheme val="minor"/>
    </font>
    <font>
      <sz val="11"/>
      <color theme="6" tint="0.3999755851924192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b/>
      <vertAlign val="superscript"/>
      <sz val="8"/>
      <color rgb="FFFF0000"/>
      <name val="Calibri"/>
      <family val="2"/>
      <charset val="238"/>
      <scheme val="minor"/>
    </font>
    <font>
      <b/>
      <sz val="16"/>
      <color theme="4" tint="-0.24997711111789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Font="1"/>
    <xf numFmtId="0" fontId="0" fillId="0" borderId="0" xfId="0" applyFont="1" applyFill="1" applyBorder="1"/>
    <xf numFmtId="0" fontId="0" fillId="0" borderId="0" xfId="0" applyFont="1" applyAlignment="1">
      <alignment horizontal="center" vertical="top"/>
    </xf>
    <xf numFmtId="0" fontId="0" fillId="0" borderId="0" xfId="0" applyProtection="1"/>
    <xf numFmtId="0" fontId="3" fillId="0" borderId="0" xfId="0" applyFont="1" applyFill="1" applyAlignment="1" applyProtection="1">
      <alignment wrapText="1"/>
    </xf>
    <xf numFmtId="0" fontId="0" fillId="0" borderId="0" xfId="0" applyFill="1" applyProtection="1"/>
    <xf numFmtId="0" fontId="3" fillId="0" borderId="0" xfId="0" applyFont="1" applyFill="1" applyProtection="1"/>
    <xf numFmtId="0" fontId="2" fillId="0" borderId="0" xfId="0" applyFont="1" applyFill="1" applyProtection="1"/>
    <xf numFmtId="0" fontId="0" fillId="0" borderId="0" xfId="0" applyFill="1" applyBorder="1" applyProtection="1"/>
    <xf numFmtId="0" fontId="2" fillId="0" borderId="0" xfId="0" applyFont="1" applyFill="1" applyBorder="1" applyAlignment="1" applyProtection="1"/>
    <xf numFmtId="0" fontId="5" fillId="2" borderId="5" xfId="0" applyFont="1" applyFill="1" applyBorder="1" applyProtection="1"/>
    <xf numFmtId="164" fontId="2" fillId="3" borderId="6" xfId="0" applyNumberFormat="1" applyFont="1" applyFill="1" applyBorder="1"/>
    <xf numFmtId="0" fontId="5" fillId="4" borderId="5" xfId="0" applyFont="1" applyFill="1" applyBorder="1" applyProtection="1"/>
    <xf numFmtId="0" fontId="0" fillId="0" borderId="0" xfId="0" applyFont="1" applyBorder="1"/>
    <xf numFmtId="166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7" fontId="6" fillId="0" borderId="0" xfId="1" applyNumberFormat="1" applyFont="1" applyFill="1" applyBorder="1"/>
    <xf numFmtId="3" fontId="0" fillId="0" borderId="5" xfId="0" applyNumberFormat="1" applyFont="1" applyBorder="1" applyAlignment="1">
      <alignment horizontal="left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0" fontId="2" fillId="0" borderId="5" xfId="0" applyFont="1" applyBorder="1"/>
    <xf numFmtId="164" fontId="0" fillId="0" borderId="0" xfId="0" applyNumberFormat="1" applyFont="1" applyBorder="1"/>
    <xf numFmtId="168" fontId="0" fillId="0" borderId="0" xfId="1" applyNumberFormat="1" applyFont="1" applyFill="1" applyBorder="1"/>
    <xf numFmtId="165" fontId="0" fillId="0" borderId="0" xfId="1" applyFont="1" applyFill="1" applyBorder="1"/>
    <xf numFmtId="3" fontId="0" fillId="0" borderId="0" xfId="0" applyNumberFormat="1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9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wrapText="1"/>
    </xf>
    <xf numFmtId="1" fontId="6" fillId="0" borderId="0" xfId="1" applyNumberFormat="1" applyFont="1" applyFill="1" applyBorder="1"/>
    <xf numFmtId="1" fontId="0" fillId="0" borderId="0" xfId="1" applyNumberFormat="1" applyFont="1" applyFill="1" applyBorder="1"/>
    <xf numFmtId="0" fontId="0" fillId="0" borderId="0" xfId="0" applyFont="1" applyFill="1" applyBorder="1" applyAlignment="1">
      <alignment textRotation="90" wrapText="1"/>
    </xf>
    <xf numFmtId="1" fontId="6" fillId="0" borderId="5" xfId="1" applyNumberFormat="1" applyFont="1" applyFill="1" applyBorder="1"/>
    <xf numFmtId="0" fontId="7" fillId="0" borderId="5" xfId="0" applyFont="1" applyFill="1" applyBorder="1"/>
    <xf numFmtId="1" fontId="7" fillId="0" borderId="5" xfId="1" applyNumberFormat="1" applyFont="1" applyFill="1" applyBorder="1"/>
    <xf numFmtId="3" fontId="10" fillId="0" borderId="5" xfId="0" applyNumberFormat="1" applyFont="1" applyBorder="1" applyAlignment="1">
      <alignment horizontal="left"/>
    </xf>
    <xf numFmtId="3" fontId="10" fillId="0" borderId="0" xfId="0" applyNumberFormat="1" applyFont="1" applyBorder="1"/>
    <xf numFmtId="164" fontId="12" fillId="0" borderId="0" xfId="0" applyNumberFormat="1" applyFont="1" applyBorder="1"/>
    <xf numFmtId="0" fontId="12" fillId="0" borderId="0" xfId="0" applyFont="1"/>
    <xf numFmtId="3" fontId="10" fillId="0" borderId="0" xfId="0" applyNumberFormat="1" applyFont="1" applyBorder="1" applyAlignment="1">
      <alignment horizontal="left"/>
    </xf>
    <xf numFmtId="3" fontId="0" fillId="0" borderId="0" xfId="0" applyNumberFormat="1" applyFont="1" applyBorder="1" applyAlignment="1">
      <alignment horizontal="left"/>
    </xf>
    <xf numFmtId="164" fontId="6" fillId="0" borderId="0" xfId="1" applyNumberFormat="1" applyFont="1" applyFill="1" applyBorder="1"/>
    <xf numFmtId="0" fontId="0" fillId="0" borderId="5" xfId="0" applyFont="1" applyFill="1" applyBorder="1"/>
    <xf numFmtId="1" fontId="0" fillId="0" borderId="5" xfId="0" applyNumberFormat="1" applyFont="1" applyBorder="1" applyAlignment="1">
      <alignment horizontal="center"/>
    </xf>
    <xf numFmtId="164" fontId="0" fillId="0" borderId="15" xfId="0" applyNumberFormat="1" applyFont="1" applyBorder="1" applyAlignment="1">
      <alignment wrapText="1"/>
    </xf>
    <xf numFmtId="164" fontId="0" fillId="0" borderId="15" xfId="0" applyNumberFormat="1" applyFont="1" applyBorder="1"/>
    <xf numFmtId="164" fontId="0" fillId="0" borderId="17" xfId="0" applyNumberFormat="1" applyFont="1" applyBorder="1"/>
    <xf numFmtId="164" fontId="0" fillId="0" borderId="18" xfId="0" applyNumberFormat="1" applyFont="1" applyBorder="1"/>
    <xf numFmtId="164" fontId="0" fillId="0" borderId="7" xfId="0" applyNumberFormat="1" applyFont="1" applyBorder="1" applyAlignment="1">
      <alignment wrapText="1"/>
    </xf>
    <xf numFmtId="164" fontId="0" fillId="0" borderId="7" xfId="0" applyNumberFormat="1" applyFont="1" applyBorder="1"/>
    <xf numFmtId="164" fontId="0" fillId="0" borderId="30" xfId="0" applyNumberFormat="1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/>
    <xf numFmtId="0" fontId="15" fillId="0" borderId="0" xfId="0" applyFont="1" applyFill="1" applyAlignment="1">
      <alignment horizontal="left" vertical="top"/>
    </xf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top"/>
    </xf>
    <xf numFmtId="0" fontId="7" fillId="4" borderId="5" xfId="0" applyFont="1" applyFill="1" applyBorder="1" applyProtection="1">
      <protection locked="0"/>
    </xf>
    <xf numFmtId="164" fontId="6" fillId="2" borderId="5" xfId="1" applyNumberFormat="1" applyFont="1" applyFill="1" applyBorder="1" applyProtection="1">
      <protection locked="0"/>
    </xf>
    <xf numFmtId="167" fontId="6" fillId="2" borderId="5" xfId="1" applyNumberFormat="1" applyFont="1" applyFill="1" applyBorder="1" applyProtection="1">
      <protection locked="0"/>
    </xf>
    <xf numFmtId="167" fontId="0" fillId="0" borderId="5" xfId="0" applyNumberFormat="1" applyFont="1" applyBorder="1"/>
    <xf numFmtId="167" fontId="0" fillId="0" borderId="16" xfId="0" applyNumberFormat="1" applyFont="1" applyBorder="1"/>
    <xf numFmtId="167" fontId="0" fillId="0" borderId="19" xfId="0" applyNumberFormat="1" applyFont="1" applyBorder="1"/>
    <xf numFmtId="167" fontId="0" fillId="0" borderId="20" xfId="0" applyNumberFormat="1" applyFont="1" applyBorder="1"/>
    <xf numFmtId="167" fontId="0" fillId="0" borderId="5" xfId="0" applyNumberFormat="1" applyFont="1" applyBorder="1" applyAlignment="1">
      <alignment wrapText="1"/>
    </xf>
    <xf numFmtId="167" fontId="0" fillId="0" borderId="16" xfId="0" applyNumberFormat="1" applyFont="1" applyBorder="1" applyAlignment="1">
      <alignment wrapText="1"/>
    </xf>
    <xf numFmtId="167" fontId="2" fillId="0" borderId="0" xfId="0" applyNumberFormat="1" applyFont="1" applyBorder="1" applyAlignment="1">
      <alignment wrapText="1"/>
    </xf>
    <xf numFmtId="167" fontId="2" fillId="0" borderId="11" xfId="0" applyNumberFormat="1" applyFont="1" applyBorder="1" applyAlignment="1">
      <alignment wrapText="1"/>
    </xf>
    <xf numFmtId="167" fontId="2" fillId="3" borderId="6" xfId="0" applyNumberFormat="1" applyFont="1" applyFill="1" applyBorder="1"/>
    <xf numFmtId="167" fontId="0" fillId="0" borderId="5" xfId="0" applyNumberFormat="1" applyFont="1" applyBorder="1" applyAlignment="1">
      <alignment horizontal="left"/>
    </xf>
    <xf numFmtId="167" fontId="0" fillId="0" borderId="0" xfId="1" applyNumberFormat="1" applyFont="1" applyFill="1" applyBorder="1"/>
    <xf numFmtId="164" fontId="2" fillId="0" borderId="17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" fillId="0" borderId="0" xfId="0" applyFont="1" applyBorder="1" applyAlignment="1" applyProtection="1">
      <alignment horizontal="left" vertical="top" wrapText="1"/>
    </xf>
    <xf numFmtId="0" fontId="14" fillId="0" borderId="3" xfId="0" applyFont="1" applyFill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 vertical="top"/>
      <protection locked="0"/>
    </xf>
    <xf numFmtId="0" fontId="0" fillId="0" borderId="4" xfId="0" applyFont="1" applyBorder="1" applyAlignment="1">
      <alignment horizontal="center" vertical="top"/>
    </xf>
    <xf numFmtId="0" fontId="5" fillId="0" borderId="31" xfId="0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left" vertical="center"/>
    </xf>
    <xf numFmtId="0" fontId="0" fillId="0" borderId="32" xfId="0" applyFont="1" applyBorder="1" applyAlignment="1" applyProtection="1">
      <alignment horizontal="center" vertical="top"/>
      <protection locked="0"/>
    </xf>
    <xf numFmtId="0" fontId="2" fillId="0" borderId="0" xfId="0" applyFont="1" applyAlignment="1">
      <alignment horizontal="left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33" xfId="0" applyFont="1" applyBorder="1" applyAlignment="1" applyProtection="1">
      <alignment horizontal="center" vertical="top"/>
      <protection locked="0"/>
    </xf>
    <xf numFmtId="0" fontId="0" fillId="0" borderId="0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17" fillId="7" borderId="0" xfId="0" applyFont="1" applyFill="1" applyAlignment="1">
      <alignment horizontal="left" vertical="top"/>
    </xf>
    <xf numFmtId="0" fontId="10" fillId="0" borderId="0" xfId="0" applyFont="1" applyFill="1" applyAlignment="1" applyProtection="1">
      <alignment horizontal="left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wrapText="1"/>
    </xf>
    <xf numFmtId="167" fontId="2" fillId="5" borderId="2" xfId="0" applyNumberFormat="1" applyFont="1" applyFill="1" applyBorder="1" applyAlignment="1">
      <alignment horizontal="center"/>
    </xf>
    <xf numFmtId="167" fontId="2" fillId="5" borderId="10" xfId="0" applyNumberFormat="1" applyFont="1" applyFill="1" applyBorder="1" applyAlignment="1">
      <alignment horizontal="center"/>
    </xf>
    <xf numFmtId="167" fontId="2" fillId="5" borderId="1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167" fontId="13" fillId="6" borderId="2" xfId="0" applyNumberFormat="1" applyFont="1" applyFill="1" applyBorder="1" applyAlignment="1">
      <alignment horizontal="center" vertical="center"/>
    </xf>
    <xf numFmtId="167" fontId="13" fillId="6" borderId="10" xfId="0" applyNumberFormat="1" applyFont="1" applyFill="1" applyBorder="1" applyAlignment="1">
      <alignment horizontal="center" vertical="center"/>
    </xf>
    <xf numFmtId="167" fontId="13" fillId="6" borderId="1" xfId="0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wrapText="1"/>
    </xf>
    <xf numFmtId="0" fontId="2" fillId="0" borderId="2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44"/>
  <sheetViews>
    <sheetView tabSelected="1" topLeftCell="A8" zoomScaleNormal="100" zoomScalePageLayoutView="70" workbookViewId="0">
      <selection activeCell="B11" sqref="B11"/>
    </sheetView>
  </sheetViews>
  <sheetFormatPr defaultColWidth="0" defaultRowHeight="15" x14ac:dyDescent="0.25"/>
  <cols>
    <col min="1" max="1" width="25.85546875" style="1" customWidth="1"/>
    <col min="2" max="2" width="28" style="1" bestFit="1" customWidth="1"/>
    <col min="3" max="3" width="9.42578125" style="1" bestFit="1" customWidth="1"/>
    <col min="4" max="4" width="0.85546875" style="2" customWidth="1"/>
    <col min="5" max="5" width="9.7109375" style="1" bestFit="1" customWidth="1"/>
    <col min="6" max="6" width="8.28515625" style="1" bestFit="1" customWidth="1"/>
    <col min="7" max="7" width="9.7109375" style="1" bestFit="1" customWidth="1"/>
    <col min="8" max="8" width="0.85546875" style="2" customWidth="1"/>
    <col min="9" max="12" width="11" style="1" customWidth="1"/>
    <col min="13" max="13" width="12" style="1" customWidth="1"/>
    <col min="14" max="14" width="11.42578125" style="1" bestFit="1" customWidth="1"/>
    <col min="15" max="15" width="1" style="2" customWidth="1"/>
    <col min="16" max="18" width="3.5703125" style="2" bestFit="1" customWidth="1"/>
    <col min="19" max="19" width="3.7109375" style="2" bestFit="1" customWidth="1"/>
    <col min="20" max="20" width="3.5703125" style="2" bestFit="1" customWidth="1"/>
    <col min="21" max="21" width="1" style="2" customWidth="1"/>
    <col min="22" max="24" width="13.7109375" style="2" customWidth="1"/>
    <col min="25" max="36" width="13.7109375" style="1" customWidth="1"/>
    <col min="37" max="37" width="0" style="1" hidden="1"/>
    <col min="38" max="38" width="13.140625" style="1" bestFit="1" customWidth="1"/>
    <col min="39" max="16384" width="0" style="1" hidden="1"/>
  </cols>
  <sheetData>
    <row r="1" spans="1:59" ht="31.5" customHeight="1" x14ac:dyDescent="0.25"/>
    <row r="2" spans="1:59" ht="21" x14ac:dyDescent="0.25">
      <c r="A2" s="106" t="s">
        <v>63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</row>
    <row r="3" spans="1:59" s="73" customFormat="1" ht="15.75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59" x14ac:dyDescent="0.25">
      <c r="A4" s="107" t="s">
        <v>41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</row>
    <row r="5" spans="1:59" x14ac:dyDescent="0.25">
      <c r="A5" s="107" t="s">
        <v>76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</row>
    <row r="6" spans="1:59" ht="15.75" thickBot="1" x14ac:dyDescent="0.3">
      <c r="A6" s="43"/>
      <c r="B6" s="42"/>
    </row>
    <row r="7" spans="1:59" ht="33" customHeight="1" thickBot="1" x14ac:dyDescent="0.3">
      <c r="A7" s="3"/>
      <c r="B7" s="3"/>
      <c r="V7" s="133" t="s">
        <v>61</v>
      </c>
      <c r="W7" s="134"/>
      <c r="X7" s="135"/>
      <c r="Y7" s="138" t="s">
        <v>37</v>
      </c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40"/>
    </row>
    <row r="8" spans="1:59" ht="29.25" customHeight="1" thickBot="1" x14ac:dyDescent="0.3">
      <c r="A8" s="14"/>
      <c r="B8" s="14"/>
      <c r="C8" s="14"/>
      <c r="E8" s="111" t="s">
        <v>40</v>
      </c>
      <c r="F8" s="113"/>
      <c r="G8" s="112"/>
      <c r="I8" s="111" t="s">
        <v>39</v>
      </c>
      <c r="J8" s="112"/>
      <c r="K8" s="104" t="s">
        <v>38</v>
      </c>
      <c r="L8" s="104"/>
      <c r="M8" s="104"/>
      <c r="N8" s="104"/>
      <c r="O8" s="41"/>
      <c r="P8" s="125" t="s">
        <v>57</v>
      </c>
      <c r="Q8" s="126"/>
      <c r="R8" s="126"/>
      <c r="S8" s="126"/>
      <c r="T8" s="126"/>
      <c r="U8" s="41"/>
      <c r="V8" s="136" t="s">
        <v>35</v>
      </c>
      <c r="W8" s="115"/>
      <c r="X8" s="116"/>
      <c r="Y8" s="114" t="s">
        <v>35</v>
      </c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6"/>
    </row>
    <row r="9" spans="1:59" x14ac:dyDescent="0.25">
      <c r="A9" s="14"/>
      <c r="B9" s="14"/>
      <c r="C9" s="14"/>
      <c r="E9" s="108" t="s">
        <v>36</v>
      </c>
      <c r="F9" s="109"/>
      <c r="G9" s="110"/>
      <c r="I9" s="105" t="s">
        <v>35</v>
      </c>
      <c r="J9" s="105"/>
      <c r="K9" s="105"/>
      <c r="L9" s="105"/>
      <c r="M9" s="105"/>
      <c r="N9" s="105"/>
      <c r="O9" s="41"/>
      <c r="P9" s="127" t="s">
        <v>36</v>
      </c>
      <c r="Q9" s="128"/>
      <c r="R9" s="128"/>
      <c r="S9" s="128"/>
      <c r="T9" s="128"/>
      <c r="U9" s="41"/>
      <c r="V9" s="117" t="s">
        <v>60</v>
      </c>
      <c r="W9" s="118"/>
      <c r="X9" s="119"/>
      <c r="Y9" s="129" t="s">
        <v>42</v>
      </c>
      <c r="Z9" s="118"/>
      <c r="AA9" s="119"/>
      <c r="AB9" s="117" t="s">
        <v>43</v>
      </c>
      <c r="AC9" s="118"/>
      <c r="AD9" s="119"/>
      <c r="AE9" s="117" t="s">
        <v>44</v>
      </c>
      <c r="AF9" s="118"/>
      <c r="AG9" s="119"/>
      <c r="AH9" s="117" t="s">
        <v>45</v>
      </c>
      <c r="AI9" s="118"/>
      <c r="AJ9" s="119"/>
    </row>
    <row r="10" spans="1:59" s="38" customFormat="1" ht="33.75" customHeight="1" x14ac:dyDescent="0.25">
      <c r="A10" s="67" t="s">
        <v>34</v>
      </c>
      <c r="B10" s="67" t="s">
        <v>33</v>
      </c>
      <c r="C10" s="67" t="s">
        <v>32</v>
      </c>
      <c r="D10" s="35"/>
      <c r="E10" s="67" t="s">
        <v>31</v>
      </c>
      <c r="F10" s="67" t="s">
        <v>30</v>
      </c>
      <c r="G10" s="67" t="s">
        <v>27</v>
      </c>
      <c r="H10" s="35"/>
      <c r="I10" s="67" t="s">
        <v>28</v>
      </c>
      <c r="J10" s="67" t="s">
        <v>29</v>
      </c>
      <c r="K10" s="67" t="s">
        <v>54</v>
      </c>
      <c r="L10" s="67" t="s">
        <v>53</v>
      </c>
      <c r="M10" s="67" t="s">
        <v>55</v>
      </c>
      <c r="N10" s="67" t="s">
        <v>56</v>
      </c>
      <c r="O10" s="35"/>
      <c r="P10" s="120" t="s">
        <v>42</v>
      </c>
      <c r="Q10" s="120"/>
      <c r="R10" s="120"/>
      <c r="S10" s="120"/>
      <c r="T10" s="120"/>
      <c r="U10" s="35"/>
      <c r="V10" s="69" t="s">
        <v>29</v>
      </c>
      <c r="W10" s="67" t="s">
        <v>51</v>
      </c>
      <c r="X10" s="68" t="s">
        <v>52</v>
      </c>
      <c r="Y10" s="70" t="s">
        <v>28</v>
      </c>
      <c r="Z10" s="67" t="s">
        <v>51</v>
      </c>
      <c r="AA10" s="68" t="s">
        <v>52</v>
      </c>
      <c r="AB10" s="70" t="s">
        <v>28</v>
      </c>
      <c r="AC10" s="67" t="s">
        <v>51</v>
      </c>
      <c r="AD10" s="68" t="s">
        <v>52</v>
      </c>
      <c r="AE10" s="70" t="s">
        <v>28</v>
      </c>
      <c r="AF10" s="67" t="s">
        <v>51</v>
      </c>
      <c r="AG10" s="68" t="s">
        <v>52</v>
      </c>
      <c r="AH10" s="70" t="s">
        <v>28</v>
      </c>
      <c r="AI10" s="67" t="s">
        <v>51</v>
      </c>
      <c r="AJ10" s="68" t="s">
        <v>52</v>
      </c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</row>
    <row r="11" spans="1:59" s="38" customFormat="1" x14ac:dyDescent="0.25">
      <c r="A11" s="25" t="s">
        <v>26</v>
      </c>
      <c r="B11" s="76" t="s">
        <v>79</v>
      </c>
      <c r="C11" s="40">
        <v>1</v>
      </c>
      <c r="D11" s="39"/>
      <c r="E11" s="20" t="s">
        <v>3</v>
      </c>
      <c r="F11" s="20" t="s">
        <v>3</v>
      </c>
      <c r="G11" s="20" t="s">
        <v>3</v>
      </c>
      <c r="H11" s="35"/>
      <c r="I11" s="77">
        <v>0</v>
      </c>
      <c r="J11" s="20" t="s">
        <v>3</v>
      </c>
      <c r="K11" s="20" t="s">
        <v>3</v>
      </c>
      <c r="L11" s="20" t="s">
        <v>3</v>
      </c>
      <c r="M11" s="20" t="s">
        <v>3</v>
      </c>
      <c r="N11" s="20" t="s">
        <v>3</v>
      </c>
      <c r="O11" s="33"/>
      <c r="P11" s="121">
        <v>12</v>
      </c>
      <c r="Q11" s="121"/>
      <c r="R11" s="121"/>
      <c r="S11" s="121"/>
      <c r="T11" s="121"/>
      <c r="U11" s="33"/>
      <c r="V11" s="60" t="s">
        <v>3</v>
      </c>
      <c r="W11" s="83" t="s">
        <v>3</v>
      </c>
      <c r="X11" s="84" t="s">
        <v>3</v>
      </c>
      <c r="Y11" s="64">
        <f>I11*P11</f>
        <v>0</v>
      </c>
      <c r="Z11" s="83" t="s">
        <v>3</v>
      </c>
      <c r="AA11" s="84" t="s">
        <v>3</v>
      </c>
      <c r="AB11" s="60">
        <f>I11*P11</f>
        <v>0</v>
      </c>
      <c r="AC11" s="83" t="s">
        <v>3</v>
      </c>
      <c r="AD11" s="84" t="s">
        <v>3</v>
      </c>
      <c r="AE11" s="60">
        <f>I11*P11</f>
        <v>0</v>
      </c>
      <c r="AF11" s="83" t="s">
        <v>3</v>
      </c>
      <c r="AG11" s="84" t="s">
        <v>3</v>
      </c>
      <c r="AH11" s="60">
        <f>I11*P11</f>
        <v>0</v>
      </c>
      <c r="AI11" s="83" t="s">
        <v>3</v>
      </c>
      <c r="AJ11" s="84" t="s">
        <v>3</v>
      </c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1:59" s="31" customFormat="1" ht="39" x14ac:dyDescent="0.25">
      <c r="A12" s="32"/>
      <c r="B12" s="32"/>
      <c r="C12" s="37"/>
      <c r="D12" s="36"/>
      <c r="E12" s="32"/>
      <c r="F12" s="32"/>
      <c r="G12" s="32"/>
      <c r="H12" s="35"/>
      <c r="I12" s="92"/>
      <c r="J12" s="34"/>
      <c r="O12" s="33"/>
      <c r="P12" s="47" t="s">
        <v>46</v>
      </c>
      <c r="Q12" s="47" t="s">
        <v>47</v>
      </c>
      <c r="R12" s="47" t="s">
        <v>48</v>
      </c>
      <c r="S12" s="47" t="s">
        <v>49</v>
      </c>
      <c r="T12" s="47" t="s">
        <v>50</v>
      </c>
      <c r="U12" s="33"/>
      <c r="V12" s="90"/>
      <c r="W12" s="85"/>
      <c r="X12" s="86"/>
      <c r="Y12" s="91"/>
      <c r="Z12" s="85"/>
      <c r="AA12" s="86"/>
      <c r="AB12" s="90"/>
      <c r="AC12" s="85"/>
      <c r="AD12" s="86"/>
      <c r="AE12" s="90"/>
      <c r="AF12" s="85"/>
      <c r="AG12" s="86"/>
      <c r="AH12" s="90"/>
      <c r="AI12" s="85"/>
      <c r="AJ12" s="86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</row>
    <row r="13" spans="1:59" x14ac:dyDescent="0.25">
      <c r="A13" s="25" t="s">
        <v>25</v>
      </c>
      <c r="B13" s="76" t="s">
        <v>18</v>
      </c>
      <c r="C13" s="59">
        <f>SUM(P13:T13)</f>
        <v>25</v>
      </c>
      <c r="D13" s="22"/>
      <c r="E13" s="51">
        <v>6500</v>
      </c>
      <c r="F13" s="51">
        <v>0</v>
      </c>
      <c r="G13" s="20">
        <f>(E13*C13)+(F13*C13)</f>
        <v>162500</v>
      </c>
      <c r="I13" s="77">
        <v>0</v>
      </c>
      <c r="J13" s="20" t="s">
        <v>3</v>
      </c>
      <c r="K13" s="78">
        <v>0</v>
      </c>
      <c r="L13" s="88" t="s">
        <v>3</v>
      </c>
      <c r="M13" s="20" t="s">
        <v>3</v>
      </c>
      <c r="N13" s="20" t="s">
        <v>3</v>
      </c>
      <c r="O13" s="19"/>
      <c r="P13" s="48"/>
      <c r="Q13" s="48"/>
      <c r="R13" s="48"/>
      <c r="S13" s="48">
        <v>15</v>
      </c>
      <c r="T13" s="48">
        <v>10</v>
      </c>
      <c r="U13" s="45"/>
      <c r="V13" s="61"/>
      <c r="W13" s="79"/>
      <c r="X13" s="80"/>
      <c r="Y13" s="65">
        <f t="shared" ref="Y13:Y19" si="0">(SUM(P13:T13)*I13)*12</f>
        <v>0</v>
      </c>
      <c r="Z13" s="79">
        <f t="shared" ref="Z13:Z19" si="1">(SUM(P13:T13)*E13)*K13</f>
        <v>0</v>
      </c>
      <c r="AA13" s="80" t="s">
        <v>3</v>
      </c>
      <c r="AB13" s="61">
        <f t="shared" ref="AB13:AB19" si="2">(SUM(P13:T13)*I13)*12</f>
        <v>0</v>
      </c>
      <c r="AC13" s="79">
        <f t="shared" ref="AC13:AC19" si="3">(SUM(P13:T13)*E13)*K13</f>
        <v>0</v>
      </c>
      <c r="AD13" s="80" t="s">
        <v>3</v>
      </c>
      <c r="AE13" s="61">
        <f t="shared" ref="AE13:AE19" si="4">(SUM(P13:T13)*I13)*12</f>
        <v>0</v>
      </c>
      <c r="AF13" s="79">
        <f t="shared" ref="AF13:AF19" si="5">(SUM(P13:T13)*E13)*K13</f>
        <v>0</v>
      </c>
      <c r="AG13" s="80" t="s">
        <v>3</v>
      </c>
      <c r="AH13" s="61">
        <f t="shared" ref="AH13:AH19" si="6">(SUM(P13:T13)*I13)*12</f>
        <v>0</v>
      </c>
      <c r="AI13" s="79">
        <f t="shared" ref="AI13:AI19" si="7">(SUM(P13:T13)*E13)*K13</f>
        <v>0</v>
      </c>
      <c r="AJ13" s="80" t="s">
        <v>3</v>
      </c>
    </row>
    <row r="14" spans="1:59" x14ac:dyDescent="0.25">
      <c r="A14" s="25" t="s">
        <v>24</v>
      </c>
      <c r="B14" s="76" t="s">
        <v>18</v>
      </c>
      <c r="C14" s="59">
        <f t="shared" ref="C14:C19" si="8">SUM(P14:T14)</f>
        <v>36</v>
      </c>
      <c r="D14" s="22"/>
      <c r="E14" s="51">
        <v>8000</v>
      </c>
      <c r="F14" s="51">
        <v>0</v>
      </c>
      <c r="G14" s="20">
        <f t="shared" ref="G14:G27" si="9">(E14*C14)+(F14*C14)</f>
        <v>288000</v>
      </c>
      <c r="I14" s="77">
        <v>0</v>
      </c>
      <c r="J14" s="20" t="s">
        <v>3</v>
      </c>
      <c r="K14" s="78">
        <v>0</v>
      </c>
      <c r="L14" s="88" t="s">
        <v>3</v>
      </c>
      <c r="M14" s="20" t="s">
        <v>3</v>
      </c>
      <c r="N14" s="20" t="s">
        <v>3</v>
      </c>
      <c r="O14" s="19"/>
      <c r="P14" s="48">
        <v>2</v>
      </c>
      <c r="Q14" s="48">
        <v>2</v>
      </c>
      <c r="R14" s="48">
        <v>2</v>
      </c>
      <c r="S14" s="48">
        <v>15</v>
      </c>
      <c r="T14" s="48">
        <v>15</v>
      </c>
      <c r="U14" s="45"/>
      <c r="V14" s="61"/>
      <c r="W14" s="79"/>
      <c r="X14" s="80"/>
      <c r="Y14" s="65">
        <f t="shared" si="0"/>
        <v>0</v>
      </c>
      <c r="Z14" s="79">
        <f t="shared" si="1"/>
        <v>0</v>
      </c>
      <c r="AA14" s="80" t="s">
        <v>3</v>
      </c>
      <c r="AB14" s="61">
        <f t="shared" si="2"/>
        <v>0</v>
      </c>
      <c r="AC14" s="79">
        <f t="shared" si="3"/>
        <v>0</v>
      </c>
      <c r="AD14" s="80" t="s">
        <v>3</v>
      </c>
      <c r="AE14" s="61">
        <f t="shared" si="4"/>
        <v>0</v>
      </c>
      <c r="AF14" s="79">
        <f t="shared" si="5"/>
        <v>0</v>
      </c>
      <c r="AG14" s="80" t="s">
        <v>3</v>
      </c>
      <c r="AH14" s="61">
        <f t="shared" si="6"/>
        <v>0</v>
      </c>
      <c r="AI14" s="79">
        <f t="shared" si="7"/>
        <v>0</v>
      </c>
      <c r="AJ14" s="80" t="s">
        <v>3</v>
      </c>
    </row>
    <row r="15" spans="1:59" x14ac:dyDescent="0.25">
      <c r="A15" s="25" t="s">
        <v>23</v>
      </c>
      <c r="B15" s="76" t="s">
        <v>18</v>
      </c>
      <c r="C15" s="59">
        <f t="shared" si="8"/>
        <v>20</v>
      </c>
      <c r="D15" s="22"/>
      <c r="E15" s="51">
        <f>154000/C15</f>
        <v>7700</v>
      </c>
      <c r="F15" s="51">
        <f>40000/C15</f>
        <v>2000</v>
      </c>
      <c r="G15" s="20">
        <f t="shared" si="9"/>
        <v>194000</v>
      </c>
      <c r="I15" s="77">
        <v>0</v>
      </c>
      <c r="J15" s="20" t="s">
        <v>3</v>
      </c>
      <c r="K15" s="78">
        <v>0</v>
      </c>
      <c r="L15" s="78">
        <v>0</v>
      </c>
      <c r="M15" s="20" t="s">
        <v>3</v>
      </c>
      <c r="N15" s="20" t="s">
        <v>3</v>
      </c>
      <c r="O15" s="19"/>
      <c r="P15" s="48">
        <v>1</v>
      </c>
      <c r="Q15" s="48">
        <v>1</v>
      </c>
      <c r="R15" s="48">
        <v>1</v>
      </c>
      <c r="S15" s="48">
        <v>11</v>
      </c>
      <c r="T15" s="48">
        <v>6</v>
      </c>
      <c r="U15" s="45"/>
      <c r="V15" s="61"/>
      <c r="W15" s="79"/>
      <c r="X15" s="80"/>
      <c r="Y15" s="65">
        <f t="shared" si="0"/>
        <v>0</v>
      </c>
      <c r="Z15" s="79">
        <f t="shared" si="1"/>
        <v>0</v>
      </c>
      <c r="AA15" s="80">
        <f>(SUM(P15:T15)*F15)*L15</f>
        <v>0</v>
      </c>
      <c r="AB15" s="61">
        <f t="shared" si="2"/>
        <v>0</v>
      </c>
      <c r="AC15" s="79">
        <f t="shared" si="3"/>
        <v>0</v>
      </c>
      <c r="AD15" s="80">
        <f>(SUM(P15:T15)*F15)*L15</f>
        <v>0</v>
      </c>
      <c r="AE15" s="61">
        <f t="shared" si="4"/>
        <v>0</v>
      </c>
      <c r="AF15" s="79">
        <f t="shared" si="5"/>
        <v>0</v>
      </c>
      <c r="AG15" s="80">
        <f>(SUM(P15:T15)*F15)*L15</f>
        <v>0</v>
      </c>
      <c r="AH15" s="61">
        <f t="shared" si="6"/>
        <v>0</v>
      </c>
      <c r="AI15" s="79">
        <f t="shared" si="7"/>
        <v>0</v>
      </c>
      <c r="AJ15" s="80">
        <f>(SUM(P15:T15)*F15)*L15</f>
        <v>0</v>
      </c>
    </row>
    <row r="16" spans="1:59" x14ac:dyDescent="0.25">
      <c r="A16" s="25" t="s">
        <v>22</v>
      </c>
      <c r="B16" s="76" t="s">
        <v>18</v>
      </c>
      <c r="C16" s="59">
        <f t="shared" si="8"/>
        <v>18</v>
      </c>
      <c r="D16" s="22"/>
      <c r="E16" s="51">
        <f>1187500/C16</f>
        <v>65972.222222222219</v>
      </c>
      <c r="F16" s="51">
        <v>0</v>
      </c>
      <c r="G16" s="20">
        <f t="shared" si="9"/>
        <v>1187500</v>
      </c>
      <c r="I16" s="77">
        <v>0</v>
      </c>
      <c r="J16" s="20" t="s">
        <v>3</v>
      </c>
      <c r="K16" s="78">
        <v>0</v>
      </c>
      <c r="L16" s="88" t="s">
        <v>3</v>
      </c>
      <c r="M16" s="20" t="s">
        <v>3</v>
      </c>
      <c r="N16" s="20" t="s">
        <v>3</v>
      </c>
      <c r="O16" s="19"/>
      <c r="P16" s="48"/>
      <c r="Q16" s="48">
        <v>2</v>
      </c>
      <c r="R16" s="48">
        <v>4</v>
      </c>
      <c r="S16" s="48">
        <v>6</v>
      </c>
      <c r="T16" s="48">
        <v>6</v>
      </c>
      <c r="U16" s="45"/>
      <c r="V16" s="61"/>
      <c r="W16" s="79"/>
      <c r="X16" s="80"/>
      <c r="Y16" s="65">
        <f t="shared" si="0"/>
        <v>0</v>
      </c>
      <c r="Z16" s="79">
        <f t="shared" si="1"/>
        <v>0</v>
      </c>
      <c r="AA16" s="80" t="s">
        <v>3</v>
      </c>
      <c r="AB16" s="61">
        <f t="shared" si="2"/>
        <v>0</v>
      </c>
      <c r="AC16" s="79">
        <f t="shared" si="3"/>
        <v>0</v>
      </c>
      <c r="AD16" s="80" t="s">
        <v>3</v>
      </c>
      <c r="AE16" s="61">
        <f t="shared" si="4"/>
        <v>0</v>
      </c>
      <c r="AF16" s="79">
        <f t="shared" si="5"/>
        <v>0</v>
      </c>
      <c r="AG16" s="80" t="s">
        <v>3</v>
      </c>
      <c r="AH16" s="61">
        <f t="shared" si="6"/>
        <v>0</v>
      </c>
      <c r="AI16" s="79">
        <f t="shared" si="7"/>
        <v>0</v>
      </c>
      <c r="AJ16" s="80" t="s">
        <v>3</v>
      </c>
    </row>
    <row r="17" spans="1:59" x14ac:dyDescent="0.25">
      <c r="A17" s="25" t="s">
        <v>21</v>
      </c>
      <c r="B17" s="76" t="s">
        <v>18</v>
      </c>
      <c r="C17" s="59">
        <f t="shared" si="8"/>
        <v>19</v>
      </c>
      <c r="D17" s="22"/>
      <c r="E17" s="51">
        <f>750000/C17</f>
        <v>39473.684210526313</v>
      </c>
      <c r="F17" s="51">
        <v>0</v>
      </c>
      <c r="G17" s="20">
        <f t="shared" si="9"/>
        <v>750000</v>
      </c>
      <c r="I17" s="77">
        <v>0</v>
      </c>
      <c r="J17" s="20" t="s">
        <v>3</v>
      </c>
      <c r="K17" s="78">
        <v>0</v>
      </c>
      <c r="L17" s="88" t="s">
        <v>3</v>
      </c>
      <c r="M17" s="78">
        <v>0</v>
      </c>
      <c r="N17" s="20" t="s">
        <v>3</v>
      </c>
      <c r="O17" s="19"/>
      <c r="P17" s="48">
        <v>3</v>
      </c>
      <c r="Q17" s="48">
        <v>4</v>
      </c>
      <c r="R17" s="48">
        <v>4</v>
      </c>
      <c r="S17" s="48">
        <v>5</v>
      </c>
      <c r="T17" s="49">
        <v>3</v>
      </c>
      <c r="U17" s="45"/>
      <c r="V17" s="61"/>
      <c r="W17" s="79"/>
      <c r="X17" s="80"/>
      <c r="Y17" s="65">
        <f t="shared" si="0"/>
        <v>0</v>
      </c>
      <c r="Z17" s="79">
        <f t="shared" si="1"/>
        <v>0</v>
      </c>
      <c r="AA17" s="80" t="s">
        <v>3</v>
      </c>
      <c r="AB17" s="61">
        <f t="shared" si="2"/>
        <v>0</v>
      </c>
      <c r="AC17" s="79">
        <f t="shared" si="3"/>
        <v>0</v>
      </c>
      <c r="AD17" s="80" t="s">
        <v>3</v>
      </c>
      <c r="AE17" s="61">
        <f t="shared" si="4"/>
        <v>0</v>
      </c>
      <c r="AF17" s="79">
        <f t="shared" si="5"/>
        <v>0</v>
      </c>
      <c r="AG17" s="80" t="s">
        <v>3</v>
      </c>
      <c r="AH17" s="61">
        <f t="shared" si="6"/>
        <v>0</v>
      </c>
      <c r="AI17" s="79">
        <f t="shared" si="7"/>
        <v>0</v>
      </c>
      <c r="AJ17" s="80" t="s">
        <v>3</v>
      </c>
    </row>
    <row r="18" spans="1:59" x14ac:dyDescent="0.25">
      <c r="A18" s="25" t="s">
        <v>20</v>
      </c>
      <c r="B18" s="76" t="s">
        <v>18</v>
      </c>
      <c r="C18" s="59">
        <f t="shared" si="8"/>
        <v>4</v>
      </c>
      <c r="D18" s="22"/>
      <c r="E18" s="51">
        <f>480000/C18</f>
        <v>120000</v>
      </c>
      <c r="F18" s="51">
        <v>0</v>
      </c>
      <c r="G18" s="20">
        <f t="shared" si="9"/>
        <v>480000</v>
      </c>
      <c r="I18" s="77">
        <v>0</v>
      </c>
      <c r="J18" s="20" t="s">
        <v>3</v>
      </c>
      <c r="K18" s="78">
        <v>0</v>
      </c>
      <c r="L18" s="88" t="s">
        <v>3</v>
      </c>
      <c r="M18" s="78">
        <v>0</v>
      </c>
      <c r="N18" s="20" t="s">
        <v>3</v>
      </c>
      <c r="O18" s="19"/>
      <c r="P18" s="48"/>
      <c r="Q18" s="48"/>
      <c r="R18" s="48"/>
      <c r="S18" s="48">
        <v>2</v>
      </c>
      <c r="T18" s="48">
        <v>2</v>
      </c>
      <c r="U18" s="45"/>
      <c r="V18" s="61"/>
      <c r="W18" s="79"/>
      <c r="X18" s="80"/>
      <c r="Y18" s="65">
        <f t="shared" si="0"/>
        <v>0</v>
      </c>
      <c r="Z18" s="79">
        <f t="shared" si="1"/>
        <v>0</v>
      </c>
      <c r="AA18" s="80" t="s">
        <v>3</v>
      </c>
      <c r="AB18" s="61">
        <f t="shared" si="2"/>
        <v>0</v>
      </c>
      <c r="AC18" s="79">
        <f t="shared" si="3"/>
        <v>0</v>
      </c>
      <c r="AD18" s="80" t="s">
        <v>3</v>
      </c>
      <c r="AE18" s="61">
        <f t="shared" si="4"/>
        <v>0</v>
      </c>
      <c r="AF18" s="79">
        <f t="shared" si="5"/>
        <v>0</v>
      </c>
      <c r="AG18" s="80" t="s">
        <v>3</v>
      </c>
      <c r="AH18" s="61">
        <f t="shared" si="6"/>
        <v>0</v>
      </c>
      <c r="AI18" s="79">
        <f t="shared" si="7"/>
        <v>0</v>
      </c>
      <c r="AJ18" s="80" t="s">
        <v>3</v>
      </c>
    </row>
    <row r="19" spans="1:59" x14ac:dyDescent="0.25">
      <c r="A19" s="25" t="s">
        <v>19</v>
      </c>
      <c r="B19" s="76" t="s">
        <v>18</v>
      </c>
      <c r="C19" s="59">
        <f t="shared" si="8"/>
        <v>15</v>
      </c>
      <c r="D19" s="22"/>
      <c r="E19" s="51">
        <v>62000</v>
      </c>
      <c r="F19" s="51">
        <f>375000/C19</f>
        <v>25000</v>
      </c>
      <c r="G19" s="20">
        <f t="shared" si="9"/>
        <v>1305000</v>
      </c>
      <c r="I19" s="77">
        <v>0</v>
      </c>
      <c r="J19" s="20" t="s">
        <v>3</v>
      </c>
      <c r="K19" s="78">
        <v>0</v>
      </c>
      <c r="L19" s="78">
        <v>0</v>
      </c>
      <c r="M19" s="78">
        <v>0</v>
      </c>
      <c r="N19" s="78">
        <v>0</v>
      </c>
      <c r="O19" s="19"/>
      <c r="P19" s="48">
        <v>2</v>
      </c>
      <c r="Q19" s="48">
        <v>2</v>
      </c>
      <c r="R19" s="48">
        <v>2</v>
      </c>
      <c r="S19" s="48">
        <v>6</v>
      </c>
      <c r="T19" s="48">
        <v>3</v>
      </c>
      <c r="U19" s="45"/>
      <c r="V19" s="61"/>
      <c r="W19" s="79"/>
      <c r="X19" s="80"/>
      <c r="Y19" s="65">
        <f t="shared" si="0"/>
        <v>0</v>
      </c>
      <c r="Z19" s="79">
        <f t="shared" si="1"/>
        <v>0</v>
      </c>
      <c r="AA19" s="80">
        <f>(SUM(P19:T19)*F19)*L19</f>
        <v>0</v>
      </c>
      <c r="AB19" s="61">
        <f t="shared" si="2"/>
        <v>0</v>
      </c>
      <c r="AC19" s="79">
        <f t="shared" si="3"/>
        <v>0</v>
      </c>
      <c r="AD19" s="80">
        <f>(SUM(P19:T19)*F19)*L19</f>
        <v>0</v>
      </c>
      <c r="AE19" s="61">
        <f t="shared" si="4"/>
        <v>0</v>
      </c>
      <c r="AF19" s="79">
        <f t="shared" si="5"/>
        <v>0</v>
      </c>
      <c r="AG19" s="80">
        <f>(SUM(P19:T19)*F19)*L19</f>
        <v>0</v>
      </c>
      <c r="AH19" s="61">
        <f t="shared" si="6"/>
        <v>0</v>
      </c>
      <c r="AI19" s="79">
        <f t="shared" si="7"/>
        <v>0</v>
      </c>
      <c r="AJ19" s="80">
        <f>(SUM(P19:T19)*F19)*L19</f>
        <v>0</v>
      </c>
    </row>
    <row r="20" spans="1:59" s="14" customFormat="1" ht="5.45" customHeight="1" x14ac:dyDescent="0.25">
      <c r="A20" s="18"/>
      <c r="C20" s="30"/>
      <c r="D20" s="22"/>
      <c r="E20" s="52"/>
      <c r="F20" s="52"/>
      <c r="G20" s="29"/>
      <c r="H20" s="2"/>
      <c r="I20" s="28"/>
      <c r="J20" s="28"/>
      <c r="K20" s="89"/>
      <c r="L20" s="89"/>
      <c r="M20" s="27"/>
      <c r="N20" s="27"/>
      <c r="O20" s="27"/>
      <c r="P20" s="46"/>
      <c r="Q20" s="46"/>
      <c r="R20" s="46"/>
      <c r="S20" s="46"/>
      <c r="T20" s="46"/>
      <c r="U20" s="45"/>
      <c r="V20" s="62"/>
      <c r="W20" s="79"/>
      <c r="X20" s="80"/>
      <c r="Y20" s="26"/>
      <c r="Z20" s="79"/>
      <c r="AA20" s="80"/>
      <c r="AB20" s="62"/>
      <c r="AC20" s="79"/>
      <c r="AD20" s="80"/>
      <c r="AE20" s="62"/>
      <c r="AF20" s="79"/>
      <c r="AG20" s="80"/>
      <c r="AH20" s="62"/>
      <c r="AI20" s="79"/>
      <c r="AJ20" s="80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</row>
    <row r="21" spans="1:59" x14ac:dyDescent="0.25">
      <c r="A21" s="25" t="s">
        <v>17</v>
      </c>
      <c r="B21" s="24" t="s">
        <v>16</v>
      </c>
      <c r="C21" s="23">
        <v>21</v>
      </c>
      <c r="D21" s="22"/>
      <c r="E21" s="51">
        <f>155000/C21</f>
        <v>7380.9523809523807</v>
      </c>
      <c r="F21" s="51">
        <v>0</v>
      </c>
      <c r="G21" s="20">
        <f t="shared" si="9"/>
        <v>155000</v>
      </c>
      <c r="H21" s="21"/>
      <c r="I21" s="20" t="s">
        <v>3</v>
      </c>
      <c r="J21" s="77">
        <v>0</v>
      </c>
      <c r="K21" s="78">
        <v>0</v>
      </c>
      <c r="L21" s="88" t="s">
        <v>3</v>
      </c>
      <c r="M21" s="20" t="s">
        <v>3</v>
      </c>
      <c r="N21" s="20" t="s">
        <v>3</v>
      </c>
      <c r="O21" s="19"/>
      <c r="P21" s="48"/>
      <c r="Q21" s="48"/>
      <c r="R21" s="48"/>
      <c r="S21" s="48">
        <v>10</v>
      </c>
      <c r="T21" s="48">
        <v>11</v>
      </c>
      <c r="U21" s="45"/>
      <c r="V21" s="61">
        <f t="shared" ref="V21:V27" si="10">(C21*J21)*3</f>
        <v>0</v>
      </c>
      <c r="W21" s="79">
        <f t="shared" ref="W21:W27" si="11">(SUM(C21)*E21)*K21/4</f>
        <v>0</v>
      </c>
      <c r="X21" s="80" t="s">
        <v>3</v>
      </c>
      <c r="Y21" s="65"/>
      <c r="Z21" s="79"/>
      <c r="AA21" s="80"/>
      <c r="AB21" s="61"/>
      <c r="AC21" s="79"/>
      <c r="AD21" s="80"/>
      <c r="AE21" s="61"/>
      <c r="AF21" s="79"/>
      <c r="AG21" s="80"/>
      <c r="AH21" s="61"/>
      <c r="AI21" s="79"/>
      <c r="AJ21" s="80"/>
    </row>
    <row r="22" spans="1:59" x14ac:dyDescent="0.25">
      <c r="A22" s="25" t="s">
        <v>15</v>
      </c>
      <c r="B22" s="24" t="s">
        <v>14</v>
      </c>
      <c r="C22" s="23">
        <v>26</v>
      </c>
      <c r="D22" s="22"/>
      <c r="E22" s="51">
        <f>250000/C22</f>
        <v>9615.3846153846152</v>
      </c>
      <c r="F22" s="51">
        <v>0</v>
      </c>
      <c r="G22" s="20">
        <f t="shared" si="9"/>
        <v>250000</v>
      </c>
      <c r="H22" s="21"/>
      <c r="I22" s="20" t="s">
        <v>3</v>
      </c>
      <c r="J22" s="77">
        <v>0</v>
      </c>
      <c r="K22" s="78">
        <v>0</v>
      </c>
      <c r="L22" s="88" t="s">
        <v>3</v>
      </c>
      <c r="M22" s="20" t="s">
        <v>3</v>
      </c>
      <c r="N22" s="20" t="s">
        <v>3</v>
      </c>
      <c r="O22" s="19"/>
      <c r="P22" s="48"/>
      <c r="Q22" s="48"/>
      <c r="R22" s="48"/>
      <c r="S22" s="50">
        <v>15</v>
      </c>
      <c r="T22" s="50">
        <v>11</v>
      </c>
      <c r="U22" s="45"/>
      <c r="V22" s="61">
        <f t="shared" si="10"/>
        <v>0</v>
      </c>
      <c r="W22" s="79">
        <f t="shared" si="11"/>
        <v>0</v>
      </c>
      <c r="X22" s="80" t="s">
        <v>3</v>
      </c>
      <c r="Y22" s="65"/>
      <c r="Z22" s="79"/>
      <c r="AA22" s="80"/>
      <c r="AB22" s="61"/>
      <c r="AC22" s="79"/>
      <c r="AD22" s="80"/>
      <c r="AE22" s="61"/>
      <c r="AF22" s="79"/>
      <c r="AG22" s="80"/>
      <c r="AH22" s="61"/>
      <c r="AI22" s="79"/>
      <c r="AJ22" s="80"/>
    </row>
    <row r="23" spans="1:59" x14ac:dyDescent="0.25">
      <c r="A23" s="25" t="s">
        <v>13</v>
      </c>
      <c r="B23" s="24" t="s">
        <v>12</v>
      </c>
      <c r="C23" s="23">
        <v>20</v>
      </c>
      <c r="D23" s="22"/>
      <c r="E23" s="51">
        <f>950000/C23</f>
        <v>47500</v>
      </c>
      <c r="F23" s="51">
        <v>0</v>
      </c>
      <c r="G23" s="20">
        <f t="shared" si="9"/>
        <v>950000</v>
      </c>
      <c r="H23" s="21"/>
      <c r="I23" s="20" t="s">
        <v>3</v>
      </c>
      <c r="J23" s="77">
        <v>0</v>
      </c>
      <c r="K23" s="78">
        <v>0</v>
      </c>
      <c r="L23" s="88" t="s">
        <v>3</v>
      </c>
      <c r="M23" s="78">
        <v>0</v>
      </c>
      <c r="N23" s="20" t="s">
        <v>3</v>
      </c>
      <c r="O23" s="19"/>
      <c r="P23" s="48"/>
      <c r="Q23" s="48"/>
      <c r="R23" s="48"/>
      <c r="S23" s="48">
        <v>11</v>
      </c>
      <c r="T23" s="48">
        <v>9</v>
      </c>
      <c r="U23" s="45"/>
      <c r="V23" s="61">
        <f t="shared" si="10"/>
        <v>0</v>
      </c>
      <c r="W23" s="79">
        <f t="shared" si="11"/>
        <v>0</v>
      </c>
      <c r="X23" s="80" t="s">
        <v>3</v>
      </c>
      <c r="Y23" s="65"/>
      <c r="Z23" s="79"/>
      <c r="AA23" s="80"/>
      <c r="AB23" s="61"/>
      <c r="AC23" s="79"/>
      <c r="AD23" s="80"/>
      <c r="AE23" s="61"/>
      <c r="AF23" s="79"/>
      <c r="AG23" s="80"/>
      <c r="AH23" s="61"/>
      <c r="AI23" s="79"/>
      <c r="AJ23" s="80"/>
    </row>
    <row r="24" spans="1:59" x14ac:dyDescent="0.25">
      <c r="A24" s="25" t="s">
        <v>11</v>
      </c>
      <c r="B24" s="24" t="s">
        <v>10</v>
      </c>
      <c r="C24" s="23">
        <v>5</v>
      </c>
      <c r="D24" s="22"/>
      <c r="E24" s="51">
        <f>385000/C24</f>
        <v>77000</v>
      </c>
      <c r="F24" s="51">
        <f>155000/C24</f>
        <v>31000</v>
      </c>
      <c r="G24" s="20">
        <f t="shared" si="9"/>
        <v>540000</v>
      </c>
      <c r="H24" s="21"/>
      <c r="I24" s="20" t="s">
        <v>3</v>
      </c>
      <c r="J24" s="77">
        <v>0</v>
      </c>
      <c r="K24" s="78">
        <v>0</v>
      </c>
      <c r="L24" s="78">
        <v>0</v>
      </c>
      <c r="M24" s="78">
        <v>0</v>
      </c>
      <c r="N24" s="78">
        <v>0</v>
      </c>
      <c r="O24" s="19"/>
      <c r="P24" s="48"/>
      <c r="Q24" s="48"/>
      <c r="R24" s="48"/>
      <c r="S24" s="48">
        <v>4</v>
      </c>
      <c r="T24" s="48">
        <v>1</v>
      </c>
      <c r="U24" s="45"/>
      <c r="V24" s="61">
        <f t="shared" si="10"/>
        <v>0</v>
      </c>
      <c r="W24" s="79">
        <f t="shared" si="11"/>
        <v>0</v>
      </c>
      <c r="X24" s="80">
        <f>(SUM(C24)*F24)*L24/4</f>
        <v>0</v>
      </c>
      <c r="Y24" s="65"/>
      <c r="Z24" s="79"/>
      <c r="AA24" s="80"/>
      <c r="AB24" s="61"/>
      <c r="AC24" s="79"/>
      <c r="AD24" s="80"/>
      <c r="AE24" s="61"/>
      <c r="AF24" s="79"/>
      <c r="AG24" s="80"/>
      <c r="AH24" s="61"/>
      <c r="AI24" s="79"/>
      <c r="AJ24" s="80"/>
    </row>
    <row r="25" spans="1:59" x14ac:dyDescent="0.25">
      <c r="A25" s="25" t="s">
        <v>9</v>
      </c>
      <c r="B25" s="24" t="s">
        <v>8</v>
      </c>
      <c r="C25" s="23">
        <v>1</v>
      </c>
      <c r="D25" s="22"/>
      <c r="E25" s="51">
        <f>15500/C25</f>
        <v>15500</v>
      </c>
      <c r="F25" s="51">
        <f>4000/C25</f>
        <v>4000</v>
      </c>
      <c r="G25" s="20">
        <f t="shared" si="9"/>
        <v>19500</v>
      </c>
      <c r="H25" s="21"/>
      <c r="I25" s="20" t="s">
        <v>3</v>
      </c>
      <c r="J25" s="77">
        <v>0</v>
      </c>
      <c r="K25" s="78">
        <v>0</v>
      </c>
      <c r="L25" s="78">
        <v>0</v>
      </c>
      <c r="M25" s="78">
        <v>0</v>
      </c>
      <c r="N25" s="78">
        <v>0</v>
      </c>
      <c r="O25" s="19"/>
      <c r="P25" s="48"/>
      <c r="Q25" s="48"/>
      <c r="R25" s="48"/>
      <c r="S25" s="48">
        <v>1</v>
      </c>
      <c r="T25" s="48"/>
      <c r="U25" s="45"/>
      <c r="V25" s="61">
        <f t="shared" si="10"/>
        <v>0</v>
      </c>
      <c r="W25" s="79">
        <f t="shared" si="11"/>
        <v>0</v>
      </c>
      <c r="X25" s="80">
        <f>(SUM(C25)*F25)*L25/4</f>
        <v>0</v>
      </c>
      <c r="Y25" s="65"/>
      <c r="Z25" s="79"/>
      <c r="AA25" s="80"/>
      <c r="AB25" s="61"/>
      <c r="AC25" s="79"/>
      <c r="AD25" s="80"/>
      <c r="AE25" s="61"/>
      <c r="AF25" s="79"/>
      <c r="AG25" s="80"/>
      <c r="AH25" s="61"/>
      <c r="AI25" s="79"/>
      <c r="AJ25" s="80"/>
    </row>
    <row r="26" spans="1:59" x14ac:dyDescent="0.25">
      <c r="A26" s="25" t="s">
        <v>7</v>
      </c>
      <c r="B26" s="24" t="s">
        <v>6</v>
      </c>
      <c r="C26" s="23">
        <v>1</v>
      </c>
      <c r="D26" s="22"/>
      <c r="E26" s="51">
        <v>0</v>
      </c>
      <c r="F26" s="51">
        <v>0</v>
      </c>
      <c r="G26" s="20">
        <f t="shared" si="9"/>
        <v>0</v>
      </c>
      <c r="H26" s="21"/>
      <c r="I26" s="20" t="s">
        <v>3</v>
      </c>
      <c r="J26" s="77">
        <v>0</v>
      </c>
      <c r="K26" s="78">
        <v>0</v>
      </c>
      <c r="L26" s="78">
        <v>0</v>
      </c>
      <c r="M26" s="78">
        <v>0</v>
      </c>
      <c r="N26" s="78">
        <v>0</v>
      </c>
      <c r="O26" s="19"/>
      <c r="P26" s="48"/>
      <c r="Q26" s="48"/>
      <c r="R26" s="48"/>
      <c r="S26" s="48">
        <v>1</v>
      </c>
      <c r="T26" s="48"/>
      <c r="U26" s="45"/>
      <c r="V26" s="61">
        <f t="shared" si="10"/>
        <v>0</v>
      </c>
      <c r="W26" s="79">
        <f t="shared" si="11"/>
        <v>0</v>
      </c>
      <c r="X26" s="80">
        <f>(SUM(C26)*F26)*L26/4</f>
        <v>0</v>
      </c>
      <c r="Y26" s="65"/>
      <c r="Z26" s="79"/>
      <c r="AA26" s="80"/>
      <c r="AB26" s="61"/>
      <c r="AC26" s="79"/>
      <c r="AD26" s="80"/>
      <c r="AE26" s="61"/>
      <c r="AF26" s="79"/>
      <c r="AG26" s="80"/>
      <c r="AH26" s="61"/>
      <c r="AI26" s="79"/>
      <c r="AJ26" s="80"/>
    </row>
    <row r="27" spans="1:59" ht="15.75" thickBot="1" x14ac:dyDescent="0.3">
      <c r="A27" s="25" t="s">
        <v>5</v>
      </c>
      <c r="B27" s="24" t="s">
        <v>4</v>
      </c>
      <c r="C27" s="23">
        <v>2</v>
      </c>
      <c r="D27" s="22"/>
      <c r="E27" s="51">
        <f>160000/C27</f>
        <v>80000</v>
      </c>
      <c r="F27" s="51">
        <f>65000/C27</f>
        <v>32500</v>
      </c>
      <c r="G27" s="20">
        <f t="shared" si="9"/>
        <v>225000</v>
      </c>
      <c r="H27" s="21"/>
      <c r="I27" s="20" t="s">
        <v>3</v>
      </c>
      <c r="J27" s="77">
        <v>0</v>
      </c>
      <c r="K27" s="78">
        <v>0</v>
      </c>
      <c r="L27" s="78">
        <v>0</v>
      </c>
      <c r="M27" s="78">
        <v>0</v>
      </c>
      <c r="N27" s="78">
        <v>0</v>
      </c>
      <c r="O27" s="19"/>
      <c r="P27" s="48"/>
      <c r="Q27" s="48"/>
      <c r="R27" s="48"/>
      <c r="S27" s="48">
        <v>1</v>
      </c>
      <c r="T27" s="48">
        <v>1</v>
      </c>
      <c r="U27" s="45"/>
      <c r="V27" s="63">
        <f t="shared" si="10"/>
        <v>0</v>
      </c>
      <c r="W27" s="81">
        <f t="shared" si="11"/>
        <v>0</v>
      </c>
      <c r="X27" s="82">
        <f>(SUM(C27)*F27)*L27/4</f>
        <v>0</v>
      </c>
      <c r="Y27" s="66"/>
      <c r="Z27" s="81"/>
      <c r="AA27" s="82"/>
      <c r="AB27" s="63"/>
      <c r="AC27" s="81"/>
      <c r="AD27" s="82"/>
      <c r="AE27" s="63"/>
      <c r="AF27" s="81"/>
      <c r="AG27" s="82"/>
      <c r="AH27" s="63"/>
      <c r="AI27" s="81"/>
      <c r="AJ27" s="82"/>
    </row>
    <row r="28" spans="1:59" x14ac:dyDescent="0.25">
      <c r="A28" s="18"/>
      <c r="B28" s="14"/>
      <c r="C28" s="30"/>
      <c r="D28" s="22"/>
      <c r="E28" s="55"/>
      <c r="F28" s="55"/>
      <c r="G28" s="56"/>
      <c r="H28" s="21"/>
      <c r="I28" s="56"/>
      <c r="J28" s="57"/>
      <c r="K28" s="19"/>
      <c r="L28" s="19"/>
      <c r="M28" s="19"/>
      <c r="N28" s="19"/>
      <c r="O28" s="19"/>
      <c r="P28" s="45"/>
      <c r="Q28" s="45"/>
      <c r="R28" s="45"/>
      <c r="S28" s="45"/>
      <c r="T28" s="45"/>
      <c r="U28" s="45"/>
      <c r="V28" s="53"/>
      <c r="W28" s="53"/>
      <c r="X28" s="53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</row>
    <row r="29" spans="1:59" x14ac:dyDescent="0.25">
      <c r="A29" s="25" t="s">
        <v>58</v>
      </c>
      <c r="B29" s="24" t="s">
        <v>77</v>
      </c>
      <c r="C29" s="23">
        <v>20</v>
      </c>
      <c r="D29" s="22"/>
      <c r="E29" s="55"/>
      <c r="F29" s="55"/>
      <c r="G29" s="56"/>
      <c r="H29" s="21"/>
      <c r="I29" s="77">
        <v>0</v>
      </c>
      <c r="J29" s="57"/>
      <c r="K29" s="19"/>
      <c r="L29" s="19"/>
      <c r="M29" s="19"/>
      <c r="N29" s="19"/>
      <c r="O29" s="19"/>
      <c r="P29" s="45"/>
      <c r="Q29" s="45"/>
      <c r="R29" s="45"/>
      <c r="S29" s="45"/>
      <c r="T29" s="45"/>
      <c r="U29" s="45"/>
      <c r="V29" s="53"/>
      <c r="W29" s="53"/>
      <c r="X29" s="53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</row>
    <row r="30" spans="1:59" x14ac:dyDescent="0.25">
      <c r="A30" s="25" t="s">
        <v>59</v>
      </c>
      <c r="B30" s="58" t="s">
        <v>78</v>
      </c>
      <c r="C30" s="23">
        <v>6</v>
      </c>
      <c r="D30" s="22"/>
      <c r="E30" s="55"/>
      <c r="F30" s="55"/>
      <c r="G30" s="56"/>
      <c r="H30" s="21"/>
      <c r="I30" s="77">
        <v>0</v>
      </c>
      <c r="J30" s="57"/>
      <c r="K30" s="19"/>
      <c r="L30" s="19"/>
      <c r="M30" s="19"/>
      <c r="N30" s="19"/>
      <c r="O30" s="19"/>
      <c r="P30" s="45"/>
      <c r="Q30" s="45"/>
      <c r="R30" s="45"/>
      <c r="S30" s="45"/>
      <c r="T30" s="45"/>
      <c r="U30" s="45"/>
      <c r="V30" s="53"/>
      <c r="W30" s="53"/>
      <c r="X30" s="53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</row>
    <row r="31" spans="1:59" ht="15.75" thickBot="1" x14ac:dyDescent="0.3">
      <c r="A31" s="18"/>
      <c r="B31" s="18"/>
      <c r="C31" s="17"/>
      <c r="D31" s="16"/>
      <c r="I31" s="15"/>
      <c r="J31" s="15"/>
      <c r="K31" s="2"/>
      <c r="L31" s="14"/>
      <c r="M31" s="14"/>
      <c r="N31" s="14"/>
      <c r="V31" s="54"/>
      <c r="W31" s="54"/>
      <c r="X31" s="54"/>
    </row>
    <row r="32" spans="1:59" ht="15.75" thickBot="1" x14ac:dyDescent="0.3">
      <c r="A32" s="13"/>
      <c r="B32" s="96" t="s">
        <v>64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V32" s="12">
        <f>SUM(V21:V27)</f>
        <v>0</v>
      </c>
      <c r="W32" s="87">
        <f>SUM(W21:W27)</f>
        <v>0</v>
      </c>
      <c r="X32" s="87">
        <f>SUM(X21:X27)</f>
        <v>0</v>
      </c>
      <c r="Y32" s="12">
        <f>SUM(Y11:Y27)</f>
        <v>0</v>
      </c>
      <c r="Z32" s="87">
        <f>SUM(Z10:Z27)</f>
        <v>0</v>
      </c>
      <c r="AA32" s="87">
        <f>SUM(AA10:AA27)</f>
        <v>0</v>
      </c>
      <c r="AB32" s="12">
        <f t="shared" ref="AB32:AJ32" si="12">SUM(AB11:AB27)</f>
        <v>0</v>
      </c>
      <c r="AC32" s="87">
        <f t="shared" si="12"/>
        <v>0</v>
      </c>
      <c r="AD32" s="87">
        <f t="shared" si="12"/>
        <v>0</v>
      </c>
      <c r="AE32" s="12">
        <f t="shared" si="12"/>
        <v>0</v>
      </c>
      <c r="AF32" s="87">
        <f t="shared" si="12"/>
        <v>0</v>
      </c>
      <c r="AG32" s="87">
        <f t="shared" si="12"/>
        <v>0</v>
      </c>
      <c r="AH32" s="12">
        <f t="shared" si="12"/>
        <v>0</v>
      </c>
      <c r="AI32" s="87">
        <f t="shared" si="12"/>
        <v>0</v>
      </c>
      <c r="AJ32" s="87">
        <f t="shared" si="12"/>
        <v>0</v>
      </c>
    </row>
    <row r="33" spans="1:36" ht="15.75" thickBot="1" x14ac:dyDescent="0.3">
      <c r="A33" s="11"/>
      <c r="B33" s="96" t="s">
        <v>1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V33" s="122">
        <f>V32+W32+X32</f>
        <v>0</v>
      </c>
      <c r="W33" s="123"/>
      <c r="X33" s="124"/>
      <c r="Y33" s="122">
        <f>Y32+Z32+AA32</f>
        <v>0</v>
      </c>
      <c r="Z33" s="123"/>
      <c r="AA33" s="124"/>
      <c r="AB33" s="122">
        <f>AB32+AC32+AD32</f>
        <v>0</v>
      </c>
      <c r="AC33" s="123"/>
      <c r="AD33" s="124"/>
      <c r="AE33" s="122">
        <f>AE32+AF32+AG32</f>
        <v>0</v>
      </c>
      <c r="AF33" s="123"/>
      <c r="AG33" s="124"/>
      <c r="AH33" s="122">
        <f>AH32+AI32+AJ32</f>
        <v>0</v>
      </c>
      <c r="AI33" s="123"/>
      <c r="AJ33" s="124"/>
    </row>
    <row r="34" spans="1:36" ht="14.45" customHeight="1" x14ac:dyDescent="0.25">
      <c r="A34" s="3"/>
      <c r="B34" s="98" t="s">
        <v>65</v>
      </c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</row>
    <row r="35" spans="1:36" x14ac:dyDescent="0.25">
      <c r="B35" s="98" t="s">
        <v>66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Y35" s="44"/>
      <c r="Z35" s="44"/>
      <c r="AA35" s="44"/>
      <c r="AB35" s="44"/>
      <c r="AC35" s="44"/>
      <c r="AE35" s="44"/>
      <c r="AF35" s="44"/>
      <c r="AG35" s="44"/>
      <c r="AH35" s="44"/>
      <c r="AI35" s="44"/>
      <c r="AJ35" s="44"/>
    </row>
    <row r="36" spans="1:36" ht="15" customHeight="1" thickBot="1" x14ac:dyDescent="0.3">
      <c r="B36" s="98" t="s">
        <v>67</v>
      </c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V36" s="137" t="s">
        <v>62</v>
      </c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</row>
    <row r="37" spans="1:36" ht="27.75" customHeight="1" thickBot="1" x14ac:dyDescent="0.3">
      <c r="A37" s="3"/>
      <c r="B37" s="3"/>
      <c r="V37" s="130">
        <f>SUM(V33:AK33)</f>
        <v>0</v>
      </c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2"/>
    </row>
    <row r="38" spans="1:36" x14ac:dyDescent="0.25">
      <c r="A38" s="100" t="s">
        <v>75</v>
      </c>
      <c r="B38" s="100"/>
    </row>
    <row r="39" spans="1:36" x14ac:dyDescent="0.25">
      <c r="A39" s="74" t="s">
        <v>68</v>
      </c>
      <c r="B39" s="101"/>
      <c r="C39" s="101"/>
      <c r="D39" s="101"/>
      <c r="E39" s="101"/>
      <c r="F39" s="101"/>
      <c r="G39" s="101"/>
    </row>
    <row r="40" spans="1:36" x14ac:dyDescent="0.25">
      <c r="A40" s="75" t="s">
        <v>69</v>
      </c>
      <c r="B40" s="99"/>
      <c r="C40" s="99"/>
      <c r="D40" s="99"/>
      <c r="E40" s="99"/>
      <c r="F40" s="99"/>
      <c r="G40" s="99"/>
      <c r="K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</row>
    <row r="41" spans="1:36" x14ac:dyDescent="0.25">
      <c r="A41" s="75" t="s">
        <v>70</v>
      </c>
      <c r="B41" s="102"/>
      <c r="C41" s="102"/>
      <c r="D41" s="102"/>
      <c r="E41" s="102"/>
      <c r="F41" s="102"/>
      <c r="G41" s="102"/>
      <c r="J41" s="4"/>
      <c r="K41" s="4"/>
      <c r="O41" s="6"/>
      <c r="P41" s="6"/>
      <c r="Q41" s="6"/>
      <c r="R41" s="6"/>
      <c r="S41" s="6"/>
      <c r="T41" s="6"/>
      <c r="U41" s="6"/>
      <c r="V41" s="6"/>
      <c r="W41" s="6"/>
      <c r="X41" s="6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</row>
    <row r="42" spans="1:36" x14ac:dyDescent="0.25">
      <c r="A42" s="75" t="s">
        <v>71</v>
      </c>
      <c r="B42" s="99"/>
      <c r="C42" s="99"/>
      <c r="D42" s="99"/>
      <c r="E42" s="99"/>
      <c r="F42" s="99"/>
      <c r="G42" s="99"/>
      <c r="L42" s="71" t="s">
        <v>2</v>
      </c>
      <c r="M42" s="94"/>
      <c r="N42" s="94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36" x14ac:dyDescent="0.25">
      <c r="A43" s="75" t="s">
        <v>72</v>
      </c>
      <c r="B43" s="103"/>
      <c r="C43" s="103"/>
      <c r="D43" s="103"/>
      <c r="E43" s="103"/>
      <c r="F43" s="103"/>
      <c r="G43" s="103"/>
      <c r="L43" s="3"/>
    </row>
    <row r="44" spans="1:36" x14ac:dyDescent="0.25">
      <c r="A44" s="75" t="s">
        <v>73</v>
      </c>
      <c r="B44" s="99"/>
      <c r="C44" s="99"/>
      <c r="D44" s="99"/>
      <c r="E44" s="99"/>
      <c r="F44" s="99"/>
      <c r="G44" s="99"/>
    </row>
    <row r="45" spans="1:36" x14ac:dyDescent="0.25">
      <c r="A45" s="75" t="s">
        <v>74</v>
      </c>
      <c r="B45" s="99"/>
      <c r="C45" s="99"/>
      <c r="D45" s="99"/>
      <c r="E45" s="99"/>
      <c r="F45" s="99"/>
      <c r="G45" s="99"/>
      <c r="M45" s="95"/>
      <c r="N45" s="95"/>
    </row>
    <row r="46" spans="1:36" x14ac:dyDescent="0.25">
      <c r="A46" s="75"/>
      <c r="B46" s="3"/>
      <c r="M46" s="93" t="s">
        <v>0</v>
      </c>
      <c r="N46" s="93"/>
    </row>
    <row r="47" spans="1:36" x14ac:dyDescent="0.25">
      <c r="A47" s="3"/>
      <c r="B47" s="3"/>
      <c r="L47" s="4"/>
      <c r="M47" s="9"/>
      <c r="N47" s="8"/>
    </row>
    <row r="48" spans="1:36" x14ac:dyDescent="0.25">
      <c r="A48" s="3"/>
      <c r="B48" s="3"/>
    </row>
    <row r="49" spans="1:10" x14ac:dyDescent="0.25">
      <c r="A49" s="3"/>
      <c r="B49" s="3"/>
      <c r="J49" s="5"/>
    </row>
    <row r="50" spans="1:10" x14ac:dyDescent="0.25">
      <c r="A50" s="3"/>
      <c r="B50" s="3"/>
    </row>
    <row r="51" spans="1:10" x14ac:dyDescent="0.25">
      <c r="A51" s="3"/>
      <c r="B51" s="3"/>
    </row>
    <row r="52" spans="1:10" x14ac:dyDescent="0.25">
      <c r="A52" s="3"/>
      <c r="B52" s="3"/>
    </row>
    <row r="53" spans="1:10" x14ac:dyDescent="0.25">
      <c r="A53" s="3"/>
      <c r="B53" s="3"/>
    </row>
    <row r="54" spans="1:10" x14ac:dyDescent="0.25">
      <c r="A54" s="3"/>
      <c r="B54" s="3"/>
    </row>
    <row r="55" spans="1:10" x14ac:dyDescent="0.25">
      <c r="A55" s="3"/>
      <c r="B55" s="3"/>
    </row>
    <row r="56" spans="1:10" x14ac:dyDescent="0.25">
      <c r="A56" s="3"/>
      <c r="B56" s="3"/>
    </row>
    <row r="57" spans="1:10" x14ac:dyDescent="0.25">
      <c r="A57" s="3"/>
      <c r="B57" s="3"/>
    </row>
    <row r="58" spans="1:10" x14ac:dyDescent="0.25">
      <c r="A58" s="3"/>
      <c r="B58" s="3"/>
    </row>
    <row r="59" spans="1:10" x14ac:dyDescent="0.25">
      <c r="A59" s="3"/>
      <c r="B59" s="3"/>
    </row>
    <row r="60" spans="1:10" x14ac:dyDescent="0.25">
      <c r="A60" s="3"/>
      <c r="B60" s="3"/>
    </row>
    <row r="61" spans="1:10" x14ac:dyDescent="0.25">
      <c r="A61" s="3"/>
      <c r="B61" s="3"/>
    </row>
    <row r="62" spans="1:10" x14ac:dyDescent="0.25">
      <c r="A62" s="3"/>
      <c r="B62" s="3"/>
    </row>
    <row r="63" spans="1:10" x14ac:dyDescent="0.25">
      <c r="A63" s="3"/>
      <c r="B63" s="3"/>
    </row>
    <row r="64" spans="1:10" x14ac:dyDescent="0.25">
      <c r="A64" s="3"/>
      <c r="B64" s="3"/>
    </row>
    <row r="65" spans="1:2" x14ac:dyDescent="0.25">
      <c r="A65" s="3"/>
      <c r="B65" s="3"/>
    </row>
    <row r="66" spans="1:2" x14ac:dyDescent="0.25">
      <c r="A66" s="3"/>
      <c r="B66" s="3"/>
    </row>
    <row r="67" spans="1:2" x14ac:dyDescent="0.25">
      <c r="A67" s="3"/>
      <c r="B67" s="3"/>
    </row>
    <row r="68" spans="1:2" x14ac:dyDescent="0.25">
      <c r="A68" s="3"/>
      <c r="B68" s="3"/>
    </row>
    <row r="69" spans="1:2" x14ac:dyDescent="0.25">
      <c r="A69" s="3"/>
      <c r="B69" s="3"/>
    </row>
    <row r="70" spans="1:2" x14ac:dyDescent="0.25">
      <c r="A70" s="3"/>
      <c r="B70" s="3"/>
    </row>
    <row r="71" spans="1:2" x14ac:dyDescent="0.25">
      <c r="A71" s="3"/>
      <c r="B71" s="3"/>
    </row>
    <row r="72" spans="1:2" x14ac:dyDescent="0.25">
      <c r="A72" s="3"/>
      <c r="B72" s="3"/>
    </row>
    <row r="73" spans="1:2" x14ac:dyDescent="0.25">
      <c r="A73" s="3"/>
      <c r="B73" s="3"/>
    </row>
    <row r="74" spans="1:2" x14ac:dyDescent="0.25">
      <c r="A74" s="3"/>
      <c r="B74" s="3"/>
    </row>
    <row r="75" spans="1:2" x14ac:dyDescent="0.25">
      <c r="A75" s="3"/>
      <c r="B75" s="3"/>
    </row>
    <row r="76" spans="1:2" x14ac:dyDescent="0.25">
      <c r="A76" s="3"/>
      <c r="B76" s="3"/>
    </row>
    <row r="77" spans="1:2" x14ac:dyDescent="0.25">
      <c r="A77" s="3"/>
      <c r="B77" s="3"/>
    </row>
    <row r="78" spans="1:2" x14ac:dyDescent="0.25">
      <c r="A78" s="3"/>
      <c r="B78" s="3"/>
    </row>
    <row r="79" spans="1:2" x14ac:dyDescent="0.25">
      <c r="A79" s="3"/>
      <c r="B79" s="3"/>
    </row>
    <row r="80" spans="1:2" x14ac:dyDescent="0.25">
      <c r="A80" s="3"/>
      <c r="B80" s="3"/>
    </row>
    <row r="81" spans="1:2" x14ac:dyDescent="0.25">
      <c r="A81" s="3"/>
      <c r="B81" s="3"/>
    </row>
    <row r="82" spans="1:2" x14ac:dyDescent="0.25">
      <c r="A82" s="3"/>
      <c r="B82" s="3"/>
    </row>
    <row r="83" spans="1:2" x14ac:dyDescent="0.25">
      <c r="A83" s="3"/>
      <c r="B83" s="3"/>
    </row>
    <row r="84" spans="1:2" x14ac:dyDescent="0.25">
      <c r="A84" s="3"/>
      <c r="B84" s="3"/>
    </row>
    <row r="85" spans="1:2" x14ac:dyDescent="0.25">
      <c r="A85" s="3"/>
      <c r="B85" s="3"/>
    </row>
    <row r="86" spans="1:2" x14ac:dyDescent="0.25">
      <c r="A86" s="3"/>
      <c r="B86" s="3"/>
    </row>
    <row r="87" spans="1:2" x14ac:dyDescent="0.25">
      <c r="A87" s="3"/>
      <c r="B87" s="3"/>
    </row>
    <row r="88" spans="1:2" x14ac:dyDescent="0.25">
      <c r="A88" s="3"/>
      <c r="B88" s="3"/>
    </row>
    <row r="89" spans="1:2" x14ac:dyDescent="0.25">
      <c r="A89" s="3"/>
      <c r="B89" s="3"/>
    </row>
    <row r="90" spans="1:2" x14ac:dyDescent="0.25">
      <c r="A90" s="3"/>
      <c r="B90" s="3"/>
    </row>
    <row r="91" spans="1:2" x14ac:dyDescent="0.25">
      <c r="A91" s="3"/>
      <c r="B91" s="3"/>
    </row>
    <row r="92" spans="1:2" x14ac:dyDescent="0.25">
      <c r="A92" s="3"/>
      <c r="B92" s="3"/>
    </row>
    <row r="93" spans="1:2" x14ac:dyDescent="0.25">
      <c r="A93" s="3"/>
      <c r="B93" s="3"/>
    </row>
    <row r="94" spans="1:2" x14ac:dyDescent="0.25">
      <c r="A94" s="3"/>
      <c r="B94" s="3"/>
    </row>
    <row r="95" spans="1:2" x14ac:dyDescent="0.25">
      <c r="A95" s="3"/>
      <c r="B95" s="3"/>
    </row>
    <row r="96" spans="1:2" x14ac:dyDescent="0.25">
      <c r="A96" s="3"/>
      <c r="B96" s="3"/>
    </row>
    <row r="97" spans="1:2" x14ac:dyDescent="0.25">
      <c r="A97" s="3"/>
      <c r="B97" s="3"/>
    </row>
    <row r="98" spans="1:2" x14ac:dyDescent="0.25">
      <c r="A98" s="3"/>
      <c r="B98" s="3"/>
    </row>
    <row r="99" spans="1:2" x14ac:dyDescent="0.25">
      <c r="A99" s="3"/>
      <c r="B99" s="3"/>
    </row>
    <row r="100" spans="1:2" x14ac:dyDescent="0.25">
      <c r="A100" s="3"/>
      <c r="B100" s="3"/>
    </row>
    <row r="101" spans="1:2" x14ac:dyDescent="0.25">
      <c r="A101" s="3"/>
      <c r="B101" s="3"/>
    </row>
    <row r="102" spans="1:2" x14ac:dyDescent="0.25">
      <c r="A102" s="3"/>
      <c r="B102" s="3"/>
    </row>
    <row r="103" spans="1:2" x14ac:dyDescent="0.25">
      <c r="A103" s="3"/>
      <c r="B103" s="3"/>
    </row>
    <row r="104" spans="1:2" x14ac:dyDescent="0.25">
      <c r="A104" s="3"/>
      <c r="B104" s="3"/>
    </row>
    <row r="105" spans="1:2" x14ac:dyDescent="0.25">
      <c r="A105" s="3"/>
      <c r="B105" s="3"/>
    </row>
    <row r="106" spans="1:2" x14ac:dyDescent="0.25">
      <c r="A106" s="3"/>
      <c r="B106" s="3"/>
    </row>
    <row r="107" spans="1:2" x14ac:dyDescent="0.25">
      <c r="A107" s="3"/>
      <c r="B107" s="3"/>
    </row>
    <row r="108" spans="1:2" x14ac:dyDescent="0.25">
      <c r="A108" s="3"/>
      <c r="B108" s="3"/>
    </row>
    <row r="109" spans="1:2" x14ac:dyDescent="0.25">
      <c r="A109" s="3"/>
      <c r="B109" s="3"/>
    </row>
    <row r="110" spans="1:2" x14ac:dyDescent="0.25">
      <c r="A110" s="3"/>
      <c r="B110" s="3"/>
    </row>
    <row r="111" spans="1:2" x14ac:dyDescent="0.25">
      <c r="A111" s="3"/>
      <c r="B111" s="3"/>
    </row>
    <row r="112" spans="1:2" x14ac:dyDescent="0.25">
      <c r="A112" s="3"/>
      <c r="B112" s="3"/>
    </row>
    <row r="113" spans="1:2" x14ac:dyDescent="0.25">
      <c r="A113" s="3"/>
      <c r="B113" s="3"/>
    </row>
    <row r="114" spans="1:2" x14ac:dyDescent="0.25">
      <c r="A114" s="3"/>
      <c r="B114" s="3"/>
    </row>
    <row r="115" spans="1:2" x14ac:dyDescent="0.25">
      <c r="A115" s="3"/>
      <c r="B115" s="3"/>
    </row>
    <row r="116" spans="1:2" x14ac:dyDescent="0.25">
      <c r="A116" s="3"/>
      <c r="B116" s="3"/>
    </row>
    <row r="117" spans="1:2" x14ac:dyDescent="0.25">
      <c r="A117" s="3"/>
      <c r="B117" s="3"/>
    </row>
    <row r="118" spans="1:2" x14ac:dyDescent="0.25">
      <c r="A118" s="3"/>
      <c r="B118" s="3"/>
    </row>
    <row r="119" spans="1:2" x14ac:dyDescent="0.25">
      <c r="A119" s="3"/>
      <c r="B119" s="3"/>
    </row>
    <row r="120" spans="1:2" x14ac:dyDescent="0.25">
      <c r="A120" s="3"/>
      <c r="B120" s="3"/>
    </row>
    <row r="121" spans="1:2" x14ac:dyDescent="0.25">
      <c r="A121" s="3"/>
      <c r="B121" s="3"/>
    </row>
    <row r="122" spans="1:2" x14ac:dyDescent="0.25">
      <c r="A122" s="3"/>
      <c r="B122" s="3"/>
    </row>
    <row r="123" spans="1:2" x14ac:dyDescent="0.25">
      <c r="A123" s="3"/>
      <c r="B123" s="3"/>
    </row>
    <row r="124" spans="1:2" x14ac:dyDescent="0.25">
      <c r="A124" s="3"/>
      <c r="B124" s="3"/>
    </row>
    <row r="125" spans="1:2" x14ac:dyDescent="0.25">
      <c r="A125" s="3"/>
      <c r="B125" s="3"/>
    </row>
    <row r="126" spans="1:2" x14ac:dyDescent="0.25">
      <c r="A126" s="3"/>
      <c r="B126" s="3"/>
    </row>
    <row r="127" spans="1:2" x14ac:dyDescent="0.25">
      <c r="A127" s="3"/>
      <c r="B127" s="3"/>
    </row>
    <row r="128" spans="1:2" x14ac:dyDescent="0.25">
      <c r="A128" s="3"/>
      <c r="B128" s="3"/>
    </row>
    <row r="129" spans="1:2" x14ac:dyDescent="0.25">
      <c r="A129" s="3"/>
      <c r="B129" s="3"/>
    </row>
    <row r="130" spans="1:2" x14ac:dyDescent="0.25">
      <c r="A130" s="3"/>
      <c r="B130" s="3"/>
    </row>
    <row r="131" spans="1:2" x14ac:dyDescent="0.25">
      <c r="A131" s="3"/>
      <c r="B131" s="3"/>
    </row>
    <row r="132" spans="1:2" x14ac:dyDescent="0.25">
      <c r="A132" s="3"/>
      <c r="B132" s="3"/>
    </row>
    <row r="133" spans="1:2" x14ac:dyDescent="0.25">
      <c r="A133" s="3"/>
      <c r="B133" s="3"/>
    </row>
    <row r="134" spans="1:2" x14ac:dyDescent="0.25">
      <c r="A134" s="3"/>
      <c r="B134" s="3"/>
    </row>
    <row r="135" spans="1:2" x14ac:dyDescent="0.25">
      <c r="A135" s="3"/>
      <c r="B135" s="3"/>
    </row>
    <row r="136" spans="1:2" x14ac:dyDescent="0.25">
      <c r="A136" s="3"/>
      <c r="B136" s="3"/>
    </row>
    <row r="137" spans="1:2" x14ac:dyDescent="0.25">
      <c r="A137" s="3"/>
      <c r="B137" s="3"/>
    </row>
    <row r="138" spans="1:2" x14ac:dyDescent="0.25">
      <c r="A138" s="3"/>
      <c r="B138" s="3"/>
    </row>
    <row r="139" spans="1:2" x14ac:dyDescent="0.25">
      <c r="A139" s="3"/>
      <c r="B139" s="3"/>
    </row>
    <row r="140" spans="1:2" x14ac:dyDescent="0.25">
      <c r="A140" s="3"/>
      <c r="B140" s="3"/>
    </row>
    <row r="141" spans="1:2" x14ac:dyDescent="0.25">
      <c r="A141" s="3"/>
      <c r="B141" s="3"/>
    </row>
    <row r="142" spans="1:2" x14ac:dyDescent="0.25">
      <c r="A142" s="3"/>
      <c r="B142" s="3"/>
    </row>
    <row r="143" spans="1:2" x14ac:dyDescent="0.25">
      <c r="A143" s="3"/>
      <c r="B143" s="3"/>
    </row>
    <row r="144" spans="1:2" x14ac:dyDescent="0.25">
      <c r="A144" s="3"/>
      <c r="B144" s="3"/>
    </row>
  </sheetData>
  <sheetProtection algorithmName="SHA-512" hashValue="YBxZvhA0EDzXVXMMlY0MvgLmlm/kBZjqh2DPkV9X8nWKhWiqDeel2no0jUT8gLCGjk43Izehj4vCdLK2CrFOeQ==" saltValue="qEKCKbmvitv8wUTX91V6nw==" spinCount="100000" sheet="1" objects="1" scenarios="1"/>
  <mergeCells count="44">
    <mergeCell ref="V37:AJ37"/>
    <mergeCell ref="V7:X7"/>
    <mergeCell ref="V8:X8"/>
    <mergeCell ref="V36:AJ36"/>
    <mergeCell ref="Y7:AJ7"/>
    <mergeCell ref="AH33:AJ33"/>
    <mergeCell ref="AB33:AD33"/>
    <mergeCell ref="AE33:AG33"/>
    <mergeCell ref="AB9:AD9"/>
    <mergeCell ref="AE9:AG9"/>
    <mergeCell ref="AH9:AJ9"/>
    <mergeCell ref="P10:T10"/>
    <mergeCell ref="P11:T11"/>
    <mergeCell ref="Y33:AA33"/>
    <mergeCell ref="V33:X33"/>
    <mergeCell ref="P8:T8"/>
    <mergeCell ref="P9:T9"/>
    <mergeCell ref="Y9:AA9"/>
    <mergeCell ref="K8:N8"/>
    <mergeCell ref="I9:N9"/>
    <mergeCell ref="A2:AJ2"/>
    <mergeCell ref="A4:AL4"/>
    <mergeCell ref="A5:AL5"/>
    <mergeCell ref="E9:G9"/>
    <mergeCell ref="I8:J8"/>
    <mergeCell ref="E8:G8"/>
    <mergeCell ref="Y8:AJ8"/>
    <mergeCell ref="V9:X9"/>
    <mergeCell ref="M46:N46"/>
    <mergeCell ref="M42:N42"/>
    <mergeCell ref="M45:N45"/>
    <mergeCell ref="B32:N32"/>
    <mergeCell ref="B33:N33"/>
    <mergeCell ref="B34:N34"/>
    <mergeCell ref="B35:N35"/>
    <mergeCell ref="B36:N36"/>
    <mergeCell ref="B44:G44"/>
    <mergeCell ref="B45:G45"/>
    <mergeCell ref="A38:B38"/>
    <mergeCell ref="B39:G39"/>
    <mergeCell ref="B40:G40"/>
    <mergeCell ref="B41:G41"/>
    <mergeCell ref="B42:G42"/>
    <mergeCell ref="B43:G43"/>
  </mergeCells>
  <pageMargins left="0.23622047244094491" right="0.23622047244094491" top="0.74803149606299213" bottom="0.74803149606299213" header="0.31496062992125984" footer="0.31496062992125984"/>
  <pageSetup paperSize="8" scale="51" orientation="landscape" horizontalDpi="1200" verticalDpi="1200" r:id="rId1"/>
  <headerFooter>
    <oddHeader xml:space="preserve">&amp;L&amp;G&amp;R&amp;G                    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OCENENÝ ROZPIS MAXIMÁLNEJ CENY</vt:lpstr>
    </vt:vector>
  </TitlesOfParts>
  <Company>RTVS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RTVS</dc:creator>
  <cp:lastModifiedBy>Just Jozef</cp:lastModifiedBy>
  <cp:lastPrinted>2019-09-25T12:29:43Z</cp:lastPrinted>
  <dcterms:created xsi:type="dcterms:W3CDTF">2018-09-13T07:46:27Z</dcterms:created>
  <dcterms:modified xsi:type="dcterms:W3CDTF">2019-10-24T12:23:29Z</dcterms:modified>
</cp:coreProperties>
</file>