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0" windowWidth="0" windowHeight="0"/>
  </bookViews>
  <sheets>
    <sheet name="Rekapitulácia stavby" sheetId="1" r:id="rId1"/>
    <sheet name="01-1 - Stavebné úpravy" sheetId="2" r:id="rId2"/>
    <sheet name="01-21 - Vypúšťací objekt" sheetId="3" r:id="rId3"/>
    <sheet name="01-22 - Prehradenie potok..." sheetId="4" r:id="rId4"/>
    <sheet name="01-23 - Napúšťací objekt" sheetId="5" r:id="rId5"/>
    <sheet name="01-31 - Plošina" sheetId="6" r:id="rId6"/>
    <sheet name="01-32 - Lávka o dĺžke 2 m..." sheetId="7" r:id="rId7"/>
    <sheet name="01-4 - Múr a opravy betón..." sheetId="8" r:id="rId8"/>
    <sheet name="01-5 - POV" sheetId="9" r:id="rId9"/>
  </sheets>
  <definedNames>
    <definedName name="_xlnm.Print_Area" localSheetId="0">'Rekapitulácia stavby'!$D$4:$AO$76,'Rekapitulácia stavby'!$C$82:$AQ$106</definedName>
    <definedName name="_xlnm.Print_Titles" localSheetId="0">'Rekapitulácia stavby'!$92:$92</definedName>
    <definedName name="_xlnm._FilterDatabase" localSheetId="1" hidden="1">'01-1 - Stavebné úpravy'!$C$128:$K$185</definedName>
    <definedName name="_xlnm.Print_Area" localSheetId="1">'01-1 - Stavebné úpravy'!$C$4:$J$76,'01-1 - Stavebné úpravy'!$C$82:$J$108,'01-1 - Stavebné úpravy'!$C$114:$K$185</definedName>
    <definedName name="_xlnm.Print_Titles" localSheetId="1">'01-1 - Stavebné úpravy'!$128:$128</definedName>
    <definedName name="_xlnm._FilterDatabase" localSheetId="2" hidden="1">'01-21 - Vypúšťací objekt'!$C$127:$K$142</definedName>
    <definedName name="_xlnm.Print_Area" localSheetId="2">'01-21 - Vypúšťací objekt'!$C$4:$J$76,'01-21 - Vypúšťací objekt'!$C$82:$J$105,'01-21 - Vypúšťací objekt'!$C$111:$K$142</definedName>
    <definedName name="_xlnm.Print_Titles" localSheetId="2">'01-21 - Vypúšťací objekt'!$127:$127</definedName>
    <definedName name="_xlnm._FilterDatabase" localSheetId="3" hidden="1">'01-22 - Prehradenie potok...'!$C$125:$K$130</definedName>
    <definedName name="_xlnm.Print_Area" localSheetId="3">'01-22 - Prehradenie potok...'!$C$4:$J$76,'01-22 - Prehradenie potok...'!$C$82:$J$103,'01-22 - Prehradenie potok...'!$C$109:$K$130</definedName>
    <definedName name="_xlnm.Print_Titles" localSheetId="3">'01-22 - Prehradenie potok...'!$125:$125</definedName>
    <definedName name="_xlnm._FilterDatabase" localSheetId="4" hidden="1">'01-23 - Napúšťací objekt'!$C$127:$K$136</definedName>
    <definedName name="_xlnm.Print_Area" localSheetId="4">'01-23 - Napúšťací objekt'!$C$4:$J$76,'01-23 - Napúšťací objekt'!$C$82:$J$105,'01-23 - Napúšťací objekt'!$C$111:$K$136</definedName>
    <definedName name="_xlnm.Print_Titles" localSheetId="4">'01-23 - Napúšťací objekt'!$127:$127</definedName>
    <definedName name="_xlnm._FilterDatabase" localSheetId="5" hidden="1">'01-31 - Plošina'!$C$130:$K$148</definedName>
    <definedName name="_xlnm.Print_Area" localSheetId="5">'01-31 - Plošina'!$C$4:$J$76,'01-31 - Plošina'!$C$82:$J$108,'01-31 - Plošina'!$C$114:$K$148</definedName>
    <definedName name="_xlnm.Print_Titles" localSheetId="5">'01-31 - Plošina'!$130:$130</definedName>
    <definedName name="_xlnm._FilterDatabase" localSheetId="6" hidden="1">'01-32 - Lávka o dĺžke 2 m...'!$C$130:$K$148</definedName>
    <definedName name="_xlnm.Print_Area" localSheetId="6">'01-32 - Lávka o dĺžke 2 m...'!$C$4:$J$76,'01-32 - Lávka o dĺžke 2 m...'!$C$82:$J$108,'01-32 - Lávka o dĺžke 2 m...'!$C$114:$K$148</definedName>
    <definedName name="_xlnm.Print_Titles" localSheetId="6">'01-32 - Lávka o dĺžke 2 m...'!$130:$130</definedName>
    <definedName name="_xlnm._FilterDatabase" localSheetId="7" hidden="1">'01-4 - Múr a opravy betón...'!$C$128:$K$158</definedName>
    <definedName name="_xlnm.Print_Area" localSheetId="7">'01-4 - Múr a opravy betón...'!$C$4:$J$76,'01-4 - Múr a opravy betón...'!$C$82:$J$108,'01-4 - Múr a opravy betón...'!$C$114:$K$158</definedName>
    <definedName name="_xlnm.Print_Titles" localSheetId="7">'01-4 - Múr a opravy betón...'!$128:$128</definedName>
    <definedName name="_xlnm._FilterDatabase" localSheetId="8" hidden="1">'01-5 - POV'!$C$126:$K$165</definedName>
    <definedName name="_xlnm.Print_Area" localSheetId="8">'01-5 - POV'!$C$4:$J$76,'01-5 - POV'!$C$82:$J$106,'01-5 - POV'!$C$112:$K$165</definedName>
    <definedName name="_xlnm.Print_Titles" localSheetId="8">'01-5 - POV'!$126:$126</definedName>
  </definedNames>
  <calcPr/>
</workbook>
</file>

<file path=xl/calcChain.xml><?xml version="1.0" encoding="utf-8"?>
<calcChain xmlns="http://schemas.openxmlformats.org/spreadsheetml/2006/main">
  <c i="9" r="J39"/>
  <c r="J38"/>
  <c i="1" r="AY105"/>
  <c i="9" r="J37"/>
  <c i="1" r="AX105"/>
  <c i="9" r="BI165"/>
  <c r="BH165"/>
  <c r="BG165"/>
  <c r="BE165"/>
  <c r="T165"/>
  <c r="R165"/>
  <c r="P165"/>
  <c r="BK165"/>
  <c r="J165"/>
  <c r="BF165"/>
  <c r="BI164"/>
  <c r="BH164"/>
  <c r="BG164"/>
  <c r="BE164"/>
  <c r="T164"/>
  <c r="R164"/>
  <c r="P164"/>
  <c r="BK164"/>
  <c r="J164"/>
  <c r="BF164"/>
  <c r="BI163"/>
  <c r="BH163"/>
  <c r="BG163"/>
  <c r="BE163"/>
  <c r="T163"/>
  <c r="R163"/>
  <c r="P163"/>
  <c r="BK163"/>
  <c r="J163"/>
  <c r="BF163"/>
  <c r="BI162"/>
  <c r="BH162"/>
  <c r="BG162"/>
  <c r="BE162"/>
  <c r="T162"/>
  <c r="T161"/>
  <c r="T160"/>
  <c r="R162"/>
  <c r="R161"/>
  <c r="R160"/>
  <c r="P162"/>
  <c r="P161"/>
  <c r="P160"/>
  <c r="BK162"/>
  <c r="BK161"/>
  <c r="J161"/>
  <c r="BK160"/>
  <c r="J160"/>
  <c r="J162"/>
  <c r="BF162"/>
  <c r="J105"/>
  <c r="J104"/>
  <c r="BI159"/>
  <c r="BH159"/>
  <c r="BG159"/>
  <c r="BE159"/>
  <c r="T159"/>
  <c r="T158"/>
  <c r="R159"/>
  <c r="R158"/>
  <c r="P159"/>
  <c r="P158"/>
  <c r="BK159"/>
  <c r="BK158"/>
  <c r="J158"/>
  <c r="J159"/>
  <c r="BF159"/>
  <c r="J103"/>
  <c r="BI157"/>
  <c r="BH157"/>
  <c r="BG157"/>
  <c r="BE157"/>
  <c r="T157"/>
  <c r="R157"/>
  <c r="P157"/>
  <c r="BK157"/>
  <c r="J157"/>
  <c r="BF157"/>
  <c r="BI156"/>
  <c r="BH156"/>
  <c r="BG156"/>
  <c r="BE156"/>
  <c r="T156"/>
  <c r="R156"/>
  <c r="P156"/>
  <c r="BK156"/>
  <c r="J156"/>
  <c r="BF156"/>
  <c r="BI155"/>
  <c r="BH155"/>
  <c r="BG155"/>
  <c r="BE155"/>
  <c r="T155"/>
  <c r="T154"/>
  <c r="R155"/>
  <c r="R154"/>
  <c r="P155"/>
  <c r="P154"/>
  <c r="BK155"/>
  <c r="BK154"/>
  <c r="J154"/>
  <c r="J155"/>
  <c r="BF155"/>
  <c r="J102"/>
  <c r="BI153"/>
  <c r="BH153"/>
  <c r="BG153"/>
  <c r="BE153"/>
  <c r="T153"/>
  <c r="R153"/>
  <c r="P153"/>
  <c r="BK153"/>
  <c r="J153"/>
  <c r="BF153"/>
  <c r="BI152"/>
  <c r="BH152"/>
  <c r="BG152"/>
  <c r="BE152"/>
  <c r="T152"/>
  <c r="R152"/>
  <c r="P152"/>
  <c r="BK152"/>
  <c r="J152"/>
  <c r="BF152"/>
  <c r="BI151"/>
  <c r="BH151"/>
  <c r="BG151"/>
  <c r="BE151"/>
  <c r="T151"/>
  <c r="R151"/>
  <c r="P151"/>
  <c r="BK151"/>
  <c r="J151"/>
  <c r="BF151"/>
  <c r="BI150"/>
  <c r="BH150"/>
  <c r="BG150"/>
  <c r="BE150"/>
  <c r="T150"/>
  <c r="R150"/>
  <c r="P150"/>
  <c r="BK150"/>
  <c r="J150"/>
  <c r="BF150"/>
  <c r="BI149"/>
  <c r="BH149"/>
  <c r="BG149"/>
  <c r="BE149"/>
  <c r="T149"/>
  <c r="R149"/>
  <c r="P149"/>
  <c r="BK149"/>
  <c r="J149"/>
  <c r="BF149"/>
  <c r="BI148"/>
  <c r="BH148"/>
  <c r="BG148"/>
  <c r="BE148"/>
  <c r="T148"/>
  <c r="T147"/>
  <c r="R148"/>
  <c r="R147"/>
  <c r="P148"/>
  <c r="P147"/>
  <c r="BK148"/>
  <c r="BK147"/>
  <c r="J147"/>
  <c r="J148"/>
  <c r="BF148"/>
  <c r="J101"/>
  <c r="BI146"/>
  <c r="BH146"/>
  <c r="BG146"/>
  <c r="BE146"/>
  <c r="T146"/>
  <c r="R146"/>
  <c r="P146"/>
  <c r="BK146"/>
  <c r="J146"/>
  <c r="BF146"/>
  <c r="BI145"/>
  <c r="BH145"/>
  <c r="BG145"/>
  <c r="BE145"/>
  <c r="T145"/>
  <c r="R145"/>
  <c r="P145"/>
  <c r="BK145"/>
  <c r="J145"/>
  <c r="BF145"/>
  <c r="BI144"/>
  <c r="BH144"/>
  <c r="BG144"/>
  <c r="BE144"/>
  <c r="T144"/>
  <c r="R144"/>
  <c r="P144"/>
  <c r="BK144"/>
  <c r="J144"/>
  <c r="BF144"/>
  <c r="BI143"/>
  <c r="BH143"/>
  <c r="BG143"/>
  <c r="BE143"/>
  <c r="T143"/>
  <c r="R143"/>
  <c r="P143"/>
  <c r="BK143"/>
  <c r="J143"/>
  <c r="BF143"/>
  <c r="BI142"/>
  <c r="BH142"/>
  <c r="BG142"/>
  <c r="BE142"/>
  <c r="T142"/>
  <c r="R142"/>
  <c r="P142"/>
  <c r="BK142"/>
  <c r="J142"/>
  <c r="BF142"/>
  <c r="BI141"/>
  <c r="BH141"/>
  <c r="BG141"/>
  <c r="BE141"/>
  <c r="T141"/>
  <c r="R141"/>
  <c r="P141"/>
  <c r="BK141"/>
  <c r="J141"/>
  <c r="BF141"/>
  <c r="BI140"/>
  <c r="BH140"/>
  <c r="BG140"/>
  <c r="BE140"/>
  <c r="T140"/>
  <c r="R140"/>
  <c r="P140"/>
  <c r="BK140"/>
  <c r="J140"/>
  <c r="BF140"/>
  <c r="BI139"/>
  <c r="BH139"/>
  <c r="BG139"/>
  <c r="BE139"/>
  <c r="T139"/>
  <c r="R139"/>
  <c r="P139"/>
  <c r="BK139"/>
  <c r="J139"/>
  <c r="BF139"/>
  <c r="BI138"/>
  <c r="BH138"/>
  <c r="BG138"/>
  <c r="BE138"/>
  <c r="T138"/>
  <c r="R138"/>
  <c r="P138"/>
  <c r="BK138"/>
  <c r="J138"/>
  <c r="BF138"/>
  <c r="BI137"/>
  <c r="BH137"/>
  <c r="BG137"/>
  <c r="BE137"/>
  <c r="T137"/>
  <c r="R137"/>
  <c r="P137"/>
  <c r="BK137"/>
  <c r="J137"/>
  <c r="BF137"/>
  <c r="BI136"/>
  <c r="BH136"/>
  <c r="BG136"/>
  <c r="BE136"/>
  <c r="T136"/>
  <c r="R136"/>
  <c r="P136"/>
  <c r="BK136"/>
  <c r="J136"/>
  <c r="BF136"/>
  <c r="BI135"/>
  <c r="BH135"/>
  <c r="BG135"/>
  <c r="BE135"/>
  <c r="T135"/>
  <c r="R135"/>
  <c r="P135"/>
  <c r="BK135"/>
  <c r="J135"/>
  <c r="BF135"/>
  <c r="BI134"/>
  <c r="BH134"/>
  <c r="BG134"/>
  <c r="BE134"/>
  <c r="T134"/>
  <c r="R134"/>
  <c r="P134"/>
  <c r="BK134"/>
  <c r="J134"/>
  <c r="BF134"/>
  <c r="BI133"/>
  <c r="BH133"/>
  <c r="BG133"/>
  <c r="BE133"/>
  <c r="T133"/>
  <c r="R133"/>
  <c r="P133"/>
  <c r="BK133"/>
  <c r="J133"/>
  <c r="BF133"/>
  <c r="BI132"/>
  <c r="BH132"/>
  <c r="BG132"/>
  <c r="BE132"/>
  <c r="T132"/>
  <c r="R132"/>
  <c r="P132"/>
  <c r="BK132"/>
  <c r="J132"/>
  <c r="BF132"/>
  <c r="BI131"/>
  <c r="BH131"/>
  <c r="BG131"/>
  <c r="BE131"/>
  <c r="T131"/>
  <c r="R131"/>
  <c r="P131"/>
  <c r="BK131"/>
  <c r="J131"/>
  <c r="BF131"/>
  <c r="BI130"/>
  <c r="F39"/>
  <c i="1" r="BD105"/>
  <c i="9" r="BH130"/>
  <c r="F38"/>
  <c i="1" r="BC105"/>
  <c i="9" r="BG130"/>
  <c r="F37"/>
  <c i="1" r="BB105"/>
  <c i="9" r="BE130"/>
  <c r="J35"/>
  <c i="1" r="AV105"/>
  <c i="9" r="F35"/>
  <c i="1" r="AZ105"/>
  <c i="9" r="T130"/>
  <c r="T129"/>
  <c r="T128"/>
  <c r="T127"/>
  <c r="R130"/>
  <c r="R129"/>
  <c r="R128"/>
  <c r="R127"/>
  <c r="P130"/>
  <c r="P129"/>
  <c r="P128"/>
  <c r="P127"/>
  <c i="1" r="AU105"/>
  <c i="9" r="BK130"/>
  <c r="BK129"/>
  <c r="J129"/>
  <c r="BK128"/>
  <c r="J128"/>
  <c r="BK127"/>
  <c r="J127"/>
  <c r="J98"/>
  <c r="J32"/>
  <c i="1" r="AG105"/>
  <c i="9" r="J130"/>
  <c r="BF130"/>
  <c r="J36"/>
  <c i="1" r="AW105"/>
  <c i="9" r="F36"/>
  <c i="1" r="BA105"/>
  <c i="9" r="J100"/>
  <c r="J99"/>
  <c r="F121"/>
  <c r="E119"/>
  <c r="F91"/>
  <c r="E89"/>
  <c r="J41"/>
  <c r="J26"/>
  <c r="E26"/>
  <c r="J124"/>
  <c r="J94"/>
  <c r="J25"/>
  <c r="J23"/>
  <c r="E23"/>
  <c r="J123"/>
  <c r="J93"/>
  <c r="J22"/>
  <c r="J20"/>
  <c r="E20"/>
  <c r="F124"/>
  <c r="F94"/>
  <c r="J19"/>
  <c r="J17"/>
  <c r="E17"/>
  <c r="F123"/>
  <c r="F93"/>
  <c r="J16"/>
  <c r="J14"/>
  <c r="J121"/>
  <c r="J91"/>
  <c r="E7"/>
  <c r="E115"/>
  <c r="E85"/>
  <c i="8" r="J39"/>
  <c r="J38"/>
  <c i="1" r="AY104"/>
  <c i="8" r="J37"/>
  <c i="1" r="AX104"/>
  <c i="8" r="BI158"/>
  <c r="BH158"/>
  <c r="BG158"/>
  <c r="BE158"/>
  <c r="T158"/>
  <c r="R158"/>
  <c r="P158"/>
  <c r="BK158"/>
  <c r="J158"/>
  <c r="BF158"/>
  <c r="BI157"/>
  <c r="BH157"/>
  <c r="BG157"/>
  <c r="BE157"/>
  <c r="T157"/>
  <c r="T156"/>
  <c r="T155"/>
  <c r="R157"/>
  <c r="R156"/>
  <c r="R155"/>
  <c r="P157"/>
  <c r="P156"/>
  <c r="P155"/>
  <c r="BK157"/>
  <c r="BK156"/>
  <c r="J156"/>
  <c r="BK155"/>
  <c r="J155"/>
  <c r="J157"/>
  <c r="BF157"/>
  <c r="J107"/>
  <c r="J106"/>
  <c r="BI154"/>
  <c r="BH154"/>
  <c r="BG154"/>
  <c r="BE154"/>
  <c r="T154"/>
  <c r="T153"/>
  <c r="R154"/>
  <c r="R153"/>
  <c r="P154"/>
  <c r="P153"/>
  <c r="BK154"/>
  <c r="BK153"/>
  <c r="J153"/>
  <c r="J154"/>
  <c r="BF154"/>
  <c r="J105"/>
  <c r="BI152"/>
  <c r="BH152"/>
  <c r="BG152"/>
  <c r="BE152"/>
  <c r="T152"/>
  <c r="R152"/>
  <c r="P152"/>
  <c r="BK152"/>
  <c r="J152"/>
  <c r="BF152"/>
  <c r="BI151"/>
  <c r="BH151"/>
  <c r="BG151"/>
  <c r="BE151"/>
  <c r="T151"/>
  <c r="R151"/>
  <c r="P151"/>
  <c r="BK151"/>
  <c r="J151"/>
  <c r="BF151"/>
  <c r="BI150"/>
  <c r="BH150"/>
  <c r="BG150"/>
  <c r="BE150"/>
  <c r="T150"/>
  <c r="T149"/>
  <c r="R150"/>
  <c r="R149"/>
  <c r="P150"/>
  <c r="P149"/>
  <c r="BK150"/>
  <c r="BK149"/>
  <c r="J149"/>
  <c r="J150"/>
  <c r="BF150"/>
  <c r="J104"/>
  <c r="BI148"/>
  <c r="BH148"/>
  <c r="BG148"/>
  <c r="BE148"/>
  <c r="T148"/>
  <c r="T147"/>
  <c r="R148"/>
  <c r="R147"/>
  <c r="P148"/>
  <c r="P147"/>
  <c r="BK148"/>
  <c r="BK147"/>
  <c r="J147"/>
  <c r="J148"/>
  <c r="BF148"/>
  <c r="J103"/>
  <c r="BI146"/>
  <c r="BH146"/>
  <c r="BG146"/>
  <c r="BE146"/>
  <c r="T146"/>
  <c r="R146"/>
  <c r="P146"/>
  <c r="BK146"/>
  <c r="J146"/>
  <c r="BF146"/>
  <c r="BI145"/>
  <c r="BH145"/>
  <c r="BG145"/>
  <c r="BE145"/>
  <c r="T145"/>
  <c r="R145"/>
  <c r="P145"/>
  <c r="BK145"/>
  <c r="J145"/>
  <c r="BF145"/>
  <c r="BI144"/>
  <c r="BH144"/>
  <c r="BG144"/>
  <c r="BE144"/>
  <c r="T144"/>
  <c r="R144"/>
  <c r="P144"/>
  <c r="BK144"/>
  <c r="J144"/>
  <c r="BF144"/>
  <c r="BI143"/>
  <c r="BH143"/>
  <c r="BG143"/>
  <c r="BE143"/>
  <c r="T143"/>
  <c r="R143"/>
  <c r="P143"/>
  <c r="BK143"/>
  <c r="J143"/>
  <c r="BF143"/>
  <c r="BI142"/>
  <c r="BH142"/>
  <c r="BG142"/>
  <c r="BE142"/>
  <c r="T142"/>
  <c r="T141"/>
  <c r="R142"/>
  <c r="R141"/>
  <c r="P142"/>
  <c r="P141"/>
  <c r="BK142"/>
  <c r="BK141"/>
  <c r="J141"/>
  <c r="J142"/>
  <c r="BF142"/>
  <c r="J102"/>
  <c r="BI140"/>
  <c r="BH140"/>
  <c r="BG140"/>
  <c r="BE140"/>
  <c r="T140"/>
  <c r="R140"/>
  <c r="P140"/>
  <c r="BK140"/>
  <c r="J140"/>
  <c r="BF140"/>
  <c r="BI139"/>
  <c r="BH139"/>
  <c r="BG139"/>
  <c r="BE139"/>
  <c r="T139"/>
  <c r="R139"/>
  <c r="P139"/>
  <c r="BK139"/>
  <c r="J139"/>
  <c r="BF139"/>
  <c r="BI138"/>
  <c r="BH138"/>
  <c r="BG138"/>
  <c r="BE138"/>
  <c r="T138"/>
  <c r="T137"/>
  <c r="R138"/>
  <c r="R137"/>
  <c r="P138"/>
  <c r="P137"/>
  <c r="BK138"/>
  <c r="BK137"/>
  <c r="J137"/>
  <c r="J138"/>
  <c r="BF138"/>
  <c r="J101"/>
  <c r="BI136"/>
  <c r="BH136"/>
  <c r="BG136"/>
  <c r="BE136"/>
  <c r="T136"/>
  <c r="R136"/>
  <c r="P136"/>
  <c r="BK136"/>
  <c r="J136"/>
  <c r="BF136"/>
  <c r="BI135"/>
  <c r="BH135"/>
  <c r="BG135"/>
  <c r="BE135"/>
  <c r="T135"/>
  <c r="R135"/>
  <c r="P135"/>
  <c r="BK135"/>
  <c r="J135"/>
  <c r="BF135"/>
  <c r="BI134"/>
  <c r="BH134"/>
  <c r="BG134"/>
  <c r="BE134"/>
  <c r="T134"/>
  <c r="R134"/>
  <c r="P134"/>
  <c r="BK134"/>
  <c r="J134"/>
  <c r="BF134"/>
  <c r="BI133"/>
  <c r="BH133"/>
  <c r="BG133"/>
  <c r="BE133"/>
  <c r="T133"/>
  <c r="R133"/>
  <c r="P133"/>
  <c r="BK133"/>
  <c r="J133"/>
  <c r="BF133"/>
  <c r="BI132"/>
  <c r="F39"/>
  <c i="1" r="BD104"/>
  <c i="8" r="BH132"/>
  <c r="F38"/>
  <c i="1" r="BC104"/>
  <c i="8" r="BG132"/>
  <c r="F37"/>
  <c i="1" r="BB104"/>
  <c i="8" r="BE132"/>
  <c r="J35"/>
  <c i="1" r="AV104"/>
  <c i="8" r="F35"/>
  <c i="1" r="AZ104"/>
  <c i="8" r="T132"/>
  <c r="T131"/>
  <c r="T130"/>
  <c r="T129"/>
  <c r="R132"/>
  <c r="R131"/>
  <c r="R130"/>
  <c r="R129"/>
  <c r="P132"/>
  <c r="P131"/>
  <c r="P130"/>
  <c r="P129"/>
  <c i="1" r="AU104"/>
  <c i="8" r="BK132"/>
  <c r="BK131"/>
  <c r="J131"/>
  <c r="BK130"/>
  <c r="J130"/>
  <c r="BK129"/>
  <c r="J129"/>
  <c r="J98"/>
  <c r="J32"/>
  <c i="1" r="AG104"/>
  <c i="8" r="J132"/>
  <c r="BF132"/>
  <c r="J36"/>
  <c i="1" r="AW104"/>
  <c i="8" r="F36"/>
  <c i="1" r="BA104"/>
  <c i="8" r="J100"/>
  <c r="J99"/>
  <c r="F123"/>
  <c r="E121"/>
  <c r="F91"/>
  <c r="E89"/>
  <c r="J41"/>
  <c r="J26"/>
  <c r="E26"/>
  <c r="J126"/>
  <c r="J94"/>
  <c r="J25"/>
  <c r="J23"/>
  <c r="E23"/>
  <c r="J125"/>
  <c r="J93"/>
  <c r="J22"/>
  <c r="J20"/>
  <c r="E20"/>
  <c r="F126"/>
  <c r="F94"/>
  <c r="J19"/>
  <c r="J17"/>
  <c r="E17"/>
  <c r="F125"/>
  <c r="F93"/>
  <c r="J16"/>
  <c r="J14"/>
  <c r="J123"/>
  <c r="J91"/>
  <c r="E7"/>
  <c r="E117"/>
  <c r="E85"/>
  <c i="7" r="J41"/>
  <c r="J40"/>
  <c i="1" r="AY103"/>
  <c i="7" r="J39"/>
  <c i="1" r="AX103"/>
  <c i="7" r="BI148"/>
  <c r="BH148"/>
  <c r="BG148"/>
  <c r="BE148"/>
  <c r="T148"/>
  <c r="R148"/>
  <c r="P148"/>
  <c r="BK148"/>
  <c r="J148"/>
  <c r="BF148"/>
  <c r="BI147"/>
  <c r="BH147"/>
  <c r="BG147"/>
  <c r="BE147"/>
  <c r="T147"/>
  <c r="T146"/>
  <c r="R147"/>
  <c r="R146"/>
  <c r="P147"/>
  <c r="P146"/>
  <c r="BK147"/>
  <c r="BK146"/>
  <c r="J146"/>
  <c r="J147"/>
  <c r="BF147"/>
  <c r="J107"/>
  <c r="BI145"/>
  <c r="BH145"/>
  <c r="BG145"/>
  <c r="BE145"/>
  <c r="T145"/>
  <c r="R145"/>
  <c r="P145"/>
  <c r="BK145"/>
  <c r="J145"/>
  <c r="BF145"/>
  <c r="BI144"/>
  <c r="BH144"/>
  <c r="BG144"/>
  <c r="BE144"/>
  <c r="T144"/>
  <c r="T143"/>
  <c r="T142"/>
  <c r="R144"/>
  <c r="R143"/>
  <c r="R142"/>
  <c r="P144"/>
  <c r="P143"/>
  <c r="P142"/>
  <c r="BK144"/>
  <c r="BK143"/>
  <c r="J143"/>
  <c r="BK142"/>
  <c r="J142"/>
  <c r="J144"/>
  <c r="BF144"/>
  <c r="J106"/>
  <c r="J105"/>
  <c r="BI141"/>
  <c r="BH141"/>
  <c r="BG141"/>
  <c r="BE141"/>
  <c r="T141"/>
  <c r="T140"/>
  <c r="R141"/>
  <c r="R140"/>
  <c r="P141"/>
  <c r="P140"/>
  <c r="BK141"/>
  <c r="BK140"/>
  <c r="J140"/>
  <c r="J141"/>
  <c r="BF141"/>
  <c r="J104"/>
  <c r="BI139"/>
  <c r="BH139"/>
  <c r="BG139"/>
  <c r="BE139"/>
  <c r="T139"/>
  <c r="R139"/>
  <c r="P139"/>
  <c r="BK139"/>
  <c r="J139"/>
  <c r="BF139"/>
  <c r="BI138"/>
  <c r="BH138"/>
  <c r="BG138"/>
  <c r="BE138"/>
  <c r="T138"/>
  <c r="R138"/>
  <c r="P138"/>
  <c r="BK138"/>
  <c r="J138"/>
  <c r="BF138"/>
  <c r="BI137"/>
  <c r="BH137"/>
  <c r="BG137"/>
  <c r="BE137"/>
  <c r="T137"/>
  <c r="T136"/>
  <c r="R137"/>
  <c r="R136"/>
  <c r="P137"/>
  <c r="P136"/>
  <c r="BK137"/>
  <c r="BK136"/>
  <c r="J136"/>
  <c r="J137"/>
  <c r="BF137"/>
  <c r="J103"/>
  <c r="BI135"/>
  <c r="BH135"/>
  <c r="BG135"/>
  <c r="BE135"/>
  <c r="T135"/>
  <c r="R135"/>
  <c r="P135"/>
  <c r="BK135"/>
  <c r="J135"/>
  <c r="BF135"/>
  <c r="BI134"/>
  <c r="F41"/>
  <c i="1" r="BD103"/>
  <c i="7" r="BH134"/>
  <c r="F40"/>
  <c i="1" r="BC103"/>
  <c i="7" r="BG134"/>
  <c r="F39"/>
  <c i="1" r="BB103"/>
  <c i="7" r="BE134"/>
  <c r="J37"/>
  <c i="1" r="AV103"/>
  <c i="7" r="F37"/>
  <c i="1" r="AZ103"/>
  <c i="7" r="T134"/>
  <c r="T133"/>
  <c r="T132"/>
  <c r="T131"/>
  <c r="R134"/>
  <c r="R133"/>
  <c r="R132"/>
  <c r="R131"/>
  <c r="P134"/>
  <c r="P133"/>
  <c r="P132"/>
  <c r="P131"/>
  <c i="1" r="AU103"/>
  <c i="7" r="BK134"/>
  <c r="BK133"/>
  <c r="J133"/>
  <c r="BK132"/>
  <c r="J132"/>
  <c r="BK131"/>
  <c r="J131"/>
  <c r="J100"/>
  <c r="J34"/>
  <c i="1" r="AG103"/>
  <c i="7" r="J134"/>
  <c r="BF134"/>
  <c r="J38"/>
  <c i="1" r="AW103"/>
  <c i="7" r="F38"/>
  <c i="1" r="BA103"/>
  <c i="7" r="J102"/>
  <c r="J101"/>
  <c r="F125"/>
  <c r="E123"/>
  <c r="F93"/>
  <c r="E91"/>
  <c r="J43"/>
  <c r="J28"/>
  <c r="E28"/>
  <c r="J128"/>
  <c r="J96"/>
  <c r="J27"/>
  <c r="J25"/>
  <c r="E25"/>
  <c r="J127"/>
  <c r="J95"/>
  <c r="J24"/>
  <c r="J22"/>
  <c r="E22"/>
  <c r="F128"/>
  <c r="F96"/>
  <c r="J21"/>
  <c r="J19"/>
  <c r="E19"/>
  <c r="F127"/>
  <c r="F95"/>
  <c r="J18"/>
  <c r="J16"/>
  <c r="J125"/>
  <c r="J93"/>
  <c r="E7"/>
  <c r="E117"/>
  <c r="E85"/>
  <c i="6" r="J41"/>
  <c r="J40"/>
  <c i="1" r="AY102"/>
  <c i="6" r="J39"/>
  <c i="1" r="AX102"/>
  <c i="6" r="BI148"/>
  <c r="BH148"/>
  <c r="BG148"/>
  <c r="BE148"/>
  <c r="T148"/>
  <c r="R148"/>
  <c r="P148"/>
  <c r="BK148"/>
  <c r="J148"/>
  <c r="BF148"/>
  <c r="BI147"/>
  <c r="BH147"/>
  <c r="BG147"/>
  <c r="BE147"/>
  <c r="T147"/>
  <c r="T146"/>
  <c r="R147"/>
  <c r="R146"/>
  <c r="P147"/>
  <c r="P146"/>
  <c r="BK147"/>
  <c r="BK146"/>
  <c r="J146"/>
  <c r="J147"/>
  <c r="BF147"/>
  <c r="J107"/>
  <c r="BI145"/>
  <c r="BH145"/>
  <c r="BG145"/>
  <c r="BE145"/>
  <c r="T145"/>
  <c r="R145"/>
  <c r="P145"/>
  <c r="BK145"/>
  <c r="J145"/>
  <c r="BF145"/>
  <c r="BI144"/>
  <c r="BH144"/>
  <c r="BG144"/>
  <c r="BE144"/>
  <c r="T144"/>
  <c r="T143"/>
  <c r="T142"/>
  <c r="R144"/>
  <c r="R143"/>
  <c r="R142"/>
  <c r="P144"/>
  <c r="P143"/>
  <c r="P142"/>
  <c r="BK144"/>
  <c r="BK143"/>
  <c r="J143"/>
  <c r="BK142"/>
  <c r="J142"/>
  <c r="J144"/>
  <c r="BF144"/>
  <c r="J106"/>
  <c r="J105"/>
  <c r="BI141"/>
  <c r="BH141"/>
  <c r="BG141"/>
  <c r="BE141"/>
  <c r="T141"/>
  <c r="T140"/>
  <c r="R141"/>
  <c r="R140"/>
  <c r="P141"/>
  <c r="P140"/>
  <c r="BK141"/>
  <c r="BK140"/>
  <c r="J140"/>
  <c r="J141"/>
  <c r="BF141"/>
  <c r="J104"/>
  <c r="BI139"/>
  <c r="BH139"/>
  <c r="BG139"/>
  <c r="BE139"/>
  <c r="T139"/>
  <c r="R139"/>
  <c r="P139"/>
  <c r="BK139"/>
  <c r="J139"/>
  <c r="BF139"/>
  <c r="BI138"/>
  <c r="BH138"/>
  <c r="BG138"/>
  <c r="BE138"/>
  <c r="T138"/>
  <c r="R138"/>
  <c r="P138"/>
  <c r="BK138"/>
  <c r="J138"/>
  <c r="BF138"/>
  <c r="BI137"/>
  <c r="BH137"/>
  <c r="BG137"/>
  <c r="BE137"/>
  <c r="T137"/>
  <c r="T136"/>
  <c r="R137"/>
  <c r="R136"/>
  <c r="P137"/>
  <c r="P136"/>
  <c r="BK137"/>
  <c r="BK136"/>
  <c r="J136"/>
  <c r="J137"/>
  <c r="BF137"/>
  <c r="J103"/>
  <c r="BI135"/>
  <c r="BH135"/>
  <c r="BG135"/>
  <c r="BE135"/>
  <c r="T135"/>
  <c r="R135"/>
  <c r="P135"/>
  <c r="BK135"/>
  <c r="J135"/>
  <c r="BF135"/>
  <c r="BI134"/>
  <c r="F41"/>
  <c i="1" r="BD102"/>
  <c i="6" r="BH134"/>
  <c r="F40"/>
  <c i="1" r="BC102"/>
  <c i="6" r="BG134"/>
  <c r="F39"/>
  <c i="1" r="BB102"/>
  <c i="6" r="BE134"/>
  <c r="J37"/>
  <c i="1" r="AV102"/>
  <c i="6" r="F37"/>
  <c i="1" r="AZ102"/>
  <c i="6" r="T134"/>
  <c r="T133"/>
  <c r="T132"/>
  <c r="T131"/>
  <c r="R134"/>
  <c r="R133"/>
  <c r="R132"/>
  <c r="R131"/>
  <c r="P134"/>
  <c r="P133"/>
  <c r="P132"/>
  <c r="P131"/>
  <c i="1" r="AU102"/>
  <c i="6" r="BK134"/>
  <c r="BK133"/>
  <c r="J133"/>
  <c r="BK132"/>
  <c r="J132"/>
  <c r="BK131"/>
  <c r="J131"/>
  <c r="J100"/>
  <c r="J34"/>
  <c i="1" r="AG102"/>
  <c i="6" r="J134"/>
  <c r="BF134"/>
  <c r="J38"/>
  <c i="1" r="AW102"/>
  <c i="6" r="F38"/>
  <c i="1" r="BA102"/>
  <c i="6" r="J102"/>
  <c r="J101"/>
  <c r="F125"/>
  <c r="E123"/>
  <c r="F93"/>
  <c r="E91"/>
  <c r="J43"/>
  <c r="J28"/>
  <c r="E28"/>
  <c r="J128"/>
  <c r="J96"/>
  <c r="J27"/>
  <c r="J25"/>
  <c r="E25"/>
  <c r="J127"/>
  <c r="J95"/>
  <c r="J24"/>
  <c r="J22"/>
  <c r="E22"/>
  <c r="F128"/>
  <c r="F96"/>
  <c r="J21"/>
  <c r="J19"/>
  <c r="E19"/>
  <c r="F127"/>
  <c r="F95"/>
  <c r="J18"/>
  <c r="J16"/>
  <c r="J125"/>
  <c r="J93"/>
  <c r="E7"/>
  <c r="E117"/>
  <c r="E85"/>
  <c i="5" r="J41"/>
  <c r="J40"/>
  <c i="1" r="AY100"/>
  <c i="5" r="J39"/>
  <c i="1" r="AX100"/>
  <c i="5" r="BI136"/>
  <c r="BH136"/>
  <c r="BG136"/>
  <c r="BE136"/>
  <c r="T136"/>
  <c r="R136"/>
  <c r="P136"/>
  <c r="BK136"/>
  <c r="J136"/>
  <c r="BF136"/>
  <c r="BI135"/>
  <c r="BH135"/>
  <c r="BG135"/>
  <c r="BE135"/>
  <c r="T135"/>
  <c r="T134"/>
  <c r="T133"/>
  <c r="R135"/>
  <c r="R134"/>
  <c r="R133"/>
  <c r="P135"/>
  <c r="P134"/>
  <c r="P133"/>
  <c r="BK135"/>
  <c r="BK134"/>
  <c r="J134"/>
  <c r="BK133"/>
  <c r="J133"/>
  <c r="J135"/>
  <c r="BF135"/>
  <c r="J104"/>
  <c r="J103"/>
  <c r="BI132"/>
  <c r="BH132"/>
  <c r="BG132"/>
  <c r="BE132"/>
  <c r="T132"/>
  <c r="R132"/>
  <c r="P132"/>
  <c r="BK132"/>
  <c r="J132"/>
  <c r="BF132"/>
  <c r="BI131"/>
  <c r="F41"/>
  <c i="1" r="BD100"/>
  <c i="5" r="BH131"/>
  <c r="F40"/>
  <c i="1" r="BC100"/>
  <c i="5" r="BG131"/>
  <c r="F39"/>
  <c i="1" r="BB100"/>
  <c i="5" r="BE131"/>
  <c r="J37"/>
  <c i="1" r="AV100"/>
  <c i="5" r="F37"/>
  <c i="1" r="AZ100"/>
  <c i="5" r="T131"/>
  <c r="T130"/>
  <c r="T129"/>
  <c r="T128"/>
  <c r="R131"/>
  <c r="R130"/>
  <c r="R129"/>
  <c r="R128"/>
  <c r="P131"/>
  <c r="P130"/>
  <c r="P129"/>
  <c r="P128"/>
  <c i="1" r="AU100"/>
  <c i="5" r="BK131"/>
  <c r="BK130"/>
  <c r="J130"/>
  <c r="BK129"/>
  <c r="J129"/>
  <c r="BK128"/>
  <c r="J128"/>
  <c r="J100"/>
  <c r="J34"/>
  <c i="1" r="AG100"/>
  <c i="5" r="J131"/>
  <c r="BF131"/>
  <c r="J38"/>
  <c i="1" r="AW100"/>
  <c i="5" r="F38"/>
  <c i="1" r="BA100"/>
  <c i="5" r="J102"/>
  <c r="J101"/>
  <c r="F122"/>
  <c r="E120"/>
  <c r="F93"/>
  <c r="E91"/>
  <c r="J43"/>
  <c r="J28"/>
  <c r="E28"/>
  <c r="J125"/>
  <c r="J96"/>
  <c r="J27"/>
  <c r="J25"/>
  <c r="E25"/>
  <c r="J124"/>
  <c r="J95"/>
  <c r="J24"/>
  <c r="J22"/>
  <c r="E22"/>
  <c r="F125"/>
  <c r="F96"/>
  <c r="J21"/>
  <c r="J19"/>
  <c r="E19"/>
  <c r="F124"/>
  <c r="F95"/>
  <c r="J18"/>
  <c r="J16"/>
  <c r="J122"/>
  <c r="J93"/>
  <c r="E7"/>
  <c r="E114"/>
  <c r="E85"/>
  <c i="4" r="J41"/>
  <c r="J40"/>
  <c i="1" r="AY99"/>
  <c i="4" r="J39"/>
  <c i="1" r="AX99"/>
  <c i="4" r="BI130"/>
  <c r="BH130"/>
  <c r="BG130"/>
  <c r="BE130"/>
  <c r="T130"/>
  <c r="R130"/>
  <c r="P130"/>
  <c r="BK130"/>
  <c r="J130"/>
  <c r="BF130"/>
  <c r="BI129"/>
  <c r="F41"/>
  <c i="1" r="BD99"/>
  <c i="4" r="BH129"/>
  <c r="F40"/>
  <c i="1" r="BC99"/>
  <c i="4" r="BG129"/>
  <c r="F39"/>
  <c i="1" r="BB99"/>
  <c i="4" r="BE129"/>
  <c r="J37"/>
  <c i="1" r="AV99"/>
  <c i="4" r="F37"/>
  <c i="1" r="AZ99"/>
  <c i="4" r="T129"/>
  <c r="T128"/>
  <c r="T127"/>
  <c r="T126"/>
  <c r="R129"/>
  <c r="R128"/>
  <c r="R127"/>
  <c r="R126"/>
  <c r="P129"/>
  <c r="P128"/>
  <c r="P127"/>
  <c r="P126"/>
  <c i="1" r="AU99"/>
  <c i="4" r="BK129"/>
  <c r="BK128"/>
  <c r="J128"/>
  <c r="BK127"/>
  <c r="J127"/>
  <c r="BK126"/>
  <c r="J126"/>
  <c r="J100"/>
  <c r="J34"/>
  <c i="1" r="AG99"/>
  <c i="4" r="J129"/>
  <c r="BF129"/>
  <c r="J38"/>
  <c i="1" r="AW99"/>
  <c i="4" r="F38"/>
  <c i="1" r="BA99"/>
  <c i="4" r="J102"/>
  <c r="J101"/>
  <c r="F120"/>
  <c r="E118"/>
  <c r="F93"/>
  <c r="E91"/>
  <c r="J43"/>
  <c r="J28"/>
  <c r="E28"/>
  <c r="J123"/>
  <c r="J96"/>
  <c r="J27"/>
  <c r="J25"/>
  <c r="E25"/>
  <c r="J122"/>
  <c r="J95"/>
  <c r="J24"/>
  <c r="J22"/>
  <c r="E22"/>
  <c r="F123"/>
  <c r="F96"/>
  <c r="J21"/>
  <c r="J19"/>
  <c r="E19"/>
  <c r="F122"/>
  <c r="F95"/>
  <c r="J18"/>
  <c r="J16"/>
  <c r="J120"/>
  <c r="J93"/>
  <c r="E7"/>
  <c r="E112"/>
  <c r="E85"/>
  <c i="3" r="J41"/>
  <c r="J40"/>
  <c i="1" r="AY98"/>
  <c i="3" r="J39"/>
  <c i="1" r="AX98"/>
  <c i="3" r="BI142"/>
  <c r="BH142"/>
  <c r="BG142"/>
  <c r="BE142"/>
  <c r="T142"/>
  <c r="R142"/>
  <c r="P142"/>
  <c r="BK142"/>
  <c r="J142"/>
  <c r="BF142"/>
  <c r="BI141"/>
  <c r="BH141"/>
  <c r="BG141"/>
  <c r="BE141"/>
  <c r="T141"/>
  <c r="R141"/>
  <c r="P141"/>
  <c r="BK141"/>
  <c r="J141"/>
  <c r="BF141"/>
  <c r="BI140"/>
  <c r="BH140"/>
  <c r="BG140"/>
  <c r="BE140"/>
  <c r="T140"/>
  <c r="R140"/>
  <c r="P140"/>
  <c r="BK140"/>
  <c r="J140"/>
  <c r="BF140"/>
  <c r="BI139"/>
  <c r="BH139"/>
  <c r="BG139"/>
  <c r="BE139"/>
  <c r="T139"/>
  <c r="R139"/>
  <c r="P139"/>
  <c r="BK139"/>
  <c r="J139"/>
  <c r="BF139"/>
  <c r="BI138"/>
  <c r="BH138"/>
  <c r="BG138"/>
  <c r="BE138"/>
  <c r="T138"/>
  <c r="R138"/>
  <c r="P138"/>
  <c r="BK138"/>
  <c r="J138"/>
  <c r="BF138"/>
  <c r="BI137"/>
  <c r="BH137"/>
  <c r="BG137"/>
  <c r="BE137"/>
  <c r="T137"/>
  <c r="R137"/>
  <c r="P137"/>
  <c r="BK137"/>
  <c r="J137"/>
  <c r="BF137"/>
  <c r="BI136"/>
  <c r="BH136"/>
  <c r="BG136"/>
  <c r="BE136"/>
  <c r="T136"/>
  <c r="R136"/>
  <c r="P136"/>
  <c r="BK136"/>
  <c r="J136"/>
  <c r="BF136"/>
  <c r="BI135"/>
  <c r="BH135"/>
  <c r="BG135"/>
  <c r="BE135"/>
  <c r="T135"/>
  <c r="T134"/>
  <c r="T133"/>
  <c r="R135"/>
  <c r="R134"/>
  <c r="R133"/>
  <c r="P135"/>
  <c r="P134"/>
  <c r="P133"/>
  <c r="BK135"/>
  <c r="BK134"/>
  <c r="J134"/>
  <c r="BK133"/>
  <c r="J133"/>
  <c r="J135"/>
  <c r="BF135"/>
  <c r="J104"/>
  <c r="J103"/>
  <c r="BI132"/>
  <c r="BH132"/>
  <c r="BG132"/>
  <c r="BE132"/>
  <c r="T132"/>
  <c r="R132"/>
  <c r="P132"/>
  <c r="BK132"/>
  <c r="J132"/>
  <c r="BF132"/>
  <c r="BI131"/>
  <c r="F41"/>
  <c i="1" r="BD98"/>
  <c i="3" r="BH131"/>
  <c r="F40"/>
  <c i="1" r="BC98"/>
  <c i="3" r="BG131"/>
  <c r="F39"/>
  <c i="1" r="BB98"/>
  <c i="3" r="BE131"/>
  <c r="J37"/>
  <c i="1" r="AV98"/>
  <c i="3" r="F37"/>
  <c i="1" r="AZ98"/>
  <c i="3" r="T131"/>
  <c r="T130"/>
  <c r="T129"/>
  <c r="T128"/>
  <c r="R131"/>
  <c r="R130"/>
  <c r="R129"/>
  <c r="R128"/>
  <c r="P131"/>
  <c r="P130"/>
  <c r="P129"/>
  <c r="P128"/>
  <c i="1" r="AU98"/>
  <c i="3" r="BK131"/>
  <c r="BK130"/>
  <c r="J130"/>
  <c r="BK129"/>
  <c r="J129"/>
  <c r="BK128"/>
  <c r="J128"/>
  <c r="J100"/>
  <c r="J34"/>
  <c i="1" r="AG98"/>
  <c i="3" r="J131"/>
  <c r="BF131"/>
  <c r="J38"/>
  <c i="1" r="AW98"/>
  <c i="3" r="F38"/>
  <c i="1" r="BA98"/>
  <c i="3" r="J102"/>
  <c r="J101"/>
  <c r="F122"/>
  <c r="E120"/>
  <c r="F93"/>
  <c r="E91"/>
  <c r="J43"/>
  <c r="J28"/>
  <c r="E28"/>
  <c r="J125"/>
  <c r="J96"/>
  <c r="J27"/>
  <c r="J25"/>
  <c r="E25"/>
  <c r="J124"/>
  <c r="J95"/>
  <c r="J24"/>
  <c r="J22"/>
  <c r="E22"/>
  <c r="F125"/>
  <c r="F96"/>
  <c r="J21"/>
  <c r="J19"/>
  <c r="E19"/>
  <c r="F124"/>
  <c r="F95"/>
  <c r="J18"/>
  <c r="J16"/>
  <c r="J122"/>
  <c r="J93"/>
  <c r="E7"/>
  <c r="E114"/>
  <c r="E85"/>
  <c i="2" r="J39"/>
  <c r="J38"/>
  <c i="1" r="AY96"/>
  <c i="2" r="J37"/>
  <c i="1" r="AX96"/>
  <c i="2" r="BI185"/>
  <c r="BH185"/>
  <c r="BG185"/>
  <c r="BE185"/>
  <c r="T185"/>
  <c r="R185"/>
  <c r="P185"/>
  <c r="BK185"/>
  <c r="J185"/>
  <c r="BF185"/>
  <c r="BI184"/>
  <c r="BH184"/>
  <c r="BG184"/>
  <c r="BE184"/>
  <c r="T184"/>
  <c r="T183"/>
  <c r="T182"/>
  <c r="R184"/>
  <c r="R183"/>
  <c r="R182"/>
  <c r="P184"/>
  <c r="P183"/>
  <c r="P182"/>
  <c r="BK184"/>
  <c r="BK183"/>
  <c r="J183"/>
  <c r="BK182"/>
  <c r="J182"/>
  <c r="J184"/>
  <c r="BF184"/>
  <c r="J107"/>
  <c r="J106"/>
  <c r="BI181"/>
  <c r="BH181"/>
  <c r="BG181"/>
  <c r="BE181"/>
  <c r="T181"/>
  <c r="T180"/>
  <c r="R181"/>
  <c r="R180"/>
  <c r="P181"/>
  <c r="P180"/>
  <c r="BK181"/>
  <c r="BK180"/>
  <c r="J180"/>
  <c r="J181"/>
  <c r="BF181"/>
  <c r="J105"/>
  <c r="BI179"/>
  <c r="BH179"/>
  <c r="BG179"/>
  <c r="BE179"/>
  <c r="T179"/>
  <c r="R179"/>
  <c r="P179"/>
  <c r="BK179"/>
  <c r="J179"/>
  <c r="BF179"/>
  <c r="BI178"/>
  <c r="BH178"/>
  <c r="BG178"/>
  <c r="BE178"/>
  <c r="T178"/>
  <c r="R178"/>
  <c r="P178"/>
  <c r="BK178"/>
  <c r="J178"/>
  <c r="BF178"/>
  <c r="BI177"/>
  <c r="BH177"/>
  <c r="BG177"/>
  <c r="BE177"/>
  <c r="T177"/>
  <c r="R177"/>
  <c r="P177"/>
  <c r="BK177"/>
  <c r="J177"/>
  <c r="BF177"/>
  <c r="BI176"/>
  <c r="BH176"/>
  <c r="BG176"/>
  <c r="BE176"/>
  <c r="T176"/>
  <c r="T175"/>
  <c r="R176"/>
  <c r="R175"/>
  <c r="P176"/>
  <c r="P175"/>
  <c r="BK176"/>
  <c r="BK175"/>
  <c r="J175"/>
  <c r="J176"/>
  <c r="BF176"/>
  <c r="J104"/>
  <c r="BI174"/>
  <c r="BH174"/>
  <c r="BG174"/>
  <c r="BE174"/>
  <c r="T174"/>
  <c r="T173"/>
  <c r="R174"/>
  <c r="R173"/>
  <c r="P174"/>
  <c r="P173"/>
  <c r="BK174"/>
  <c r="BK173"/>
  <c r="J173"/>
  <c r="J174"/>
  <c r="BF174"/>
  <c r="J103"/>
  <c r="BI172"/>
  <c r="BH172"/>
  <c r="BG172"/>
  <c r="BE172"/>
  <c r="T172"/>
  <c r="R172"/>
  <c r="P172"/>
  <c r="BK172"/>
  <c r="J172"/>
  <c r="BF172"/>
  <c r="BI171"/>
  <c r="BH171"/>
  <c r="BG171"/>
  <c r="BE171"/>
  <c r="T171"/>
  <c r="R171"/>
  <c r="P171"/>
  <c r="BK171"/>
  <c r="J171"/>
  <c r="BF171"/>
  <c r="BI170"/>
  <c r="BH170"/>
  <c r="BG170"/>
  <c r="BE170"/>
  <c r="T170"/>
  <c r="R170"/>
  <c r="P170"/>
  <c r="BK170"/>
  <c r="J170"/>
  <c r="BF170"/>
  <c r="BI169"/>
  <c r="BH169"/>
  <c r="BG169"/>
  <c r="BE169"/>
  <c r="T169"/>
  <c r="R169"/>
  <c r="P169"/>
  <c r="BK169"/>
  <c r="J169"/>
  <c r="BF169"/>
  <c r="BI168"/>
  <c r="BH168"/>
  <c r="BG168"/>
  <c r="BE168"/>
  <c r="T168"/>
  <c r="R168"/>
  <c r="P168"/>
  <c r="BK168"/>
  <c r="J168"/>
  <c r="BF168"/>
  <c r="BI167"/>
  <c r="BH167"/>
  <c r="BG167"/>
  <c r="BE167"/>
  <c r="T167"/>
  <c r="T166"/>
  <c r="R167"/>
  <c r="R166"/>
  <c r="P167"/>
  <c r="P166"/>
  <c r="BK167"/>
  <c r="BK166"/>
  <c r="J166"/>
  <c r="J167"/>
  <c r="BF167"/>
  <c r="J102"/>
  <c r="BI165"/>
  <c r="BH165"/>
  <c r="BG165"/>
  <c r="BE165"/>
  <c r="T165"/>
  <c r="R165"/>
  <c r="P165"/>
  <c r="BK165"/>
  <c r="J165"/>
  <c r="BF165"/>
  <c r="BI164"/>
  <c r="BH164"/>
  <c r="BG164"/>
  <c r="BE164"/>
  <c r="T164"/>
  <c r="T163"/>
  <c r="R164"/>
  <c r="R163"/>
  <c r="P164"/>
  <c r="P163"/>
  <c r="BK164"/>
  <c r="BK163"/>
  <c r="J163"/>
  <c r="J164"/>
  <c r="BF164"/>
  <c r="J101"/>
  <c r="BI162"/>
  <c r="BH162"/>
  <c r="BG162"/>
  <c r="BE162"/>
  <c r="T162"/>
  <c r="R162"/>
  <c r="P162"/>
  <c r="BK162"/>
  <c r="J162"/>
  <c r="BF162"/>
  <c r="BI161"/>
  <c r="BH161"/>
  <c r="BG161"/>
  <c r="BE161"/>
  <c r="T161"/>
  <c r="R161"/>
  <c r="P161"/>
  <c r="BK161"/>
  <c r="J161"/>
  <c r="BF161"/>
  <c r="BI160"/>
  <c r="BH160"/>
  <c r="BG160"/>
  <c r="BE160"/>
  <c r="T160"/>
  <c r="R160"/>
  <c r="P160"/>
  <c r="BK160"/>
  <c r="J160"/>
  <c r="BF160"/>
  <c r="BI159"/>
  <c r="BH159"/>
  <c r="BG159"/>
  <c r="BE159"/>
  <c r="T159"/>
  <c r="R159"/>
  <c r="P159"/>
  <c r="BK159"/>
  <c r="J159"/>
  <c r="BF159"/>
  <c r="BI158"/>
  <c r="BH158"/>
  <c r="BG158"/>
  <c r="BE158"/>
  <c r="T158"/>
  <c r="R158"/>
  <c r="P158"/>
  <c r="BK158"/>
  <c r="J158"/>
  <c r="BF158"/>
  <c r="BI157"/>
  <c r="BH157"/>
  <c r="BG157"/>
  <c r="BE157"/>
  <c r="T157"/>
  <c r="R157"/>
  <c r="P157"/>
  <c r="BK157"/>
  <c r="J157"/>
  <c r="BF157"/>
  <c r="BI156"/>
  <c r="BH156"/>
  <c r="BG156"/>
  <c r="BE156"/>
  <c r="T156"/>
  <c r="R156"/>
  <c r="P156"/>
  <c r="BK156"/>
  <c r="J156"/>
  <c r="BF156"/>
  <c r="BI155"/>
  <c r="BH155"/>
  <c r="BG155"/>
  <c r="BE155"/>
  <c r="T155"/>
  <c r="R155"/>
  <c r="P155"/>
  <c r="BK155"/>
  <c r="J155"/>
  <c r="BF155"/>
  <c r="BI154"/>
  <c r="BH154"/>
  <c r="BG154"/>
  <c r="BE154"/>
  <c r="T154"/>
  <c r="R154"/>
  <c r="P154"/>
  <c r="BK154"/>
  <c r="J154"/>
  <c r="BF154"/>
  <c r="BI153"/>
  <c r="BH153"/>
  <c r="BG153"/>
  <c r="BE153"/>
  <c r="T153"/>
  <c r="R153"/>
  <c r="P153"/>
  <c r="BK153"/>
  <c r="J153"/>
  <c r="BF153"/>
  <c r="BI152"/>
  <c r="BH152"/>
  <c r="BG152"/>
  <c r="BE152"/>
  <c r="T152"/>
  <c r="R152"/>
  <c r="P152"/>
  <c r="BK152"/>
  <c r="J152"/>
  <c r="BF152"/>
  <c r="BI151"/>
  <c r="BH151"/>
  <c r="BG151"/>
  <c r="BE151"/>
  <c r="T151"/>
  <c r="R151"/>
  <c r="P151"/>
  <c r="BK151"/>
  <c r="J151"/>
  <c r="BF151"/>
  <c r="BI150"/>
  <c r="BH150"/>
  <c r="BG150"/>
  <c r="BE150"/>
  <c r="T150"/>
  <c r="R150"/>
  <c r="P150"/>
  <c r="BK150"/>
  <c r="J150"/>
  <c r="BF150"/>
  <c r="BI149"/>
  <c r="BH149"/>
  <c r="BG149"/>
  <c r="BE149"/>
  <c r="T149"/>
  <c r="R149"/>
  <c r="P149"/>
  <c r="BK149"/>
  <c r="J149"/>
  <c r="BF149"/>
  <c r="BI148"/>
  <c r="BH148"/>
  <c r="BG148"/>
  <c r="BE148"/>
  <c r="T148"/>
  <c r="R148"/>
  <c r="P148"/>
  <c r="BK148"/>
  <c r="J148"/>
  <c r="BF148"/>
  <c r="BI147"/>
  <c r="BH147"/>
  <c r="BG147"/>
  <c r="BE147"/>
  <c r="T147"/>
  <c r="R147"/>
  <c r="P147"/>
  <c r="BK147"/>
  <c r="J147"/>
  <c r="BF147"/>
  <c r="BI146"/>
  <c r="BH146"/>
  <c r="BG146"/>
  <c r="BE146"/>
  <c r="T146"/>
  <c r="R146"/>
  <c r="P146"/>
  <c r="BK146"/>
  <c r="J146"/>
  <c r="BF146"/>
  <c r="BI145"/>
  <c r="BH145"/>
  <c r="BG145"/>
  <c r="BE145"/>
  <c r="T145"/>
  <c r="R145"/>
  <c r="P145"/>
  <c r="BK145"/>
  <c r="J145"/>
  <c r="BF145"/>
  <c r="BI144"/>
  <c r="BH144"/>
  <c r="BG144"/>
  <c r="BE144"/>
  <c r="T144"/>
  <c r="R144"/>
  <c r="P144"/>
  <c r="BK144"/>
  <c r="J144"/>
  <c r="BF144"/>
  <c r="BI143"/>
  <c r="BH143"/>
  <c r="BG143"/>
  <c r="BE143"/>
  <c r="T143"/>
  <c r="R143"/>
  <c r="P143"/>
  <c r="BK143"/>
  <c r="J143"/>
  <c r="BF143"/>
  <c r="BI142"/>
  <c r="BH142"/>
  <c r="BG142"/>
  <c r="BE142"/>
  <c r="T142"/>
  <c r="R142"/>
  <c r="P142"/>
  <c r="BK142"/>
  <c r="J142"/>
  <c r="BF142"/>
  <c r="BI141"/>
  <c r="BH141"/>
  <c r="BG141"/>
  <c r="BE141"/>
  <c r="T141"/>
  <c r="R141"/>
  <c r="P141"/>
  <c r="BK141"/>
  <c r="J141"/>
  <c r="BF141"/>
  <c r="BI140"/>
  <c r="BH140"/>
  <c r="BG140"/>
  <c r="BE140"/>
  <c r="T140"/>
  <c r="R140"/>
  <c r="P140"/>
  <c r="BK140"/>
  <c r="J140"/>
  <c r="BF140"/>
  <c r="BI139"/>
  <c r="BH139"/>
  <c r="BG139"/>
  <c r="BE139"/>
  <c r="T139"/>
  <c r="R139"/>
  <c r="P139"/>
  <c r="BK139"/>
  <c r="J139"/>
  <c r="BF139"/>
  <c r="BI138"/>
  <c r="BH138"/>
  <c r="BG138"/>
  <c r="BE138"/>
  <c r="T138"/>
  <c r="R138"/>
  <c r="P138"/>
  <c r="BK138"/>
  <c r="J138"/>
  <c r="BF138"/>
  <c r="BI137"/>
  <c r="BH137"/>
  <c r="BG137"/>
  <c r="BE137"/>
  <c r="T137"/>
  <c r="R137"/>
  <c r="P137"/>
  <c r="BK137"/>
  <c r="J137"/>
  <c r="BF137"/>
  <c r="BI136"/>
  <c r="BH136"/>
  <c r="BG136"/>
  <c r="BE136"/>
  <c r="T136"/>
  <c r="R136"/>
  <c r="P136"/>
  <c r="BK136"/>
  <c r="J136"/>
  <c r="BF136"/>
  <c r="BI135"/>
  <c r="BH135"/>
  <c r="BG135"/>
  <c r="BE135"/>
  <c r="T135"/>
  <c r="R135"/>
  <c r="P135"/>
  <c r="BK135"/>
  <c r="J135"/>
  <c r="BF135"/>
  <c r="BI134"/>
  <c r="BH134"/>
  <c r="BG134"/>
  <c r="BE134"/>
  <c r="T134"/>
  <c r="R134"/>
  <c r="P134"/>
  <c r="BK134"/>
  <c r="J134"/>
  <c r="BF134"/>
  <c r="BI133"/>
  <c r="BH133"/>
  <c r="BG133"/>
  <c r="BE133"/>
  <c r="T133"/>
  <c r="R133"/>
  <c r="P133"/>
  <c r="BK133"/>
  <c r="J133"/>
  <c r="BF133"/>
  <c r="BI132"/>
  <c r="F39"/>
  <c i="1" r="BD96"/>
  <c i="2" r="BH132"/>
  <c r="F38"/>
  <c i="1" r="BC96"/>
  <c i="2" r="BG132"/>
  <c r="F37"/>
  <c i="1" r="BB96"/>
  <c i="2" r="BE132"/>
  <c r="J35"/>
  <c i="1" r="AV96"/>
  <c i="2" r="F35"/>
  <c i="1" r="AZ96"/>
  <c i="2" r="T132"/>
  <c r="T131"/>
  <c r="T130"/>
  <c r="T129"/>
  <c r="R132"/>
  <c r="R131"/>
  <c r="R130"/>
  <c r="R129"/>
  <c r="P132"/>
  <c r="P131"/>
  <c r="P130"/>
  <c r="P129"/>
  <c i="1" r="AU96"/>
  <c i="2" r="BK132"/>
  <c r="BK131"/>
  <c r="J131"/>
  <c r="BK130"/>
  <c r="J130"/>
  <c r="BK129"/>
  <c r="J129"/>
  <c r="J98"/>
  <c r="J32"/>
  <c i="1" r="AG96"/>
  <c i="2" r="J132"/>
  <c r="BF132"/>
  <c r="J36"/>
  <c i="1" r="AW96"/>
  <c i="2" r="F36"/>
  <c i="1" r="BA96"/>
  <c i="2" r="J100"/>
  <c r="J99"/>
  <c r="F123"/>
  <c r="E121"/>
  <c r="F91"/>
  <c r="E89"/>
  <c r="J41"/>
  <c r="J26"/>
  <c r="E26"/>
  <c r="J126"/>
  <c r="J94"/>
  <c r="J25"/>
  <c r="J23"/>
  <c r="E23"/>
  <c r="J125"/>
  <c r="J93"/>
  <c r="J22"/>
  <c r="J20"/>
  <c r="E20"/>
  <c r="F126"/>
  <c r="F94"/>
  <c r="J19"/>
  <c r="J17"/>
  <c r="E17"/>
  <c r="F125"/>
  <c r="F93"/>
  <c r="J16"/>
  <c r="J14"/>
  <c r="J123"/>
  <c r="J91"/>
  <c r="E7"/>
  <c r="E117"/>
  <c r="E85"/>
  <c i="1" r="BD101"/>
  <c r="BC101"/>
  <c r="BB101"/>
  <c r="BA101"/>
  <c r="AZ101"/>
  <c r="AY101"/>
  <c r="AX101"/>
  <c r="AW101"/>
  <c r="AV101"/>
  <c r="AU101"/>
  <c r="AT101"/>
  <c r="AS101"/>
  <c r="AG101"/>
  <c r="BD97"/>
  <c r="BC97"/>
  <c r="BB97"/>
  <c r="BA97"/>
  <c r="AZ97"/>
  <c r="AY97"/>
  <c r="AX97"/>
  <c r="AW97"/>
  <c r="AV97"/>
  <c r="AU97"/>
  <c r="AT97"/>
  <c r="AS97"/>
  <c r="AG97"/>
  <c r="BD95"/>
  <c r="BC95"/>
  <c r="BB95"/>
  <c r="BA95"/>
  <c r="AZ95"/>
  <c r="AY95"/>
  <c r="AX95"/>
  <c r="AW95"/>
  <c r="AV95"/>
  <c r="AU95"/>
  <c r="AT95"/>
  <c r="AS95"/>
  <c r="AG95"/>
  <c r="BD94"/>
  <c r="W33"/>
  <c r="BC94"/>
  <c r="W32"/>
  <c r="BB94"/>
  <c r="W31"/>
  <c r="BA94"/>
  <c r="W30"/>
  <c r="AZ94"/>
  <c r="W29"/>
  <c r="AY94"/>
  <c r="AX94"/>
  <c r="AW94"/>
  <c r="AK30"/>
  <c r="AV94"/>
  <c r="AK29"/>
  <c r="AU94"/>
  <c r="AT94"/>
  <c r="AS94"/>
  <c r="AG94"/>
  <c r="AK26"/>
  <c r="AT105"/>
  <c r="AN105"/>
  <c r="AT104"/>
  <c r="AN104"/>
  <c r="AT103"/>
  <c r="AN103"/>
  <c r="AT102"/>
  <c r="AN102"/>
  <c r="AN101"/>
  <c r="AT100"/>
  <c r="AN100"/>
  <c r="AT99"/>
  <c r="AN99"/>
  <c r="AT98"/>
  <c r="AN98"/>
  <c r="AN97"/>
  <c r="AT96"/>
  <c r="AN96"/>
  <c r="AN95"/>
  <c r="AN94"/>
  <c r="L90"/>
  <c r="AM90"/>
  <c r="AM89"/>
  <c r="L89"/>
  <c r="AM87"/>
  <c r="L87"/>
  <c r="L85"/>
  <c r="L8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<sst xmlns="http://schemas.openxmlformats.org/spreadsheetml/2006/main">
  <si>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</si>
  <si>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</si>
  <si>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</si>
  <si>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</si>
  <si>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</si>
  <si>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{cb3bd6fd-4e29-4a8b-8920-58281d62b220}</t>
  </si>
  <si>
    <t>0,001</t>
  </si>
  <si>
    <t>20</t>
  </si>
  <si>
    <t>REKAPITULÁCIA STAVBY</t>
  </si>
  <si>
    <t xml:space="preserve">v ---  nižšie sa nachádzajú doplnkové a pomocné údaje k zostavám  --- v</t>
  </si>
  <si>
    <t>Návod na vyplnenie</t>
  </si>
  <si>
    <t>Kód:</t>
  </si>
  <si>
    <t>Ivan1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</si>
  <si>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</si>
  <si>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</si>
  <si>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DEVÍNSKA NOVÁ VES</t>
  </si>
  <si>
    <t>JKSO:</t>
  </si>
  <si>
    <t>KS:</t>
  </si>
  <si>
    <t>Miesto:</t>
  </si>
  <si>
    <t>Dátum:</t>
  </si>
  <si>
    <t>24. 9. 2019</t>
  </si>
  <si>
    <t>Objednávateľ:</t>
  </si>
  <si>
    <t>IČO:</t>
  </si>
  <si>
    <t xml:space="preserve"> </t>
  </si>
  <si>
    <t>IČ DPH:</t>
  </si>
  <si>
    <t>Zhotoviteľ:</t>
  </si>
  <si>
    <t>Vyplň údaj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</si>
  <si>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</si>
  <si>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</si>
  <si>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</si>
  <si>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</si>
  <si>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</si>
  <si>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</si>
  <si>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</si>
  <si>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</si>
  <si>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</si>
  <si>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</si>
  <si>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</si>
  <si>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</si>
  <si>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</si>
  <si>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</si>
  <si>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</si>
  <si>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</si>
  <si>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</si>
  <si>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</si>
  <si>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</si>
  <si>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</si>
  <si>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</si>
  <si>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</si>
  <si>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</si>
  <si>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</si>
  <si>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</si>
  <si>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</si>
  <si>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</si>
  <si>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</si>
  <si>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</si>
  <si>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</si>
  <si>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</si>
  <si>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</si>
  <si>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</si>
  <si>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</si>
  <si>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</si>
  <si>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</si>
  <si>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</si>
  <si>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</si>
  <si>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</si>
  <si>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</si>
  <si>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</si>
  <si>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</si>
  <si>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</si>
  <si>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</si>
  <si>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</si>
  <si>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</si>
  <si>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</si>
  <si>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</si>
  <si>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</si>
  <si>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01</t>
  </si>
  <si>
    <t>Rekonštrukcia vodnej nádrže</t>
  </si>
  <si>
    <t>STA</t>
  </si>
  <si>
    <t>1</t>
  </si>
  <si>
    <t>{ca1aed76-379c-4c16-a4db-5742001934ff}</t>
  </si>
  <si>
    <t>/</t>
  </si>
  <si>
    <t>01-1</t>
  </si>
  <si>
    <t>Stavebné úpravy</t>
  </si>
  <si>
    <t>Časť</t>
  </si>
  <si>
    <t>2</t>
  </si>
  <si>
    <t>{23cdd315-0b13-4653-85c1-855dc84f41ff}</t>
  </si>
  <si>
    <t>01-2</t>
  </si>
  <si>
    <t>Oceľové konštrukcie</t>
  </si>
  <si>
    <t>{a028d901-5352-4b77-99b2-d3ba55a787a8}</t>
  </si>
  <si>
    <t>01-21</t>
  </si>
  <si>
    <t>Vypúšťací objekt</t>
  </si>
  <si>
    <t>3</t>
  </si>
  <si>
    <t>{f943ed99-0d3a-4c06-88d3-daff99b5d1bb}</t>
  </si>
  <si>
    <t>01-22</t>
  </si>
  <si>
    <t>Prehradenie potoka s lávkou</t>
  </si>
  <si>
    <t>{ec013114-4da9-464a-9d6d-0ba0a9aa007b}</t>
  </si>
  <si>
    <t>01-23</t>
  </si>
  <si>
    <t>Napúšťací objekt</t>
  </si>
  <si>
    <t>{ea399458-0bbb-4cef-adc2-c9625f43dc71}</t>
  </si>
  <si>
    <t>01-3</t>
  </si>
  <si>
    <t>Prístavisko</t>
  </si>
  <si>
    <t>{35f93ecd-bb70-4bc3-9531-c1dc6211507e}</t>
  </si>
  <si>
    <t>01-31</t>
  </si>
  <si>
    <t>Plošina</t>
  </si>
  <si>
    <t>{ff89d441-0e63-4ee8-966f-846c5be24c57}</t>
  </si>
  <si>
    <t>01-32</t>
  </si>
  <si>
    <t>Lávka o dĺžke 2 m a vstupné schodisko</t>
  </si>
  <si>
    <t>{ae43b578-9739-4e0b-8911-532a6791037d}</t>
  </si>
  <si>
    <t>01-4</t>
  </si>
  <si>
    <t>Múr a opravy betónových komštrukcií</t>
  </si>
  <si>
    <t>{42771b12-b485-44b5-857e-99abdf6dfed3}</t>
  </si>
  <si>
    <t>01-5</t>
  </si>
  <si>
    <t>POV</t>
  </si>
  <si>
    <t>{3eea28c9-4a59-4758-8f3f-b05ccc6f6d3f}</t>
  </si>
  <si>
    <t>KRYCÍ LIST ROZPOČTU</t>
  </si>
  <si>
    <t>Objekt:</t>
  </si>
  <si>
    <t>01 - Rekonštrukcia vodnej nádrže</t>
  </si>
  <si>
    <t>Časť:</t>
  </si>
  <si>
    <t>01-1 - Stavebné úpravy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</si>
  <si>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</si>
  <si>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</si>
  <si>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</si>
  <si>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</si>
  <si>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</si>
  <si>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</si>
  <si>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</si>
  <si>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3 - Zvislé a kompletné konštrukcie</t>
  </si>
  <si>
    <t xml:space="preserve">    4 - Vodorovné konštrukcie</t>
  </si>
  <si>
    <t xml:space="preserve">    8 - Rúrové vedenie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</si>
  <si>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</si>
  <si>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</si>
  <si>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</si>
  <si>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762 - Konštrukcie tesárske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</si>
  <si>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</si>
  <si>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</si>
  <si>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</si>
  <si>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</si>
  <si>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</si>
  <si>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</si>
  <si>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</si>
  <si>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</si>
  <si>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</si>
  <si>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</si>
  <si>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</si>
  <si>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</si>
  <si>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</si>
  <si>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</si>
  <si>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</si>
  <si>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</si>
  <si>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</si>
  <si>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111201102</t>
  </si>
  <si>
    <t>Odstránenie krovín a stromov s koreňom s priemerom kmeňa do 100 mm, nad 1000 do 10000 m2</t>
  </si>
  <si>
    <t>m2</t>
  </si>
  <si>
    <t>4</t>
  </si>
  <si>
    <t>1051432007</t>
  </si>
  <si>
    <t>111251111</t>
  </si>
  <si>
    <t>Drvenie orezaných vetiev, s odvozom drevnej drviny do 20 km a so zložením priemeru vetiev do 100 mm</t>
  </si>
  <si>
    <t>m3</t>
  </si>
  <si>
    <t>-654993170</t>
  </si>
  <si>
    <t>114203101</t>
  </si>
  <si>
    <t>Rozobratie dlažby z lomového kameňa na sucho, so škárami vyplnenými pieskom</t>
  </si>
  <si>
    <t>-1075464893</t>
  </si>
  <si>
    <t>114203201</t>
  </si>
  <si>
    <t>Očistenie lomového kameňa alebo betónových tvárnic od hliny alebo piesku</t>
  </si>
  <si>
    <t>-2015878904</t>
  </si>
  <si>
    <t>5</t>
  </si>
  <si>
    <t>114203401</t>
  </si>
  <si>
    <t>Zrovnanie lomového kameňa alebo betónových tvárnicdo merateľných figúr, s premiestnením do 10 m</t>
  </si>
  <si>
    <t>621083304</t>
  </si>
  <si>
    <t>6</t>
  </si>
  <si>
    <t>114203409</t>
  </si>
  <si>
    <t>Príplatok za každých ďalších i začatých 10 m nad 10 m</t>
  </si>
  <si>
    <t>378711147</t>
  </si>
  <si>
    <t>7</t>
  </si>
  <si>
    <t>122201103</t>
  </si>
  <si>
    <t>Odkopávka a prekopávka nezapažená v hornine 3, nad 1000 do 10000 m3</t>
  </si>
  <si>
    <t>-112053620</t>
  </si>
  <si>
    <t>8</t>
  </si>
  <si>
    <t>122201109</t>
  </si>
  <si>
    <t>Odkopávky a prekopávky nezapažené. Príplatok k cenám za lepivosť horniny 3</t>
  </si>
  <si>
    <t>1415992925</t>
  </si>
  <si>
    <t>9</t>
  </si>
  <si>
    <t>122703601</t>
  </si>
  <si>
    <t>Odstránenie nánosov z vypúšťaných vodných nádrží pri únosnosti dna nad 15 kPa do 40 kPa</t>
  </si>
  <si>
    <t>1168619479</t>
  </si>
  <si>
    <t>10</t>
  </si>
  <si>
    <t>129103101</t>
  </si>
  <si>
    <t>Čistenie koryta vodotoku šírky dna 5m hĺbka do 2, 5m hornina1-2</t>
  </si>
  <si>
    <t>815589414</t>
  </si>
  <si>
    <t>11</t>
  </si>
  <si>
    <t>132201101</t>
  </si>
  <si>
    <t>Výkop ryhy do šírky 600 mm v horn.3 do 100 m3</t>
  </si>
  <si>
    <t>-2081883849</t>
  </si>
  <si>
    <t>12</t>
  </si>
  <si>
    <t>132201102</t>
  </si>
  <si>
    <t>Výkop ryhy do šírky 600 mm v horn.3 nad 100 m3</t>
  </si>
  <si>
    <t>-1862589153</t>
  </si>
  <si>
    <t>13</t>
  </si>
  <si>
    <t>132201109</t>
  </si>
  <si>
    <t>Príplatok k cene za lepivosť pri hĺbení rýh šírky do 600 mm zapažených i nezapažených s urovnaním dna v hornine 3</t>
  </si>
  <si>
    <t>-467720556</t>
  </si>
  <si>
    <t>14</t>
  </si>
  <si>
    <t>162253102</t>
  </si>
  <si>
    <t>Vodorovné premiestnenie nánosu nad 15-40 kPa na vzdialenosť nad 20-40m</t>
  </si>
  <si>
    <t>-1843008926</t>
  </si>
  <si>
    <t>15</t>
  </si>
  <si>
    <t>162253902</t>
  </si>
  <si>
    <t>Príplatok k cene -3102 za každých ďalších i začatých 10 m nad 40m</t>
  </si>
  <si>
    <t>1506362227</t>
  </si>
  <si>
    <t>16</t>
  </si>
  <si>
    <t>162301142</t>
  </si>
  <si>
    <t>Vodorovné premiestnenie výkopku po spevnenej ceste z horniny tr.1-4, nad 1000 do 10000 m3 na vzdialenosť do 1000 m</t>
  </si>
  <si>
    <t>-1151017390</t>
  </si>
  <si>
    <t>17</t>
  </si>
  <si>
    <t>162501102</t>
  </si>
  <si>
    <t>Vodorovné premiestnenie výkopku po spevnenej ceste z horniny tr.1-4, do 100 m3 na vzdialenosť do 3000 m</t>
  </si>
  <si>
    <t>920395795</t>
  </si>
  <si>
    <t>18</t>
  </si>
  <si>
    <t>162501105</t>
  </si>
  <si>
    <t>Vodorovné premiestnenie výkopku po spevnenej ceste z horniny tr.1-4, do 100 m3, príplatok k cene za každých ďalšich a začatých 1000 m</t>
  </si>
  <si>
    <t>1112948301</t>
  </si>
  <si>
    <t>19</t>
  </si>
  <si>
    <t>162501142</t>
  </si>
  <si>
    <t>Vodorovné premiestnenie výkopku po spevnenej ceste z horniny tr.1-4, nad 1000 do 10000 m3 na vzdialenosť do 3000 m</t>
  </si>
  <si>
    <t>647073659</t>
  </si>
  <si>
    <t>162501143</t>
  </si>
  <si>
    <t>Vodorovné premiestnenie výkopku po spevnenej ceste z horniny tr.1-4, nad 1000 do 10000 m3, príplatok k cene za každých ďalšich a začatých 1000 m</t>
  </si>
  <si>
    <t>-492876294</t>
  </si>
  <si>
    <t>21</t>
  </si>
  <si>
    <t>167101101</t>
  </si>
  <si>
    <t>Nakladanie neuľahnutého výkopku z hornín tr.1-4 do 100 m3</t>
  </si>
  <si>
    <t>1915508202</t>
  </si>
  <si>
    <t>22</t>
  </si>
  <si>
    <t>167102102</t>
  </si>
  <si>
    <t>Nakladanie neuľahnutého výkopku z hornín tr.1-4 nad 1000 do 10000 m3</t>
  </si>
  <si>
    <t>1225611879</t>
  </si>
  <si>
    <t>23</t>
  </si>
  <si>
    <t>171101112</t>
  </si>
  <si>
    <t xml:space="preserve">Uloženie sypaniny do násypu  nesúdržnej horníny mimo aktivívnej zóny</t>
  </si>
  <si>
    <t>-626978660</t>
  </si>
  <si>
    <t>24</t>
  </si>
  <si>
    <t>171201101</t>
  </si>
  <si>
    <t>Uloženie sypaniny do násypov s rozprestretím sypaniny vo vrstvách a s hrubým urovnaním nezhutnených</t>
  </si>
  <si>
    <t>-1211270254</t>
  </si>
  <si>
    <t>25</t>
  </si>
  <si>
    <t>171209002</t>
  </si>
  <si>
    <t>Poplatok za skladovanie - zemina a kamenivo (17 05) ostatné</t>
  </si>
  <si>
    <t>t</t>
  </si>
  <si>
    <t>1152259528</t>
  </si>
  <si>
    <t>26</t>
  </si>
  <si>
    <t>174101002</t>
  </si>
  <si>
    <t>Zásyp sypaninou so zhutnením jám, šachiet, rýh, zárezov alebo okolo objektov nad 100 do 1000 m3</t>
  </si>
  <si>
    <t>474489326</t>
  </si>
  <si>
    <t>27</t>
  </si>
  <si>
    <t>180401212</t>
  </si>
  <si>
    <t>Založenie trávnika lúčneho výsevom na svahu nad 1:5 do 1:2</t>
  </si>
  <si>
    <t>1710309641</t>
  </si>
  <si>
    <t>28</t>
  </si>
  <si>
    <t>M</t>
  </si>
  <si>
    <t>005720001500</t>
  </si>
  <si>
    <t>Osivá tráv - výber trávových semien</t>
  </si>
  <si>
    <t>kg</t>
  </si>
  <si>
    <t>1830913773</t>
  </si>
  <si>
    <t>29</t>
  </si>
  <si>
    <t>181101102</t>
  </si>
  <si>
    <t>Úprava pláne v zárezoch v hornine 1-4 so zhutnením</t>
  </si>
  <si>
    <t>456378963</t>
  </si>
  <si>
    <t>30</t>
  </si>
  <si>
    <t>182101101</t>
  </si>
  <si>
    <t>Svahovanie trvalých svahov v zárezoch v hornine triedy 1-4</t>
  </si>
  <si>
    <t>1099563832</t>
  </si>
  <si>
    <t>31</t>
  </si>
  <si>
    <t>182301131</t>
  </si>
  <si>
    <t>Rozprestretie ornice na svahu so sklonom nad 1:5, plocha nad 500 m2, hr.do 100 mm</t>
  </si>
  <si>
    <t>-140637146</t>
  </si>
  <si>
    <t>Zvislé a kompletné konštrukcie</t>
  </si>
  <si>
    <t>32</t>
  </si>
  <si>
    <t>356933031/p</t>
  </si>
  <si>
    <t>Oprava-utesnenie spojov betónového potrubia „krátkou vložkou“</t>
  </si>
  <si>
    <t>ks</t>
  </si>
  <si>
    <t>-309752173</t>
  </si>
  <si>
    <t>33</t>
  </si>
  <si>
    <t>356933031/p1</t>
  </si>
  <si>
    <t>Doprava technológie</t>
  </si>
  <si>
    <t>km</t>
  </si>
  <si>
    <t>1862230065</t>
  </si>
  <si>
    <t>Vodorovné konštrukcie</t>
  </si>
  <si>
    <t>34</t>
  </si>
  <si>
    <t>451577777</t>
  </si>
  <si>
    <t>Podklad pod dlažbu v ploche vodorovnej alebo v sklone do 1:5 hr. 30-100 mm z kameniva ťaženého</t>
  </si>
  <si>
    <t>659664887</t>
  </si>
  <si>
    <t>35</t>
  </si>
  <si>
    <t>451579777</t>
  </si>
  <si>
    <t>Príplatok z.k.ď. 10mm hrúbky podkladu alebo lôžka nad 100mm z kameniva ťaženého</t>
  </si>
  <si>
    <t>636110546</t>
  </si>
  <si>
    <t>36</t>
  </si>
  <si>
    <t>461101111</t>
  </si>
  <si>
    <t>Osadenie pätky pre dlažbu z bet. alebo zo železobetónu prefabrikátov hm. jednotlivých prvkov do 80 kg</t>
  </si>
  <si>
    <t>1115507526</t>
  </si>
  <si>
    <t>37</t>
  </si>
  <si>
    <t>464511111</t>
  </si>
  <si>
    <t>Pohádzka dna alebo svahov akejkoľvek hrúbky z lomového kameňa neupraveného triedeného z terénu</t>
  </si>
  <si>
    <t>-1925516658</t>
  </si>
  <si>
    <t>38</t>
  </si>
  <si>
    <t>465921112</t>
  </si>
  <si>
    <t>Ukladanie dlažby z betónových dosiek a tvárnic na sucho, hm. do 90 kg, hr.dosiek do 150 mm</t>
  </si>
  <si>
    <t>-587584227</t>
  </si>
  <si>
    <t>39</t>
  </si>
  <si>
    <t>592270000100/p</t>
  </si>
  <si>
    <t>Tvárnica priekopová a melioračná, doska obkladová betónová-50, rozmer 500x500x80 mm</t>
  </si>
  <si>
    <t>2098647434</t>
  </si>
  <si>
    <t>Rúrové vedenie</t>
  </si>
  <si>
    <t>40</t>
  </si>
  <si>
    <t>892424111/p</t>
  </si>
  <si>
    <t>Monitoring potrubia kamerovým systémom do DN 500 mm</t>
  </si>
  <si>
    <t>súb</t>
  </si>
  <si>
    <t>-596518047</t>
  </si>
  <si>
    <t>Ostatné konštrukcie a práce-búranie</t>
  </si>
  <si>
    <t>41</t>
  </si>
  <si>
    <t>935111311</t>
  </si>
  <si>
    <t>Osadenie priekopového žľabu z betónových priekopových tvárnic šírky nad 800 do 1200 mm</t>
  </si>
  <si>
    <t>m</t>
  </si>
  <si>
    <t>-538010481</t>
  </si>
  <si>
    <t>42</t>
  </si>
  <si>
    <t>592270000200</t>
  </si>
  <si>
    <t>Tvárnica priekopová a melioračná, žľabovka betónová TBM 1-103, rozmer 500x1025x80/100 mm</t>
  </si>
  <si>
    <t>227369817</t>
  </si>
  <si>
    <t>43</t>
  </si>
  <si>
    <t>938902302/p</t>
  </si>
  <si>
    <t>Čistenie betónových rúr</t>
  </si>
  <si>
    <t>-634831846</t>
  </si>
  <si>
    <t>44</t>
  </si>
  <si>
    <t>938902302/p1</t>
  </si>
  <si>
    <t>Doprava čistiaceho zariadenia</t>
  </si>
  <si>
    <t>-1984981399</t>
  </si>
  <si>
    <t>99</t>
  </si>
  <si>
    <t>Presun hmôt HSV</t>
  </si>
  <si>
    <t>45</t>
  </si>
  <si>
    <t>998332011</t>
  </si>
  <si>
    <t>Presun hmôt pre úpravy vodných tokov a kanály dĺžky do 7000 m, hrádze ochranné, rybničné a ostatné</t>
  </si>
  <si>
    <t>-310276767</t>
  </si>
  <si>
    <t>PSV</t>
  </si>
  <si>
    <t>Práce a dodávky PSV</t>
  </si>
  <si>
    <t>762</t>
  </si>
  <si>
    <t>Konštrukcie tesárske</t>
  </si>
  <si>
    <t>46</t>
  </si>
  <si>
    <t>762521812</t>
  </si>
  <si>
    <t xml:space="preserve">Demontáž podláh bez vankúšov z dosiek hr. 32 - 50 mm,  -0.02400t</t>
  </si>
  <si>
    <t>-2140933765</t>
  </si>
  <si>
    <t>47</t>
  </si>
  <si>
    <t>998762202</t>
  </si>
  <si>
    <t>Presun hmôt pre konštrukcie tesárske v objektoch výšky do 12 m</t>
  </si>
  <si>
    <t>%</t>
  </si>
  <si>
    <t>-1710684680</t>
  </si>
  <si>
    <t>01-2 - Oceľové konštrukcie</t>
  </si>
  <si>
    <t>Úroveň 3:</t>
  </si>
  <si>
    <t>01-21 - Vypúšťací objekt</t>
  </si>
  <si>
    <t xml:space="preserve">    767 - Konštrukcie doplnkové kovové</t>
  </si>
  <si>
    <t>891312210/p</t>
  </si>
  <si>
    <t>Montáž zasúvadla</t>
  </si>
  <si>
    <t>-1508209603</t>
  </si>
  <si>
    <t>422220003300/p</t>
  </si>
  <si>
    <t>Zasúvadlo</t>
  </si>
  <si>
    <t>-1616613331</t>
  </si>
  <si>
    <t>767</t>
  </si>
  <si>
    <t>Konštrukcie doplnkové kovové</t>
  </si>
  <si>
    <t>767251111/</t>
  </si>
  <si>
    <t>Montáž obvodovej plošiny</t>
  </si>
  <si>
    <t>2134999328</t>
  </si>
  <si>
    <t>553430007600/p</t>
  </si>
  <si>
    <t>Obvodová plošina vrátane povrchovej úpravy</t>
  </si>
  <si>
    <t>-48496400</t>
  </si>
  <si>
    <t>767590110/p</t>
  </si>
  <si>
    <t>Montáž lávky</t>
  </si>
  <si>
    <t>-356036784</t>
  </si>
  <si>
    <t>553430007700/p</t>
  </si>
  <si>
    <t>Lávka vrátane povrchovej úpravy</t>
  </si>
  <si>
    <t>975950677</t>
  </si>
  <si>
    <t>767832100/p</t>
  </si>
  <si>
    <t>Montáž rebríka dl. 3900 mm</t>
  </si>
  <si>
    <t>-169605890</t>
  </si>
  <si>
    <t>553430001100/p</t>
  </si>
  <si>
    <t xml:space="preserve">Rebrík  dĺ. 3900 mm vrátane povrchovej úpravy</t>
  </si>
  <si>
    <t>-655869035</t>
  </si>
  <si>
    <t>767995101/p</t>
  </si>
  <si>
    <t>Montáž hrablíc</t>
  </si>
  <si>
    <t>-1667687340</t>
  </si>
  <si>
    <t>553520000200/p</t>
  </si>
  <si>
    <t>Hrablice vrátane povrchovej úpravy</t>
  </si>
  <si>
    <t>-895122362</t>
  </si>
  <si>
    <t>01-22 - Prehradenie potoka s lávkou</t>
  </si>
  <si>
    <t>934956222/p</t>
  </si>
  <si>
    <t>Montáž prehradenia</t>
  </si>
  <si>
    <t>2140030140</t>
  </si>
  <si>
    <t>553430007800/p</t>
  </si>
  <si>
    <t>Prehradenie vrátane povrchovej úpravy</t>
  </si>
  <si>
    <t>2077736315</t>
  </si>
  <si>
    <t>01-23 - Napúšťací objekt</t>
  </si>
  <si>
    <t>891312210/p1</t>
  </si>
  <si>
    <t>716820799</t>
  </si>
  <si>
    <t>422220003300/p1</t>
  </si>
  <si>
    <t>-1087847246</t>
  </si>
  <si>
    <t>796683208</t>
  </si>
  <si>
    <t>553520000200/p1</t>
  </si>
  <si>
    <t>466360558</t>
  </si>
  <si>
    <t>01-3 - Prístavisko</t>
  </si>
  <si>
    <t>01-31 - Plošina</t>
  </si>
  <si>
    <t xml:space="preserve">    2 - Zakladanie</t>
  </si>
  <si>
    <t xml:space="preserve">    763 - Konštrukcie - drevostavby</t>
  </si>
  <si>
    <t>133211105</t>
  </si>
  <si>
    <t xml:space="preserve">Hĺbenie šachiet v  hornine tr. 3 nesúdržných - ručným náradím plocha výkopu do 20 m2</t>
  </si>
  <si>
    <t>-1313613846</t>
  </si>
  <si>
    <t>133211109</t>
  </si>
  <si>
    <t>Príplatok za lepivosť pri hĺbení šachiet ručným alebo pneumatickým náradím v horninách tr. 3</t>
  </si>
  <si>
    <t>1024054568</t>
  </si>
  <si>
    <t>Zakladanie</t>
  </si>
  <si>
    <t>275311116</t>
  </si>
  <si>
    <t>Základové pätky a bloky mostných konštrukcií z betónu prostého tr. C 16/20</t>
  </si>
  <si>
    <t>1895010642</t>
  </si>
  <si>
    <t>275354111</t>
  </si>
  <si>
    <t xml:space="preserve">Debnenie základových pätiek mostných konštrukcií  - zhotovenie</t>
  </si>
  <si>
    <t>-373352384</t>
  </si>
  <si>
    <t>275354211</t>
  </si>
  <si>
    <t xml:space="preserve">Debnenie základových pätiek mostných konštrukcií  - odstránenie</t>
  </si>
  <si>
    <t>1273860850</t>
  </si>
  <si>
    <t>998212111</t>
  </si>
  <si>
    <t>Presun hmôt pre mosty murované, monolitické,betónové,kovové,výšky mosta do 20 m</t>
  </si>
  <si>
    <t>313905775</t>
  </si>
  <si>
    <t>763</t>
  </si>
  <si>
    <t>Konštrukcie - drevostavby</t>
  </si>
  <si>
    <t>763750200/p</t>
  </si>
  <si>
    <t>Montáž a dodávka drevoplastových kompozitných podláh, dosky 150 x 25 x 5000 – 20 ks</t>
  </si>
  <si>
    <t>-1939153926</t>
  </si>
  <si>
    <t>763750200/p1</t>
  </si>
  <si>
    <t>Montáž a dodávka podkladového hranola 3,00 – 9 ks</t>
  </si>
  <si>
    <t>-703793404</t>
  </si>
  <si>
    <t>767161210/p</t>
  </si>
  <si>
    <t>Montáž zábradlia vrátane dodávky</t>
  </si>
  <si>
    <t>570888530</t>
  </si>
  <si>
    <t>Montáž a dodávka plošiny vrátane povchovej úpravy</t>
  </si>
  <si>
    <t>1186863710</t>
  </si>
  <si>
    <t>01-32 - Lávka o dĺžke 2 m a vstupné schodisko</t>
  </si>
  <si>
    <t>132211111</t>
  </si>
  <si>
    <t xml:space="preserve">Hĺbenie rýh šírky do 600 mm v  hornine tr.3 nesúdržných - ručným náradím</t>
  </si>
  <si>
    <t>1110129435</t>
  </si>
  <si>
    <t>132211119</t>
  </si>
  <si>
    <t>Príplatok za lepivosť pri hĺbení rýh š do 600 mm ručným náradím v hornine tr. 3</t>
  </si>
  <si>
    <t>-1383404009</t>
  </si>
  <si>
    <t>274311116</t>
  </si>
  <si>
    <t>Základové pásy, prahy, vence mostných konštrukcií z betónu prostého tr. C 16/20</t>
  </si>
  <si>
    <t>-1359442031</t>
  </si>
  <si>
    <t>274354111</t>
  </si>
  <si>
    <t>Debnenie základových pásov mostných konštrukcií - zhotovenie</t>
  </si>
  <si>
    <t>353193912</t>
  </si>
  <si>
    <t>274354211</t>
  </si>
  <si>
    <t>Debnenie základových pásov mostných konštrukcií - odstránenie</t>
  </si>
  <si>
    <t>2094261162</t>
  </si>
  <si>
    <t>1924703867</t>
  </si>
  <si>
    <t>763750200/p2</t>
  </si>
  <si>
    <t>Montáž a dodávka drevoplastových kompozitných podláh, dosky 150 x 25 x 1000 – 14 ks</t>
  </si>
  <si>
    <t>1435055319</t>
  </si>
  <si>
    <t>763750200/p3</t>
  </si>
  <si>
    <t>Montáž a dodávka podkladového hranola 2,00 – 3 ks</t>
  </si>
  <si>
    <t>-1141990750</t>
  </si>
  <si>
    <t>939871499</t>
  </si>
  <si>
    <t>767590110/p1</t>
  </si>
  <si>
    <t>Montáž a dodávka lávky a vstupného schodiska vrátane povchovej úpravy</t>
  </si>
  <si>
    <t>-268537886</t>
  </si>
  <si>
    <t>01-4 - Múr a opravy betónových komštrukcií</t>
  </si>
  <si>
    <t xml:space="preserve">    6 - Úpravy povrchov, podlahy, osadenie</t>
  </si>
  <si>
    <t xml:space="preserve">    711 - Izolácie proti vode a vlhkosti</t>
  </si>
  <si>
    <t>122201102</t>
  </si>
  <si>
    <t>Odkopávka a prekopávka nezapažená v hornine 3, nad 100 do 1000 m3</t>
  </si>
  <si>
    <t>1821626009</t>
  </si>
  <si>
    <t>173240248</t>
  </si>
  <si>
    <t>162301101</t>
  </si>
  <si>
    <t>Vodorovné premiestnenie výkopku po spevnenej ceste z horniny tr.1-4, do 100 m3 na vzdialenosť do 500 m</t>
  </si>
  <si>
    <t>1428475911</t>
  </si>
  <si>
    <t>167101102</t>
  </si>
  <si>
    <t>Nakladanie neuľahnutého výkopku z hornín tr.1-4 nad 100 do 1000 m3</t>
  </si>
  <si>
    <t>-1437795531</t>
  </si>
  <si>
    <t>955253951</t>
  </si>
  <si>
    <t>216411111/p</t>
  </si>
  <si>
    <t>Spojovacií mostík z MasterEmaco S 488 a malta MasterEmaco S 488</t>
  </si>
  <si>
    <t>-1854782483</t>
  </si>
  <si>
    <t>216451211/p</t>
  </si>
  <si>
    <t xml:space="preserve">Vyspravenie poškodených meist jemnou opravnou maltou MaserEmaco N 305 FC </t>
  </si>
  <si>
    <t>-133278563</t>
  </si>
  <si>
    <t>289471212/p</t>
  </si>
  <si>
    <t>Ošetrenie trhín a praskín zainjektovaním Epoxidovou injektážnou živicou – PCI Apogel F m ( vycistenie, uzavretie trhliny, osadenie /navŕtanie injektážnych pakrov, ijektáž, odstránenie pakrov, očistenie /prebrúsenie povrchu s dočistením )</t>
  </si>
  <si>
    <t>743234757</t>
  </si>
  <si>
    <t>327323128</t>
  </si>
  <si>
    <t>Múry a valy z betónu železového tr. C 30/37</t>
  </si>
  <si>
    <t>-915471664</t>
  </si>
  <si>
    <t>327351211</t>
  </si>
  <si>
    <t>Debnenie múrov a valov zvislých aj sklonených, výšky do 20 m zhotovenie</t>
  </si>
  <si>
    <t>-162178385</t>
  </si>
  <si>
    <t>327351221</t>
  </si>
  <si>
    <t>Debnenie múrov a valov zvislých aj sklonených, výšky do 20 m odstránenie</t>
  </si>
  <si>
    <t>806659113</t>
  </si>
  <si>
    <t>327361006</t>
  </si>
  <si>
    <t>Výstuž múrov a valov priemeru do 12 mm, z ocele 10 505</t>
  </si>
  <si>
    <t>1010163034</t>
  </si>
  <si>
    <t>327361016</t>
  </si>
  <si>
    <t>Výstuž múrov a valov priemeru nad 12 mm, z ocele 10 505</t>
  </si>
  <si>
    <t>-255826881</t>
  </si>
  <si>
    <t>Úpravy povrchov, podlahy, osadenie</t>
  </si>
  <si>
    <t>632451601/p</t>
  </si>
  <si>
    <t>Ochranný náter na výstuž antikoroznym náterom masterEmaco P 5000 AP</t>
  </si>
  <si>
    <t>1825388027</t>
  </si>
  <si>
    <t>931997111</t>
  </si>
  <si>
    <t>Úprava dilat. škáry konštrukcií gumovým klinom do škáry zatretou cementovou maltou hr.do 200 mm</t>
  </si>
  <si>
    <t>-1928283606</t>
  </si>
  <si>
    <t>938902312/p</t>
  </si>
  <si>
    <t>Čistenie betónového podkladu vysokotlakovým vodným lúčom do hrúbky 5 mm - stien</t>
  </si>
  <si>
    <t>-1743271001</t>
  </si>
  <si>
    <t>978027111/p</t>
  </si>
  <si>
    <t>Očistenie betónových povrchov, -0,08000t</t>
  </si>
  <si>
    <t>-1289634500</t>
  </si>
  <si>
    <t>998152121</t>
  </si>
  <si>
    <t>Presun hmôt pre obj.8152, 8153,8159,zvislá nosná konštr.monolitická betónová, výška do 3 m</t>
  </si>
  <si>
    <t>1892851133</t>
  </si>
  <si>
    <t>711</t>
  </si>
  <si>
    <t>Izolácie proti vode a vlhkosti</t>
  </si>
  <si>
    <t>711113311/p</t>
  </si>
  <si>
    <t>Izolácia krystalickou izolaciou MasterSeal 501</t>
  </si>
  <si>
    <t>-375655228</t>
  </si>
  <si>
    <t>998711201</t>
  </si>
  <si>
    <t>Presun hmôt pre izoláciu proti vode v objektoch výšky do 6 m</t>
  </si>
  <si>
    <t>-748110323</t>
  </si>
  <si>
    <t>01-5 - POV</t>
  </si>
  <si>
    <t>115001104</t>
  </si>
  <si>
    <t>Odvedenie vody potrubím pri priemere potrubia DN nad 250 do 300</t>
  </si>
  <si>
    <t>-1040253421</t>
  </si>
  <si>
    <t>115101201</t>
  </si>
  <si>
    <t>Čerpanie vody na dopravnú výšku do 10 m s priemerným prítokom litrov za minútu nad 100 do 500 l</t>
  </si>
  <si>
    <t>hod</t>
  </si>
  <si>
    <t>-447722669</t>
  </si>
  <si>
    <t>115101301</t>
  </si>
  <si>
    <t>Pohotovosť záložnej čerpacej súpravy pre výšku do 10 m, s prítokom litrov za minútu nad 100 do 500 l</t>
  </si>
  <si>
    <t>deň</t>
  </si>
  <si>
    <t>-808354747</t>
  </si>
  <si>
    <t>124303101</t>
  </si>
  <si>
    <t>Výkop vodotoku do 3 m horn. 4 do 1000 m3</t>
  </si>
  <si>
    <t>-1589785752</t>
  </si>
  <si>
    <t>132201201</t>
  </si>
  <si>
    <t>Výkop ryhy šírky 600-2000mm horn.3 do 100m3</t>
  </si>
  <si>
    <t>-1643741249</t>
  </si>
  <si>
    <t>132201209</t>
  </si>
  <si>
    <t>Príplatok k cenám za lepivosť pri hĺbení rýh š. nad 600 do 2 000 mm zapaž. i nezapažených, s urovnaním dna v hornine 3</t>
  </si>
  <si>
    <t>-1187275016</t>
  </si>
  <si>
    <t>162301111</t>
  </si>
  <si>
    <t>Vodorovné premiestnenie výkopku po nespevnenej ceste z horniny tr.1-4, do 100 m3 na vzdialenosť nad 50 do 500 m</t>
  </si>
  <si>
    <t>-1916567474</t>
  </si>
  <si>
    <t>162301211</t>
  </si>
  <si>
    <t>Vodorovné premiestnenie výkopku po spevnenej ceste z horniny tr.5-7, do 100 m3 na vzdialenosť do 500 m</t>
  </si>
  <si>
    <t>-2075288528</t>
  </si>
  <si>
    <t>162501212</t>
  </si>
  <si>
    <t>Vodorovné premiestnenie výkopku po spevnenej ceste z horniny tr.5-7, do 100 m3 na vzdialenosť do 3000 m</t>
  </si>
  <si>
    <t>794873145</t>
  </si>
  <si>
    <t>162501213</t>
  </si>
  <si>
    <t>Vodorovné premiestnenie výkopku po spevnenej ceste z horniny tr.5-7, do 100 m3, príplatok k cene za každých ďalšich a začatých 1000 m</t>
  </si>
  <si>
    <t>1820431553</t>
  </si>
  <si>
    <t>1647286710</t>
  </si>
  <si>
    <t>1754495955</t>
  </si>
  <si>
    <t>174101001</t>
  </si>
  <si>
    <t>Zásyp sypaninou so zhutnením jám, šachiet, rýh, zárezov alebo okolo objektov do 100 m3</t>
  </si>
  <si>
    <t>-683493426</t>
  </si>
  <si>
    <t>175203101</t>
  </si>
  <si>
    <t>Prísyp tesniacej fólie na objektoch vodných stavieb so sklonom do 1:5</t>
  </si>
  <si>
    <t>-1001001947</t>
  </si>
  <si>
    <t>178103501</t>
  </si>
  <si>
    <t>Uloženie netried.sypanín tr.5-7 do hrádzí, zhutnenie,vlhčenie povrchovévodou do 200 l/m3,hr.do 600 mm</t>
  </si>
  <si>
    <t>1970165304</t>
  </si>
  <si>
    <t>583410004400</t>
  </si>
  <si>
    <t>Štrkodrva frakcia 0-63 mm, STN EN 13242 + A1</t>
  </si>
  <si>
    <t>-1889580330</t>
  </si>
  <si>
    <t>-714511738</t>
  </si>
  <si>
    <t>231942212</t>
  </si>
  <si>
    <t>Oceľové štetovnice pre štetové steny baranené alebo nasadené rezanie priečne zabaranených</t>
  </si>
  <si>
    <t>-922281664</t>
  </si>
  <si>
    <t>231942231</t>
  </si>
  <si>
    <t>Oceľové štetovnice pre štetové steny baranené alebo nasadené rezanie otvorov na skládke</t>
  </si>
  <si>
    <t>1005196437</t>
  </si>
  <si>
    <t>231943111</t>
  </si>
  <si>
    <t>Steny baranené z oceľových štetovníc z terénu nastraženie pri dľžke štetovníc do 10 m</t>
  </si>
  <si>
    <t>623936655</t>
  </si>
  <si>
    <t>231943211</t>
  </si>
  <si>
    <t>Steny baranené z oceľových štetovníc z terénu zabaranenie na dľžku do 10 m</t>
  </si>
  <si>
    <t>739450555</t>
  </si>
  <si>
    <t>134600000100</t>
  </si>
  <si>
    <t>Profil oceľový hrubý na štetovnice (neopracovaný) LARSEN (10 370) 3n</t>
  </si>
  <si>
    <t>-1090768315</t>
  </si>
  <si>
    <t>237941111</t>
  </si>
  <si>
    <t>Vytiahnutie štetovnicových stien z oceľových štetovníc zabaranených do 2 rokov, do 10m</t>
  </si>
  <si>
    <t>222452960</t>
  </si>
  <si>
    <t>457971121</t>
  </si>
  <si>
    <t>Zriadenie vrstvy z geotextílie s presahom, so skl. nad 1:5 do 1:1,5 , šírky geotextílie do 3 m</t>
  </si>
  <si>
    <t>15625905</t>
  </si>
  <si>
    <t>693110001200</t>
  </si>
  <si>
    <t>Geotextília polypropylénová Tatratex GTX N PP 300, šírka 1,75-3,5 m, dĺžka 90 m, hrúbka 2,7 mm, netkaná, MIVA</t>
  </si>
  <si>
    <t>-1701834942</t>
  </si>
  <si>
    <t>457971121/p</t>
  </si>
  <si>
    <t xml:space="preserve">Odstránenie vrstvy z geotextílie </t>
  </si>
  <si>
    <t>-673962209</t>
  </si>
  <si>
    <t>998321011</t>
  </si>
  <si>
    <t>Presun hmôt pre objekty hrádze priehradné zemné a kamenisté (832 11)</t>
  </si>
  <si>
    <t>417929983</t>
  </si>
  <si>
    <t>711531500/p</t>
  </si>
  <si>
    <t xml:space="preserve">Odstránenie jazierkovej izolácie </t>
  </si>
  <si>
    <t>1790674880</t>
  </si>
  <si>
    <t>711531500/p1</t>
  </si>
  <si>
    <t>Zhotovenie jazierkovej izolácie položením voľne</t>
  </si>
  <si>
    <t>-1221130680</t>
  </si>
  <si>
    <t>283220003300</t>
  </si>
  <si>
    <t>Hydroizolačná fólia PVC-P FATRAFOL AQUALPAST 805/V, hr. 1 mm, pre izoláciu záhradných jazierok, rybníkov, iných vodných plôch, FATRA IZOLFA</t>
  </si>
  <si>
    <t>-2095698517</t>
  </si>
  <si>
    <t>1748557935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</si>
</sst>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7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4" xfId="0" applyNumberFormat="1" applyFont="1" applyBorder="1" applyAlignment="1" applyProtection="1">
      <alignment vertical="center"/>
    </xf>
    <xf numFmtId="4" fontId="25" fillId="0" borderId="0" xfId="0" applyNumberFormat="1" applyFont="1" applyBorder="1" applyAlignment="1" applyProtection="1">
      <alignment vertical="center"/>
    </xf>
    <xf numFmtId="166" fontId="25" fillId="0" borderId="0" xfId="0" applyNumberFormat="1" applyFont="1" applyBorder="1" applyAlignment="1" applyProtection="1">
      <alignment vertical="center"/>
    </xf>
    <xf numFmtId="4" fontId="25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7" fillId="0" borderId="0" xfId="0" applyNumberFormat="1" applyFont="1" applyAlignment="1" applyProtection="1">
      <alignment horizontal="righ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10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0" fillId="0" borderId="12" xfId="0" applyFont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19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  <protection locked="0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167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167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167" fontId="19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</xf>
    <xf numFmtId="49" fontId="32" fillId="0" borderId="22" xfId="0" applyNumberFormat="1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left" vertical="center" wrapText="1"/>
    </xf>
    <xf numFmtId="0" fontId="32" fillId="0" borderId="22" xfId="0" applyFont="1" applyBorder="1" applyAlignment="1" applyProtection="1">
      <alignment horizontal="center" vertical="center" wrapText="1"/>
    </xf>
    <xf numFmtId="167" fontId="32" fillId="0" borderId="22" xfId="0" applyNumberFormat="1" applyFont="1" applyBorder="1" applyAlignment="1" applyProtection="1">
      <alignment vertical="center"/>
    </xf>
    <xf numFmtId="167" fontId="32" fillId="2" borderId="22" xfId="0" applyNumberFormat="1" applyFont="1" applyFill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</xf>
    <xf numFmtId="0" fontId="33" fillId="0" borderId="3" xfId="0" applyFont="1" applyBorder="1" applyAlignment="1">
      <alignment vertical="center"/>
    </xf>
    <xf numFmtId="0" fontId="32" fillId="2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 applyProtection="1">
      <alignment horizontal="center"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32" fillId="2" borderId="19" xfId="0" applyFont="1" applyFill="1" applyBorder="1" applyAlignment="1" applyProtection="1">
      <alignment horizontal="left" vertical="center"/>
      <protection locked="0"/>
    </xf>
    <xf numFmtId="0" fontId="32" fillId="0" borderId="20" xfId="0" applyFont="1" applyBorder="1" applyAlignment="1" applyProtection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styles" Target="styles.xml" /><Relationship Id="rId11" Type="http://schemas.openxmlformats.org/officeDocument/2006/relationships/theme" Target="theme/theme1.xml" /><Relationship Id="rId12" Type="http://schemas.openxmlformats.org/officeDocument/2006/relationships/calcChain" Target="calcChain.xml" /><Relationship Id="rId13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" style="1" customWidth="1"/>
    <col min="2" max="2" width="1.67" style="1" customWidth="1"/>
    <col min="3" max="3" width="4.17" style="1" customWidth="1"/>
    <col min="4" max="4" width="2.67" style="1" customWidth="1"/>
    <col min="5" max="5" width="2.67" style="1" customWidth="1"/>
    <col min="6" max="6" width="2.67" style="1" customWidth="1"/>
    <col min="7" max="7" width="2.67" style="1" customWidth="1"/>
    <col min="8" max="8" width="2.67" style="1" customWidth="1"/>
    <col min="9" max="9" width="2.67" style="1" customWidth="1"/>
    <col min="10" max="10" width="2.67" style="1" customWidth="1"/>
    <col min="11" max="11" width="2.67" style="1" customWidth="1"/>
    <col min="12" max="12" width="2.67" style="1" customWidth="1"/>
    <col min="13" max="13" width="2.67" style="1" customWidth="1"/>
    <col min="14" max="14" width="2.67" style="1" customWidth="1"/>
    <col min="15" max="15" width="2.67" style="1" customWidth="1"/>
    <col min="16" max="16" width="2.67" style="1" customWidth="1"/>
    <col min="17" max="17" width="2.67" style="1" customWidth="1"/>
    <col min="18" max="18" width="2.67" style="1" customWidth="1"/>
    <col min="19" max="19" width="2.67" style="1" customWidth="1"/>
    <col min="20" max="20" width="2.67" style="1" customWidth="1"/>
    <col min="21" max="21" width="2.67" style="1" customWidth="1"/>
    <col min="22" max="22" width="2.67" style="1" customWidth="1"/>
    <col min="23" max="23" width="2.67" style="1" customWidth="1"/>
    <col min="24" max="24" width="2.67" style="1" customWidth="1"/>
    <col min="25" max="25" width="2.67" style="1" customWidth="1"/>
    <col min="26" max="26" width="2.67" style="1" customWidth="1"/>
    <col min="27" max="27" width="2.67" style="1" customWidth="1"/>
    <col min="28" max="28" width="2.67" style="1" customWidth="1"/>
    <col min="29" max="29" width="2.67" style="1" customWidth="1"/>
    <col min="30" max="30" width="2.67" style="1" customWidth="1"/>
    <col min="31" max="31" width="2.67" style="1" customWidth="1"/>
    <col min="32" max="32" width="2.67" style="1" customWidth="1"/>
    <col min="33" max="33" width="2.67" style="1" customWidth="1"/>
    <col min="34" max="34" width="3.33" style="1" customWidth="1"/>
    <col min="35" max="35" width="31.67" style="1" customWidth="1"/>
    <col min="36" max="36" width="2.5" style="1" customWidth="1"/>
    <col min="37" max="37" width="2.5" style="1" customWidth="1"/>
    <col min="38" max="38" width="8.33" style="1" customWidth="1"/>
    <col min="39" max="39" width="3.33" style="1" customWidth="1"/>
    <col min="40" max="40" width="13.33" style="1" customWidth="1"/>
    <col min="41" max="41" width="7.5" style="1" customWidth="1"/>
    <col min="42" max="42" width="4.17" style="1" customWidth="1"/>
    <col min="43" max="43" width="15.67" style="1" hidden="1" customWidth="1"/>
    <col min="44" max="44" width="13.67" style="1" customWidth="1"/>
    <col min="45" max="45" width="25.83" style="1" hidden="1" customWidth="1"/>
    <col min="46" max="46" width="25.83" style="1" hidden="1" customWidth="1"/>
    <col min="47" max="47" width="25.83" style="1" hidden="1" customWidth="1"/>
    <col min="48" max="48" width="21.67" style="1" hidden="1" customWidth="1"/>
    <col min="49" max="49" width="21.67" style="1" hidden="1" customWidth="1"/>
    <col min="50" max="50" width="25" style="1" hidden="1" customWidth="1"/>
    <col min="51" max="51" width="25" style="1" hidden="1" customWidth="1"/>
    <col min="52" max="52" width="21.67" style="1" hidden="1" customWidth="1"/>
    <col min="53" max="53" width="19.17" style="1" hidden="1" customWidth="1"/>
    <col min="54" max="54" width="25" style="1" hidden="1" customWidth="1"/>
    <col min="55" max="55" width="21.67" style="1" hidden="1" customWidth="1"/>
    <col min="56" max="56" width="19.17" style="1" hidden="1" customWidth="1"/>
    <col min="57" max="57" width="66.5" style="1" customWidth="1"/>
    <col min="71" max="71" width="9.33" style="1" hidden="1"/>
    <col min="72" max="72" width="9.33" style="1" hidden="1"/>
    <col min="73" max="73" width="9.33" style="1" hidden="1"/>
    <col min="74" max="74" width="9.33" style="1" hidden="1"/>
    <col min="75" max="75" width="9.33" style="1" hidden="1"/>
    <col min="76" max="76" width="9.33" style="1" hidden="1"/>
    <col min="77" max="77" width="9.33" style="1" hidden="1"/>
    <col min="78" max="78" width="9.33" style="1" hidden="1"/>
    <col min="79" max="79" width="9.33" style="1" hidden="1"/>
    <col min="80" max="80" width="9.33" style="1" hidden="1"/>
    <col min="81" max="81" width="9.33" style="1" hidden="1"/>
    <col min="82" max="82" width="9.33" style="1" hidden="1"/>
    <col min="83" max="83" width="9.33" style="1" hidden="1"/>
    <col min="84" max="84" width="9.33" style="1" hidden="1"/>
    <col min="85" max="85" width="9.33" style="1" hidden="1"/>
    <col min="86" max="86" width="9.33" style="1" hidden="1"/>
    <col min="87" max="87" width="9.33" style="1" hidden="1"/>
    <col min="88" max="88" width="9.33" style="1" hidden="1"/>
    <col min="89" max="89" width="9.33" style="1" hidden="1"/>
    <col min="90" max="90" width="9.33" style="1" hidden="1"/>
    <col min="91" max="91" width="9.33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6</v>
      </c>
    </row>
    <row r="5" s="1" customFormat="1" ht="12" customHeight="1">
      <c r="B5" s="18"/>
      <c r="C5" s="19"/>
      <c r="D5" s="23" t="s">
        <v>11</v>
      </c>
      <c r="E5" s="19"/>
      <c r="F5" s="19"/>
      <c r="G5" s="19"/>
      <c r="H5" s="19"/>
      <c r="I5" s="19"/>
      <c r="J5" s="19"/>
      <c r="K5" s="24" t="s">
        <v>12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13</v>
      </c>
      <c r="BS5" s="14" t="s">
        <v>6</v>
      </c>
    </row>
    <row r="6" s="1" customFormat="1" ht="36.96" customHeight="1">
      <c r="B6" s="18"/>
      <c r="C6" s="19"/>
      <c r="D6" s="26" t="s">
        <v>14</v>
      </c>
      <c r="E6" s="19"/>
      <c r="F6" s="19"/>
      <c r="G6" s="19"/>
      <c r="H6" s="19"/>
      <c r="I6" s="19"/>
      <c r="J6" s="19"/>
      <c r="K6" s="27" t="s">
        <v>15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16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17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18</v>
      </c>
      <c r="E8" s="19"/>
      <c r="F8" s="19"/>
      <c r="G8" s="19"/>
      <c r="H8" s="19"/>
      <c r="I8" s="19"/>
      <c r="J8" s="19"/>
      <c r="K8" s="24" t="s">
        <v>15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19</v>
      </c>
      <c r="AL8" s="19"/>
      <c r="AM8" s="19"/>
      <c r="AN8" s="30" t="s">
        <v>20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21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22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23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24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25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22</v>
      </c>
      <c r="AL13" s="19"/>
      <c r="AM13" s="19"/>
      <c r="AN13" s="31" t="s">
        <v>26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26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24</v>
      </c>
      <c r="AL14" s="19"/>
      <c r="AM14" s="19"/>
      <c r="AN14" s="31" t="s">
        <v>26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27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22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23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24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28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29</v>
      </c>
    </row>
    <row r="19" s="1" customFormat="1" ht="12" customHeight="1">
      <c r="B19" s="18"/>
      <c r="C19" s="19"/>
      <c r="D19" s="29" t="s">
        <v>30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22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29</v>
      </c>
    </row>
    <row r="20" s="1" customFormat="1" ht="18.48" customHeight="1">
      <c r="B20" s="18"/>
      <c r="C20" s="19"/>
      <c r="D20" s="19"/>
      <c r="E20" s="24" t="s">
        <v>23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24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28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31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32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33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34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35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36</v>
      </c>
      <c r="E29" s="44"/>
      <c r="F29" s="29" t="s">
        <v>37</v>
      </c>
      <c r="G29" s="44"/>
      <c r="H29" s="44"/>
      <c r="I29" s="44"/>
      <c r="J29" s="44"/>
      <c r="K29" s="44"/>
      <c r="L29" s="45">
        <v>0.20000000000000001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38</v>
      </c>
      <c r="G30" s="44"/>
      <c r="H30" s="44"/>
      <c r="I30" s="44"/>
      <c r="J30" s="44"/>
      <c r="K30" s="44"/>
      <c r="L30" s="45">
        <v>0.20000000000000001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39</v>
      </c>
      <c r="G31" s="44"/>
      <c r="H31" s="44"/>
      <c r="I31" s="44"/>
      <c r="J31" s="44"/>
      <c r="K31" s="44"/>
      <c r="L31" s="45">
        <v>0.20000000000000001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40</v>
      </c>
      <c r="G32" s="44"/>
      <c r="H32" s="44"/>
      <c r="I32" s="44"/>
      <c r="J32" s="44"/>
      <c r="K32" s="44"/>
      <c r="L32" s="45">
        <v>0.20000000000000001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41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42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43</v>
      </c>
      <c r="U35" s="51"/>
      <c r="V35" s="51"/>
      <c r="W35" s="51"/>
      <c r="X35" s="53" t="s">
        <v>44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45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46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47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48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47</v>
      </c>
      <c r="AI60" s="39"/>
      <c r="AJ60" s="39"/>
      <c r="AK60" s="39"/>
      <c r="AL60" s="39"/>
      <c r="AM60" s="61" t="s">
        <v>48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49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50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47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48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47</v>
      </c>
      <c r="AI75" s="39"/>
      <c r="AJ75" s="39"/>
      <c r="AK75" s="39"/>
      <c r="AL75" s="39"/>
      <c r="AM75" s="61" t="s">
        <v>48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51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11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Ivan1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14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DEVÍNSKA NOVÁ VES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18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>DEVÍNSKA NOVÁ VES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19</v>
      </c>
      <c r="AJ87" s="37"/>
      <c r="AK87" s="37"/>
      <c r="AL87" s="37"/>
      <c r="AM87" s="76" t="str">
        <f>IF(AN8= "","",AN8)</f>
        <v>24. 9. 2019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21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 xml:space="preserve"> 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27</v>
      </c>
      <c r="AJ89" s="37"/>
      <c r="AK89" s="37"/>
      <c r="AL89" s="37"/>
      <c r="AM89" s="77" t="str">
        <f>IF(E17="","",E17)</f>
        <v xml:space="preserve"> </v>
      </c>
      <c r="AN89" s="68"/>
      <c r="AO89" s="68"/>
      <c r="AP89" s="68"/>
      <c r="AQ89" s="37"/>
      <c r="AR89" s="41"/>
      <c r="AS89" s="78" t="s">
        <v>52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25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30</v>
      </c>
      <c r="AJ90" s="37"/>
      <c r="AK90" s="37"/>
      <c r="AL90" s="37"/>
      <c r="AM90" s="77" t="str">
        <f>IF(E20="","",E20)</f>
        <v xml:space="preserve"> 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53</v>
      </c>
      <c r="D92" s="91"/>
      <c r="E92" s="91"/>
      <c r="F92" s="91"/>
      <c r="G92" s="91"/>
      <c r="H92" s="92"/>
      <c r="I92" s="93" t="s">
        <v>54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55</v>
      </c>
      <c r="AH92" s="91"/>
      <c r="AI92" s="91"/>
      <c r="AJ92" s="91"/>
      <c r="AK92" s="91"/>
      <c r="AL92" s="91"/>
      <c r="AM92" s="91"/>
      <c r="AN92" s="93" t="s">
        <v>56</v>
      </c>
      <c r="AO92" s="91"/>
      <c r="AP92" s="95"/>
      <c r="AQ92" s="96" t="s">
        <v>57</v>
      </c>
      <c r="AR92" s="41"/>
      <c r="AS92" s="97" t="s">
        <v>58</v>
      </c>
      <c r="AT92" s="98" t="s">
        <v>59</v>
      </c>
      <c r="AU92" s="98" t="s">
        <v>60</v>
      </c>
      <c r="AV92" s="98" t="s">
        <v>61</v>
      </c>
      <c r="AW92" s="98" t="s">
        <v>62</v>
      </c>
      <c r="AX92" s="98" t="s">
        <v>63</v>
      </c>
      <c r="AY92" s="98" t="s">
        <v>64</v>
      </c>
      <c r="AZ92" s="98" t="s">
        <v>65</v>
      </c>
      <c r="BA92" s="98" t="s">
        <v>66</v>
      </c>
      <c r="BB92" s="98" t="s">
        <v>67</v>
      </c>
      <c r="BC92" s="98" t="s">
        <v>68</v>
      </c>
      <c r="BD92" s="99" t="s">
        <v>69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70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ROUND(AG95,2)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ROUND(AS95,2)</f>
        <v>0</v>
      </c>
      <c r="AT94" s="111">
        <f>ROUND(SUM(AV94:AW94),2)</f>
        <v>0</v>
      </c>
      <c r="AU94" s="112">
        <f>ROUND(AU95,5)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ROUND(AZ95,2)</f>
        <v>0</v>
      </c>
      <c r="BA94" s="111">
        <f>ROUND(BA95,2)</f>
        <v>0</v>
      </c>
      <c r="BB94" s="111">
        <f>ROUND(BB95,2)</f>
        <v>0</v>
      </c>
      <c r="BC94" s="111">
        <f>ROUND(BC95,2)</f>
        <v>0</v>
      </c>
      <c r="BD94" s="113">
        <f>ROUND(BD95,2)</f>
        <v>0</v>
      </c>
      <c r="BE94" s="6"/>
      <c r="BS94" s="114" t="s">
        <v>71</v>
      </c>
      <c r="BT94" s="114" t="s">
        <v>72</v>
      </c>
      <c r="BU94" s="115" t="s">
        <v>73</v>
      </c>
      <c r="BV94" s="114" t="s">
        <v>74</v>
      </c>
      <c r="BW94" s="114" t="s">
        <v>5</v>
      </c>
      <c r="BX94" s="114" t="s">
        <v>75</v>
      </c>
      <c r="CL94" s="114" t="s">
        <v>1</v>
      </c>
    </row>
    <row r="95" s="7" customFormat="1" ht="16.5" customHeight="1">
      <c r="A95" s="7"/>
      <c r="B95" s="116"/>
      <c r="C95" s="117"/>
      <c r="D95" s="118" t="s">
        <v>76</v>
      </c>
      <c r="E95" s="118"/>
      <c r="F95" s="118"/>
      <c r="G95" s="118"/>
      <c r="H95" s="118"/>
      <c r="I95" s="119"/>
      <c r="J95" s="118" t="s">
        <v>77</v>
      </c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  <c r="AA95" s="118"/>
      <c r="AB95" s="118"/>
      <c r="AC95" s="118"/>
      <c r="AD95" s="118"/>
      <c r="AE95" s="118"/>
      <c r="AF95" s="118"/>
      <c r="AG95" s="120">
        <f>ROUND(AG96+AG97+AG101+AG104+AG105,2)</f>
        <v>0</v>
      </c>
      <c r="AH95" s="119"/>
      <c r="AI95" s="119"/>
      <c r="AJ95" s="119"/>
      <c r="AK95" s="119"/>
      <c r="AL95" s="119"/>
      <c r="AM95" s="119"/>
      <c r="AN95" s="121">
        <f>SUM(AG95,AT95)</f>
        <v>0</v>
      </c>
      <c r="AO95" s="119"/>
      <c r="AP95" s="119"/>
      <c r="AQ95" s="122" t="s">
        <v>78</v>
      </c>
      <c r="AR95" s="123"/>
      <c r="AS95" s="124">
        <f>ROUND(AS96+AS97+AS101+AS104+AS105,2)</f>
        <v>0</v>
      </c>
      <c r="AT95" s="125">
        <f>ROUND(SUM(AV95:AW95),2)</f>
        <v>0</v>
      </c>
      <c r="AU95" s="126">
        <f>ROUND(AU96+AU97+AU101+AU104+AU105,5)</f>
        <v>0</v>
      </c>
      <c r="AV95" s="125">
        <f>ROUND(AZ95*L29,2)</f>
        <v>0</v>
      </c>
      <c r="AW95" s="125">
        <f>ROUND(BA95*L30,2)</f>
        <v>0</v>
      </c>
      <c r="AX95" s="125">
        <f>ROUND(BB95*L29,2)</f>
        <v>0</v>
      </c>
      <c r="AY95" s="125">
        <f>ROUND(BC95*L30,2)</f>
        <v>0</v>
      </c>
      <c r="AZ95" s="125">
        <f>ROUND(AZ96+AZ97+AZ101+AZ104+AZ105,2)</f>
        <v>0</v>
      </c>
      <c r="BA95" s="125">
        <f>ROUND(BA96+BA97+BA101+BA104+BA105,2)</f>
        <v>0</v>
      </c>
      <c r="BB95" s="125">
        <f>ROUND(BB96+BB97+BB101+BB104+BB105,2)</f>
        <v>0</v>
      </c>
      <c r="BC95" s="125">
        <f>ROUND(BC96+BC97+BC101+BC104+BC105,2)</f>
        <v>0</v>
      </c>
      <c r="BD95" s="127">
        <f>ROUND(BD96+BD97+BD101+BD104+BD105,2)</f>
        <v>0</v>
      </c>
      <c r="BE95" s="7"/>
      <c r="BS95" s="128" t="s">
        <v>71</v>
      </c>
      <c r="BT95" s="128" t="s">
        <v>79</v>
      </c>
      <c r="BU95" s="128" t="s">
        <v>73</v>
      </c>
      <c r="BV95" s="128" t="s">
        <v>74</v>
      </c>
      <c r="BW95" s="128" t="s">
        <v>80</v>
      </c>
      <c r="BX95" s="128" t="s">
        <v>5</v>
      </c>
      <c r="CL95" s="128" t="s">
        <v>1</v>
      </c>
      <c r="CM95" s="128" t="s">
        <v>72</v>
      </c>
    </row>
    <row r="96" s="4" customFormat="1" ht="16.5" customHeight="1">
      <c r="A96" s="129" t="s">
        <v>81</v>
      </c>
      <c r="B96" s="67"/>
      <c r="C96" s="130"/>
      <c r="D96" s="130"/>
      <c r="E96" s="131" t="s">
        <v>82</v>
      </c>
      <c r="F96" s="131"/>
      <c r="G96" s="131"/>
      <c r="H96" s="131"/>
      <c r="I96" s="131"/>
      <c r="J96" s="130"/>
      <c r="K96" s="131" t="s">
        <v>83</v>
      </c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1"/>
      <c r="Y96" s="131"/>
      <c r="Z96" s="131"/>
      <c r="AA96" s="131"/>
      <c r="AB96" s="131"/>
      <c r="AC96" s="131"/>
      <c r="AD96" s="131"/>
      <c r="AE96" s="131"/>
      <c r="AF96" s="131"/>
      <c r="AG96" s="132">
        <f>'01-1 - Stavebné úpravy'!J32</f>
        <v>0</v>
      </c>
      <c r="AH96" s="130"/>
      <c r="AI96" s="130"/>
      <c r="AJ96" s="130"/>
      <c r="AK96" s="130"/>
      <c r="AL96" s="130"/>
      <c r="AM96" s="130"/>
      <c r="AN96" s="132">
        <f>SUM(AG96,AT96)</f>
        <v>0</v>
      </c>
      <c r="AO96" s="130"/>
      <c r="AP96" s="130"/>
      <c r="AQ96" s="133" t="s">
        <v>84</v>
      </c>
      <c r="AR96" s="69"/>
      <c r="AS96" s="134">
        <v>0</v>
      </c>
      <c r="AT96" s="135">
        <f>ROUND(SUM(AV96:AW96),2)</f>
        <v>0</v>
      </c>
      <c r="AU96" s="136">
        <f>'01-1 - Stavebné úpravy'!P129</f>
        <v>0</v>
      </c>
      <c r="AV96" s="135">
        <f>'01-1 - Stavebné úpravy'!J35</f>
        <v>0</v>
      </c>
      <c r="AW96" s="135">
        <f>'01-1 - Stavebné úpravy'!J36</f>
        <v>0</v>
      </c>
      <c r="AX96" s="135">
        <f>'01-1 - Stavebné úpravy'!J37</f>
        <v>0</v>
      </c>
      <c r="AY96" s="135">
        <f>'01-1 - Stavebné úpravy'!J38</f>
        <v>0</v>
      </c>
      <c r="AZ96" s="135">
        <f>'01-1 - Stavebné úpravy'!F35</f>
        <v>0</v>
      </c>
      <c r="BA96" s="135">
        <f>'01-1 - Stavebné úpravy'!F36</f>
        <v>0</v>
      </c>
      <c r="BB96" s="135">
        <f>'01-1 - Stavebné úpravy'!F37</f>
        <v>0</v>
      </c>
      <c r="BC96" s="135">
        <f>'01-1 - Stavebné úpravy'!F38</f>
        <v>0</v>
      </c>
      <c r="BD96" s="137">
        <f>'01-1 - Stavebné úpravy'!F39</f>
        <v>0</v>
      </c>
      <c r="BE96" s="4"/>
      <c r="BT96" s="138" t="s">
        <v>85</v>
      </c>
      <c r="BV96" s="138" t="s">
        <v>74</v>
      </c>
      <c r="BW96" s="138" t="s">
        <v>86</v>
      </c>
      <c r="BX96" s="138" t="s">
        <v>80</v>
      </c>
      <c r="CL96" s="138" t="s">
        <v>1</v>
      </c>
    </row>
    <row r="97" s="4" customFormat="1" ht="16.5" customHeight="1">
      <c r="A97" s="4"/>
      <c r="B97" s="67"/>
      <c r="C97" s="130"/>
      <c r="D97" s="130"/>
      <c r="E97" s="131" t="s">
        <v>87</v>
      </c>
      <c r="F97" s="131"/>
      <c r="G97" s="131"/>
      <c r="H97" s="131"/>
      <c r="I97" s="131"/>
      <c r="J97" s="130"/>
      <c r="K97" s="131" t="s">
        <v>88</v>
      </c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  <c r="W97" s="131"/>
      <c r="X97" s="131"/>
      <c r="Y97" s="131"/>
      <c r="Z97" s="131"/>
      <c r="AA97" s="131"/>
      <c r="AB97" s="131"/>
      <c r="AC97" s="131"/>
      <c r="AD97" s="131"/>
      <c r="AE97" s="131"/>
      <c r="AF97" s="131"/>
      <c r="AG97" s="139">
        <f>ROUND(SUM(AG98:AG100),2)</f>
        <v>0</v>
      </c>
      <c r="AH97" s="130"/>
      <c r="AI97" s="130"/>
      <c r="AJ97" s="130"/>
      <c r="AK97" s="130"/>
      <c r="AL97" s="130"/>
      <c r="AM97" s="130"/>
      <c r="AN97" s="132">
        <f>SUM(AG97,AT97)</f>
        <v>0</v>
      </c>
      <c r="AO97" s="130"/>
      <c r="AP97" s="130"/>
      <c r="AQ97" s="133" t="s">
        <v>84</v>
      </c>
      <c r="AR97" s="69"/>
      <c r="AS97" s="134">
        <f>ROUND(SUM(AS98:AS100),2)</f>
        <v>0</v>
      </c>
      <c r="AT97" s="135">
        <f>ROUND(SUM(AV97:AW97),2)</f>
        <v>0</v>
      </c>
      <c r="AU97" s="136">
        <f>ROUND(SUM(AU98:AU100),5)</f>
        <v>0</v>
      </c>
      <c r="AV97" s="135">
        <f>ROUND(AZ97*L29,2)</f>
        <v>0</v>
      </c>
      <c r="AW97" s="135">
        <f>ROUND(BA97*L30,2)</f>
        <v>0</v>
      </c>
      <c r="AX97" s="135">
        <f>ROUND(BB97*L29,2)</f>
        <v>0</v>
      </c>
      <c r="AY97" s="135">
        <f>ROUND(BC97*L30,2)</f>
        <v>0</v>
      </c>
      <c r="AZ97" s="135">
        <f>ROUND(SUM(AZ98:AZ100),2)</f>
        <v>0</v>
      </c>
      <c r="BA97" s="135">
        <f>ROUND(SUM(BA98:BA100),2)</f>
        <v>0</v>
      </c>
      <c r="BB97" s="135">
        <f>ROUND(SUM(BB98:BB100),2)</f>
        <v>0</v>
      </c>
      <c r="BC97" s="135">
        <f>ROUND(SUM(BC98:BC100),2)</f>
        <v>0</v>
      </c>
      <c r="BD97" s="137">
        <f>ROUND(SUM(BD98:BD100),2)</f>
        <v>0</v>
      </c>
      <c r="BE97" s="4"/>
      <c r="BS97" s="138" t="s">
        <v>71</v>
      </c>
      <c r="BT97" s="138" t="s">
        <v>85</v>
      </c>
      <c r="BU97" s="138" t="s">
        <v>73</v>
      </c>
      <c r="BV97" s="138" t="s">
        <v>74</v>
      </c>
      <c r="BW97" s="138" t="s">
        <v>89</v>
      </c>
      <c r="BX97" s="138" t="s">
        <v>80</v>
      </c>
      <c r="CL97" s="138" t="s">
        <v>1</v>
      </c>
    </row>
    <row r="98" s="4" customFormat="1" ht="16.5" customHeight="1">
      <c r="A98" s="129" t="s">
        <v>81</v>
      </c>
      <c r="B98" s="67"/>
      <c r="C98" s="130"/>
      <c r="D98" s="130"/>
      <c r="E98" s="130"/>
      <c r="F98" s="131" t="s">
        <v>90</v>
      </c>
      <c r="G98" s="131"/>
      <c r="H98" s="131"/>
      <c r="I98" s="131"/>
      <c r="J98" s="131"/>
      <c r="K98" s="130"/>
      <c r="L98" s="131" t="s">
        <v>91</v>
      </c>
      <c r="M98" s="131"/>
      <c r="N98" s="131"/>
      <c r="O98" s="131"/>
      <c r="P98" s="131"/>
      <c r="Q98" s="131"/>
      <c r="R98" s="131"/>
      <c r="S98" s="131"/>
      <c r="T98" s="131"/>
      <c r="U98" s="131"/>
      <c r="V98" s="131"/>
      <c r="W98" s="131"/>
      <c r="X98" s="131"/>
      <c r="Y98" s="131"/>
      <c r="Z98" s="131"/>
      <c r="AA98" s="131"/>
      <c r="AB98" s="131"/>
      <c r="AC98" s="131"/>
      <c r="AD98" s="131"/>
      <c r="AE98" s="131"/>
      <c r="AF98" s="131"/>
      <c r="AG98" s="132">
        <f>'01-21 - Vypúšťací objekt'!J34</f>
        <v>0</v>
      </c>
      <c r="AH98" s="130"/>
      <c r="AI98" s="130"/>
      <c r="AJ98" s="130"/>
      <c r="AK98" s="130"/>
      <c r="AL98" s="130"/>
      <c r="AM98" s="130"/>
      <c r="AN98" s="132">
        <f>SUM(AG98,AT98)</f>
        <v>0</v>
      </c>
      <c r="AO98" s="130"/>
      <c r="AP98" s="130"/>
      <c r="AQ98" s="133" t="s">
        <v>84</v>
      </c>
      <c r="AR98" s="69"/>
      <c r="AS98" s="134">
        <v>0</v>
      </c>
      <c r="AT98" s="135">
        <f>ROUND(SUM(AV98:AW98),2)</f>
        <v>0</v>
      </c>
      <c r="AU98" s="136">
        <f>'01-21 - Vypúšťací objekt'!P128</f>
        <v>0</v>
      </c>
      <c r="AV98" s="135">
        <f>'01-21 - Vypúšťací objekt'!J37</f>
        <v>0</v>
      </c>
      <c r="AW98" s="135">
        <f>'01-21 - Vypúšťací objekt'!J38</f>
        <v>0</v>
      </c>
      <c r="AX98" s="135">
        <f>'01-21 - Vypúšťací objekt'!J39</f>
        <v>0</v>
      </c>
      <c r="AY98" s="135">
        <f>'01-21 - Vypúšťací objekt'!J40</f>
        <v>0</v>
      </c>
      <c r="AZ98" s="135">
        <f>'01-21 - Vypúšťací objekt'!F37</f>
        <v>0</v>
      </c>
      <c r="BA98" s="135">
        <f>'01-21 - Vypúšťací objekt'!F38</f>
        <v>0</v>
      </c>
      <c r="BB98" s="135">
        <f>'01-21 - Vypúšťací objekt'!F39</f>
        <v>0</v>
      </c>
      <c r="BC98" s="135">
        <f>'01-21 - Vypúšťací objekt'!F40</f>
        <v>0</v>
      </c>
      <c r="BD98" s="137">
        <f>'01-21 - Vypúšťací objekt'!F41</f>
        <v>0</v>
      </c>
      <c r="BE98" s="4"/>
      <c r="BT98" s="138" t="s">
        <v>92</v>
      </c>
      <c r="BV98" s="138" t="s">
        <v>74</v>
      </c>
      <c r="BW98" s="138" t="s">
        <v>93</v>
      </c>
      <c r="BX98" s="138" t="s">
        <v>89</v>
      </c>
      <c r="CL98" s="138" t="s">
        <v>1</v>
      </c>
    </row>
    <row r="99" s="4" customFormat="1" ht="16.5" customHeight="1">
      <c r="A99" s="129" t="s">
        <v>81</v>
      </c>
      <c r="B99" s="67"/>
      <c r="C99" s="130"/>
      <c r="D99" s="130"/>
      <c r="E99" s="130"/>
      <c r="F99" s="131" t="s">
        <v>94</v>
      </c>
      <c r="G99" s="131"/>
      <c r="H99" s="131"/>
      <c r="I99" s="131"/>
      <c r="J99" s="131"/>
      <c r="K99" s="130"/>
      <c r="L99" s="131" t="s">
        <v>95</v>
      </c>
      <c r="M99" s="131"/>
      <c r="N99" s="131"/>
      <c r="O99" s="131"/>
      <c r="P99" s="131"/>
      <c r="Q99" s="131"/>
      <c r="R99" s="131"/>
      <c r="S99" s="131"/>
      <c r="T99" s="131"/>
      <c r="U99" s="131"/>
      <c r="V99" s="131"/>
      <c r="W99" s="131"/>
      <c r="X99" s="131"/>
      <c r="Y99" s="131"/>
      <c r="Z99" s="131"/>
      <c r="AA99" s="131"/>
      <c r="AB99" s="131"/>
      <c r="AC99" s="131"/>
      <c r="AD99" s="131"/>
      <c r="AE99" s="131"/>
      <c r="AF99" s="131"/>
      <c r="AG99" s="132">
        <f>'01-22 - Prehradenie potok...'!J34</f>
        <v>0</v>
      </c>
      <c r="AH99" s="130"/>
      <c r="AI99" s="130"/>
      <c r="AJ99" s="130"/>
      <c r="AK99" s="130"/>
      <c r="AL99" s="130"/>
      <c r="AM99" s="130"/>
      <c r="AN99" s="132">
        <f>SUM(AG99,AT99)</f>
        <v>0</v>
      </c>
      <c r="AO99" s="130"/>
      <c r="AP99" s="130"/>
      <c r="AQ99" s="133" t="s">
        <v>84</v>
      </c>
      <c r="AR99" s="69"/>
      <c r="AS99" s="134">
        <v>0</v>
      </c>
      <c r="AT99" s="135">
        <f>ROUND(SUM(AV99:AW99),2)</f>
        <v>0</v>
      </c>
      <c r="AU99" s="136">
        <f>'01-22 - Prehradenie potok...'!P126</f>
        <v>0</v>
      </c>
      <c r="AV99" s="135">
        <f>'01-22 - Prehradenie potok...'!J37</f>
        <v>0</v>
      </c>
      <c r="AW99" s="135">
        <f>'01-22 - Prehradenie potok...'!J38</f>
        <v>0</v>
      </c>
      <c r="AX99" s="135">
        <f>'01-22 - Prehradenie potok...'!J39</f>
        <v>0</v>
      </c>
      <c r="AY99" s="135">
        <f>'01-22 - Prehradenie potok...'!J40</f>
        <v>0</v>
      </c>
      <c r="AZ99" s="135">
        <f>'01-22 - Prehradenie potok...'!F37</f>
        <v>0</v>
      </c>
      <c r="BA99" s="135">
        <f>'01-22 - Prehradenie potok...'!F38</f>
        <v>0</v>
      </c>
      <c r="BB99" s="135">
        <f>'01-22 - Prehradenie potok...'!F39</f>
        <v>0</v>
      </c>
      <c r="BC99" s="135">
        <f>'01-22 - Prehradenie potok...'!F40</f>
        <v>0</v>
      </c>
      <c r="BD99" s="137">
        <f>'01-22 - Prehradenie potok...'!F41</f>
        <v>0</v>
      </c>
      <c r="BE99" s="4"/>
      <c r="BT99" s="138" t="s">
        <v>92</v>
      </c>
      <c r="BV99" s="138" t="s">
        <v>74</v>
      </c>
      <c r="BW99" s="138" t="s">
        <v>96</v>
      </c>
      <c r="BX99" s="138" t="s">
        <v>89</v>
      </c>
      <c r="CL99" s="138" t="s">
        <v>1</v>
      </c>
    </row>
    <row r="100" s="4" customFormat="1" ht="16.5" customHeight="1">
      <c r="A100" s="129" t="s">
        <v>81</v>
      </c>
      <c r="B100" s="67"/>
      <c r="C100" s="130"/>
      <c r="D100" s="130"/>
      <c r="E100" s="130"/>
      <c r="F100" s="131" t="s">
        <v>97</v>
      </c>
      <c r="G100" s="131"/>
      <c r="H100" s="131"/>
      <c r="I100" s="131"/>
      <c r="J100" s="131"/>
      <c r="K100" s="130"/>
      <c r="L100" s="131" t="s">
        <v>98</v>
      </c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  <c r="W100" s="131"/>
      <c r="X100" s="131"/>
      <c r="Y100" s="131"/>
      <c r="Z100" s="131"/>
      <c r="AA100" s="131"/>
      <c r="AB100" s="131"/>
      <c r="AC100" s="131"/>
      <c r="AD100" s="131"/>
      <c r="AE100" s="131"/>
      <c r="AF100" s="131"/>
      <c r="AG100" s="132">
        <f>'01-23 - Napúšťací objekt'!J34</f>
        <v>0</v>
      </c>
      <c r="AH100" s="130"/>
      <c r="AI100" s="130"/>
      <c r="AJ100" s="130"/>
      <c r="AK100" s="130"/>
      <c r="AL100" s="130"/>
      <c r="AM100" s="130"/>
      <c r="AN100" s="132">
        <f>SUM(AG100,AT100)</f>
        <v>0</v>
      </c>
      <c r="AO100" s="130"/>
      <c r="AP100" s="130"/>
      <c r="AQ100" s="133" t="s">
        <v>84</v>
      </c>
      <c r="AR100" s="69"/>
      <c r="AS100" s="134">
        <v>0</v>
      </c>
      <c r="AT100" s="135">
        <f>ROUND(SUM(AV100:AW100),2)</f>
        <v>0</v>
      </c>
      <c r="AU100" s="136">
        <f>'01-23 - Napúšťací objekt'!P128</f>
        <v>0</v>
      </c>
      <c r="AV100" s="135">
        <f>'01-23 - Napúšťací objekt'!J37</f>
        <v>0</v>
      </c>
      <c r="AW100" s="135">
        <f>'01-23 - Napúšťací objekt'!J38</f>
        <v>0</v>
      </c>
      <c r="AX100" s="135">
        <f>'01-23 - Napúšťací objekt'!J39</f>
        <v>0</v>
      </c>
      <c r="AY100" s="135">
        <f>'01-23 - Napúšťací objekt'!J40</f>
        <v>0</v>
      </c>
      <c r="AZ100" s="135">
        <f>'01-23 - Napúšťací objekt'!F37</f>
        <v>0</v>
      </c>
      <c r="BA100" s="135">
        <f>'01-23 - Napúšťací objekt'!F38</f>
        <v>0</v>
      </c>
      <c r="BB100" s="135">
        <f>'01-23 - Napúšťací objekt'!F39</f>
        <v>0</v>
      </c>
      <c r="BC100" s="135">
        <f>'01-23 - Napúšťací objekt'!F40</f>
        <v>0</v>
      </c>
      <c r="BD100" s="137">
        <f>'01-23 - Napúšťací objekt'!F41</f>
        <v>0</v>
      </c>
      <c r="BE100" s="4"/>
      <c r="BT100" s="138" t="s">
        <v>92</v>
      </c>
      <c r="BV100" s="138" t="s">
        <v>74</v>
      </c>
      <c r="BW100" s="138" t="s">
        <v>99</v>
      </c>
      <c r="BX100" s="138" t="s">
        <v>89</v>
      </c>
      <c r="CL100" s="138" t="s">
        <v>1</v>
      </c>
    </row>
    <row r="101" s="4" customFormat="1" ht="16.5" customHeight="1">
      <c r="A101" s="4"/>
      <c r="B101" s="67"/>
      <c r="C101" s="130"/>
      <c r="D101" s="130"/>
      <c r="E101" s="131" t="s">
        <v>100</v>
      </c>
      <c r="F101" s="131"/>
      <c r="G101" s="131"/>
      <c r="H101" s="131"/>
      <c r="I101" s="131"/>
      <c r="J101" s="130"/>
      <c r="K101" s="131" t="s">
        <v>101</v>
      </c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  <c r="W101" s="131"/>
      <c r="X101" s="131"/>
      <c r="Y101" s="131"/>
      <c r="Z101" s="131"/>
      <c r="AA101" s="131"/>
      <c r="AB101" s="131"/>
      <c r="AC101" s="131"/>
      <c r="AD101" s="131"/>
      <c r="AE101" s="131"/>
      <c r="AF101" s="131"/>
      <c r="AG101" s="139">
        <f>ROUND(SUM(AG102:AG103),2)</f>
        <v>0</v>
      </c>
      <c r="AH101" s="130"/>
      <c r="AI101" s="130"/>
      <c r="AJ101" s="130"/>
      <c r="AK101" s="130"/>
      <c r="AL101" s="130"/>
      <c r="AM101" s="130"/>
      <c r="AN101" s="132">
        <f>SUM(AG101,AT101)</f>
        <v>0</v>
      </c>
      <c r="AO101" s="130"/>
      <c r="AP101" s="130"/>
      <c r="AQ101" s="133" t="s">
        <v>84</v>
      </c>
      <c r="AR101" s="69"/>
      <c r="AS101" s="134">
        <f>ROUND(SUM(AS102:AS103),2)</f>
        <v>0</v>
      </c>
      <c r="AT101" s="135">
        <f>ROUND(SUM(AV101:AW101),2)</f>
        <v>0</v>
      </c>
      <c r="AU101" s="136">
        <f>ROUND(SUM(AU102:AU103),5)</f>
        <v>0</v>
      </c>
      <c r="AV101" s="135">
        <f>ROUND(AZ101*L29,2)</f>
        <v>0</v>
      </c>
      <c r="AW101" s="135">
        <f>ROUND(BA101*L30,2)</f>
        <v>0</v>
      </c>
      <c r="AX101" s="135">
        <f>ROUND(BB101*L29,2)</f>
        <v>0</v>
      </c>
      <c r="AY101" s="135">
        <f>ROUND(BC101*L30,2)</f>
        <v>0</v>
      </c>
      <c r="AZ101" s="135">
        <f>ROUND(SUM(AZ102:AZ103),2)</f>
        <v>0</v>
      </c>
      <c r="BA101" s="135">
        <f>ROUND(SUM(BA102:BA103),2)</f>
        <v>0</v>
      </c>
      <c r="BB101" s="135">
        <f>ROUND(SUM(BB102:BB103),2)</f>
        <v>0</v>
      </c>
      <c r="BC101" s="135">
        <f>ROUND(SUM(BC102:BC103),2)</f>
        <v>0</v>
      </c>
      <c r="BD101" s="137">
        <f>ROUND(SUM(BD102:BD103),2)</f>
        <v>0</v>
      </c>
      <c r="BE101" s="4"/>
      <c r="BS101" s="138" t="s">
        <v>71</v>
      </c>
      <c r="BT101" s="138" t="s">
        <v>85</v>
      </c>
      <c r="BU101" s="138" t="s">
        <v>73</v>
      </c>
      <c r="BV101" s="138" t="s">
        <v>74</v>
      </c>
      <c r="BW101" s="138" t="s">
        <v>102</v>
      </c>
      <c r="BX101" s="138" t="s">
        <v>80</v>
      </c>
      <c r="CL101" s="138" t="s">
        <v>1</v>
      </c>
    </row>
    <row r="102" s="4" customFormat="1" ht="16.5" customHeight="1">
      <c r="A102" s="129" t="s">
        <v>81</v>
      </c>
      <c r="B102" s="67"/>
      <c r="C102" s="130"/>
      <c r="D102" s="130"/>
      <c r="E102" s="130"/>
      <c r="F102" s="131" t="s">
        <v>103</v>
      </c>
      <c r="G102" s="131"/>
      <c r="H102" s="131"/>
      <c r="I102" s="131"/>
      <c r="J102" s="131"/>
      <c r="K102" s="130"/>
      <c r="L102" s="131" t="s">
        <v>104</v>
      </c>
      <c r="M102" s="131"/>
      <c r="N102" s="131"/>
      <c r="O102" s="131"/>
      <c r="P102" s="131"/>
      <c r="Q102" s="131"/>
      <c r="R102" s="131"/>
      <c r="S102" s="131"/>
      <c r="T102" s="131"/>
      <c r="U102" s="131"/>
      <c r="V102" s="131"/>
      <c r="W102" s="131"/>
      <c r="X102" s="131"/>
      <c r="Y102" s="131"/>
      <c r="Z102" s="131"/>
      <c r="AA102" s="131"/>
      <c r="AB102" s="131"/>
      <c r="AC102" s="131"/>
      <c r="AD102" s="131"/>
      <c r="AE102" s="131"/>
      <c r="AF102" s="131"/>
      <c r="AG102" s="132">
        <f>'01-31 - Plošina'!J34</f>
        <v>0</v>
      </c>
      <c r="AH102" s="130"/>
      <c r="AI102" s="130"/>
      <c r="AJ102" s="130"/>
      <c r="AK102" s="130"/>
      <c r="AL102" s="130"/>
      <c r="AM102" s="130"/>
      <c r="AN102" s="132">
        <f>SUM(AG102,AT102)</f>
        <v>0</v>
      </c>
      <c r="AO102" s="130"/>
      <c r="AP102" s="130"/>
      <c r="AQ102" s="133" t="s">
        <v>84</v>
      </c>
      <c r="AR102" s="69"/>
      <c r="AS102" s="134">
        <v>0</v>
      </c>
      <c r="AT102" s="135">
        <f>ROUND(SUM(AV102:AW102),2)</f>
        <v>0</v>
      </c>
      <c r="AU102" s="136">
        <f>'01-31 - Plošina'!P131</f>
        <v>0</v>
      </c>
      <c r="AV102" s="135">
        <f>'01-31 - Plošina'!J37</f>
        <v>0</v>
      </c>
      <c r="AW102" s="135">
        <f>'01-31 - Plošina'!J38</f>
        <v>0</v>
      </c>
      <c r="AX102" s="135">
        <f>'01-31 - Plošina'!J39</f>
        <v>0</v>
      </c>
      <c r="AY102" s="135">
        <f>'01-31 - Plošina'!J40</f>
        <v>0</v>
      </c>
      <c r="AZ102" s="135">
        <f>'01-31 - Plošina'!F37</f>
        <v>0</v>
      </c>
      <c r="BA102" s="135">
        <f>'01-31 - Plošina'!F38</f>
        <v>0</v>
      </c>
      <c r="BB102" s="135">
        <f>'01-31 - Plošina'!F39</f>
        <v>0</v>
      </c>
      <c r="BC102" s="135">
        <f>'01-31 - Plošina'!F40</f>
        <v>0</v>
      </c>
      <c r="BD102" s="137">
        <f>'01-31 - Plošina'!F41</f>
        <v>0</v>
      </c>
      <c r="BE102" s="4"/>
      <c r="BT102" s="138" t="s">
        <v>92</v>
      </c>
      <c r="BV102" s="138" t="s">
        <v>74</v>
      </c>
      <c r="BW102" s="138" t="s">
        <v>105</v>
      </c>
      <c r="BX102" s="138" t="s">
        <v>102</v>
      </c>
      <c r="CL102" s="138" t="s">
        <v>1</v>
      </c>
    </row>
    <row r="103" s="4" customFormat="1" ht="25.5" customHeight="1">
      <c r="A103" s="129" t="s">
        <v>81</v>
      </c>
      <c r="B103" s="67"/>
      <c r="C103" s="130"/>
      <c r="D103" s="130"/>
      <c r="E103" s="130"/>
      <c r="F103" s="131" t="s">
        <v>106</v>
      </c>
      <c r="G103" s="131"/>
      <c r="H103" s="131"/>
      <c r="I103" s="131"/>
      <c r="J103" s="131"/>
      <c r="K103" s="130"/>
      <c r="L103" s="131" t="s">
        <v>107</v>
      </c>
      <c r="M103" s="131"/>
      <c r="N103" s="131"/>
      <c r="O103" s="131"/>
      <c r="P103" s="131"/>
      <c r="Q103" s="131"/>
      <c r="R103" s="131"/>
      <c r="S103" s="131"/>
      <c r="T103" s="131"/>
      <c r="U103" s="131"/>
      <c r="V103" s="131"/>
      <c r="W103" s="131"/>
      <c r="X103" s="131"/>
      <c r="Y103" s="131"/>
      <c r="Z103" s="131"/>
      <c r="AA103" s="131"/>
      <c r="AB103" s="131"/>
      <c r="AC103" s="131"/>
      <c r="AD103" s="131"/>
      <c r="AE103" s="131"/>
      <c r="AF103" s="131"/>
      <c r="AG103" s="132">
        <f>'01-32 - Lávka o dĺžke 2 m...'!J34</f>
        <v>0</v>
      </c>
      <c r="AH103" s="130"/>
      <c r="AI103" s="130"/>
      <c r="AJ103" s="130"/>
      <c r="AK103" s="130"/>
      <c r="AL103" s="130"/>
      <c r="AM103" s="130"/>
      <c r="AN103" s="132">
        <f>SUM(AG103,AT103)</f>
        <v>0</v>
      </c>
      <c r="AO103" s="130"/>
      <c r="AP103" s="130"/>
      <c r="AQ103" s="133" t="s">
        <v>84</v>
      </c>
      <c r="AR103" s="69"/>
      <c r="AS103" s="134">
        <v>0</v>
      </c>
      <c r="AT103" s="135">
        <f>ROUND(SUM(AV103:AW103),2)</f>
        <v>0</v>
      </c>
      <c r="AU103" s="136">
        <f>'01-32 - Lávka o dĺžke 2 m...'!P131</f>
        <v>0</v>
      </c>
      <c r="AV103" s="135">
        <f>'01-32 - Lávka o dĺžke 2 m...'!J37</f>
        <v>0</v>
      </c>
      <c r="AW103" s="135">
        <f>'01-32 - Lávka o dĺžke 2 m...'!J38</f>
        <v>0</v>
      </c>
      <c r="AX103" s="135">
        <f>'01-32 - Lávka o dĺžke 2 m...'!J39</f>
        <v>0</v>
      </c>
      <c r="AY103" s="135">
        <f>'01-32 - Lávka o dĺžke 2 m...'!J40</f>
        <v>0</v>
      </c>
      <c r="AZ103" s="135">
        <f>'01-32 - Lávka o dĺžke 2 m...'!F37</f>
        <v>0</v>
      </c>
      <c r="BA103" s="135">
        <f>'01-32 - Lávka o dĺžke 2 m...'!F38</f>
        <v>0</v>
      </c>
      <c r="BB103" s="135">
        <f>'01-32 - Lávka o dĺžke 2 m...'!F39</f>
        <v>0</v>
      </c>
      <c r="BC103" s="135">
        <f>'01-32 - Lávka o dĺžke 2 m...'!F40</f>
        <v>0</v>
      </c>
      <c r="BD103" s="137">
        <f>'01-32 - Lávka o dĺžke 2 m...'!F41</f>
        <v>0</v>
      </c>
      <c r="BE103" s="4"/>
      <c r="BT103" s="138" t="s">
        <v>92</v>
      </c>
      <c r="BV103" s="138" t="s">
        <v>74</v>
      </c>
      <c r="BW103" s="138" t="s">
        <v>108</v>
      </c>
      <c r="BX103" s="138" t="s">
        <v>102</v>
      </c>
      <c r="CL103" s="138" t="s">
        <v>1</v>
      </c>
    </row>
    <row r="104" s="4" customFormat="1" ht="16.5" customHeight="1">
      <c r="A104" s="129" t="s">
        <v>81</v>
      </c>
      <c r="B104" s="67"/>
      <c r="C104" s="130"/>
      <c r="D104" s="130"/>
      <c r="E104" s="131" t="s">
        <v>109</v>
      </c>
      <c r="F104" s="131"/>
      <c r="G104" s="131"/>
      <c r="H104" s="131"/>
      <c r="I104" s="131"/>
      <c r="J104" s="130"/>
      <c r="K104" s="131" t="s">
        <v>110</v>
      </c>
      <c r="L104" s="131"/>
      <c r="M104" s="131"/>
      <c r="N104" s="131"/>
      <c r="O104" s="131"/>
      <c r="P104" s="131"/>
      <c r="Q104" s="131"/>
      <c r="R104" s="131"/>
      <c r="S104" s="131"/>
      <c r="T104" s="131"/>
      <c r="U104" s="131"/>
      <c r="V104" s="131"/>
      <c r="W104" s="131"/>
      <c r="X104" s="131"/>
      <c r="Y104" s="131"/>
      <c r="Z104" s="131"/>
      <c r="AA104" s="131"/>
      <c r="AB104" s="131"/>
      <c r="AC104" s="131"/>
      <c r="AD104" s="131"/>
      <c r="AE104" s="131"/>
      <c r="AF104" s="131"/>
      <c r="AG104" s="132">
        <f>'01-4 - Múr a opravy betón...'!J32</f>
        <v>0</v>
      </c>
      <c r="AH104" s="130"/>
      <c r="AI104" s="130"/>
      <c r="AJ104" s="130"/>
      <c r="AK104" s="130"/>
      <c r="AL104" s="130"/>
      <c r="AM104" s="130"/>
      <c r="AN104" s="132">
        <f>SUM(AG104,AT104)</f>
        <v>0</v>
      </c>
      <c r="AO104" s="130"/>
      <c r="AP104" s="130"/>
      <c r="AQ104" s="133" t="s">
        <v>84</v>
      </c>
      <c r="AR104" s="69"/>
      <c r="AS104" s="134">
        <v>0</v>
      </c>
      <c r="AT104" s="135">
        <f>ROUND(SUM(AV104:AW104),2)</f>
        <v>0</v>
      </c>
      <c r="AU104" s="136">
        <f>'01-4 - Múr a opravy betón...'!P129</f>
        <v>0</v>
      </c>
      <c r="AV104" s="135">
        <f>'01-4 - Múr a opravy betón...'!J35</f>
        <v>0</v>
      </c>
      <c r="AW104" s="135">
        <f>'01-4 - Múr a opravy betón...'!J36</f>
        <v>0</v>
      </c>
      <c r="AX104" s="135">
        <f>'01-4 - Múr a opravy betón...'!J37</f>
        <v>0</v>
      </c>
      <c r="AY104" s="135">
        <f>'01-4 - Múr a opravy betón...'!J38</f>
        <v>0</v>
      </c>
      <c r="AZ104" s="135">
        <f>'01-4 - Múr a opravy betón...'!F35</f>
        <v>0</v>
      </c>
      <c r="BA104" s="135">
        <f>'01-4 - Múr a opravy betón...'!F36</f>
        <v>0</v>
      </c>
      <c r="BB104" s="135">
        <f>'01-4 - Múr a opravy betón...'!F37</f>
        <v>0</v>
      </c>
      <c r="BC104" s="135">
        <f>'01-4 - Múr a opravy betón...'!F38</f>
        <v>0</v>
      </c>
      <c r="BD104" s="137">
        <f>'01-4 - Múr a opravy betón...'!F39</f>
        <v>0</v>
      </c>
      <c r="BE104" s="4"/>
      <c r="BT104" s="138" t="s">
        <v>85</v>
      </c>
      <c r="BV104" s="138" t="s">
        <v>74</v>
      </c>
      <c r="BW104" s="138" t="s">
        <v>111</v>
      </c>
      <c r="BX104" s="138" t="s">
        <v>80</v>
      </c>
      <c r="CL104" s="138" t="s">
        <v>1</v>
      </c>
    </row>
    <row r="105" s="4" customFormat="1" ht="16.5" customHeight="1">
      <c r="A105" s="129" t="s">
        <v>81</v>
      </c>
      <c r="B105" s="67"/>
      <c r="C105" s="130"/>
      <c r="D105" s="130"/>
      <c r="E105" s="131" t="s">
        <v>112</v>
      </c>
      <c r="F105" s="131"/>
      <c r="G105" s="131"/>
      <c r="H105" s="131"/>
      <c r="I105" s="131"/>
      <c r="J105" s="130"/>
      <c r="K105" s="131" t="s">
        <v>113</v>
      </c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131"/>
      <c r="Y105" s="131"/>
      <c r="Z105" s="131"/>
      <c r="AA105" s="131"/>
      <c r="AB105" s="131"/>
      <c r="AC105" s="131"/>
      <c r="AD105" s="131"/>
      <c r="AE105" s="131"/>
      <c r="AF105" s="131"/>
      <c r="AG105" s="132">
        <f>'01-5 - POV'!J32</f>
        <v>0</v>
      </c>
      <c r="AH105" s="130"/>
      <c r="AI105" s="130"/>
      <c r="AJ105" s="130"/>
      <c r="AK105" s="130"/>
      <c r="AL105" s="130"/>
      <c r="AM105" s="130"/>
      <c r="AN105" s="132">
        <f>SUM(AG105,AT105)</f>
        <v>0</v>
      </c>
      <c r="AO105" s="130"/>
      <c r="AP105" s="130"/>
      <c r="AQ105" s="133" t="s">
        <v>84</v>
      </c>
      <c r="AR105" s="69"/>
      <c r="AS105" s="140">
        <v>0</v>
      </c>
      <c r="AT105" s="141">
        <f>ROUND(SUM(AV105:AW105),2)</f>
        <v>0</v>
      </c>
      <c r="AU105" s="142">
        <f>'01-5 - POV'!P127</f>
        <v>0</v>
      </c>
      <c r="AV105" s="141">
        <f>'01-5 - POV'!J35</f>
        <v>0</v>
      </c>
      <c r="AW105" s="141">
        <f>'01-5 - POV'!J36</f>
        <v>0</v>
      </c>
      <c r="AX105" s="141">
        <f>'01-5 - POV'!J37</f>
        <v>0</v>
      </c>
      <c r="AY105" s="141">
        <f>'01-5 - POV'!J38</f>
        <v>0</v>
      </c>
      <c r="AZ105" s="141">
        <f>'01-5 - POV'!F35</f>
        <v>0</v>
      </c>
      <c r="BA105" s="141">
        <f>'01-5 - POV'!F36</f>
        <v>0</v>
      </c>
      <c r="BB105" s="141">
        <f>'01-5 - POV'!F37</f>
        <v>0</v>
      </c>
      <c r="BC105" s="141">
        <f>'01-5 - POV'!F38</f>
        <v>0</v>
      </c>
      <c r="BD105" s="143">
        <f>'01-5 - POV'!F39</f>
        <v>0</v>
      </c>
      <c r="BE105" s="4"/>
      <c r="BT105" s="138" t="s">
        <v>85</v>
      </c>
      <c r="BV105" s="138" t="s">
        <v>74</v>
      </c>
      <c r="BW105" s="138" t="s">
        <v>114</v>
      </c>
      <c r="BX105" s="138" t="s">
        <v>80</v>
      </c>
      <c r="CL105" s="138" t="s">
        <v>1</v>
      </c>
    </row>
    <row r="106" s="2" customFormat="1" ht="30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41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="2" customFormat="1" ht="6.96" customHeight="1">
      <c r="A107" s="35"/>
      <c r="B107" s="63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41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</sheetData>
  <sheetProtection sheet="1" formatColumns="0" formatRows="0" objects="1" scenarios="1" spinCount="100000" saltValue="sYT+mIoyvwVUUT8/76hir+iP6ZK8XMyEFlmGPG4ZcFQNFFhDGNN2PP5SY/rvxAHiGoA6WQfEJ/KMfjQ1N7VXDA==" hashValue="zTyISiZRd/0BlZHr2X03m3VZjaRrDvkDR0EqMoqDJDgFi+BOwuaxqQWn1pVOoq4Oxim89N2SSOFiK4mZmkYVDQ==" algorithmName="SHA-512" password="CC35"/>
  <mergeCells count="82">
    <mergeCell ref="W31:AE31"/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  <mergeCell ref="X35:AB35"/>
    <mergeCell ref="AK35:AO35"/>
    <mergeCell ref="AR2:BE2"/>
    <mergeCell ref="AS89:AT91"/>
    <mergeCell ref="AM90:AP90"/>
    <mergeCell ref="L85:AO85"/>
    <mergeCell ref="AM87:AN87"/>
    <mergeCell ref="AM89:AP89"/>
    <mergeCell ref="K5:AO5"/>
    <mergeCell ref="K6:AO6"/>
    <mergeCell ref="E14:AJ14"/>
    <mergeCell ref="E23:AN23"/>
    <mergeCell ref="L28:P28"/>
    <mergeCell ref="W28:AE28"/>
    <mergeCell ref="AK28:AO28"/>
    <mergeCell ref="L29:P29"/>
    <mergeCell ref="L30:P30"/>
    <mergeCell ref="L31:P31"/>
    <mergeCell ref="L32:P32"/>
    <mergeCell ref="L33:P33"/>
    <mergeCell ref="AN101:AP101"/>
    <mergeCell ref="AN98:AP98"/>
    <mergeCell ref="AN99:AP99"/>
    <mergeCell ref="AN100:AP100"/>
    <mergeCell ref="AN102:AP102"/>
    <mergeCell ref="AN103:AP103"/>
    <mergeCell ref="AN104:AP104"/>
    <mergeCell ref="AN105:AP105"/>
    <mergeCell ref="F102:J102"/>
    <mergeCell ref="D95:H95"/>
    <mergeCell ref="E96:I96"/>
    <mergeCell ref="E97:I97"/>
    <mergeCell ref="F98:J98"/>
    <mergeCell ref="F99:J99"/>
    <mergeCell ref="F100:J100"/>
    <mergeCell ref="E101:I101"/>
    <mergeCell ref="F103:J103"/>
    <mergeCell ref="E104:I104"/>
    <mergeCell ref="E105:I105"/>
    <mergeCell ref="AG104:AM104"/>
    <mergeCell ref="AG103:AM103"/>
    <mergeCell ref="AG105:AM105"/>
    <mergeCell ref="C92:G92"/>
    <mergeCell ref="I92:AF92"/>
    <mergeCell ref="J95:AF95"/>
    <mergeCell ref="K96:AF96"/>
    <mergeCell ref="K97:AF97"/>
    <mergeCell ref="L98:AF98"/>
    <mergeCell ref="L99:AF99"/>
    <mergeCell ref="L100:AF100"/>
    <mergeCell ref="K101:AF101"/>
    <mergeCell ref="L102:AF102"/>
    <mergeCell ref="L103:AF103"/>
    <mergeCell ref="K104:AF104"/>
    <mergeCell ref="K105:AF105"/>
    <mergeCell ref="AN92:AP92"/>
    <mergeCell ref="AG92:AM92"/>
    <mergeCell ref="AN95:AP95"/>
    <mergeCell ref="AG95:AM95"/>
    <mergeCell ref="AN96:AP96"/>
    <mergeCell ref="AG96:AM96"/>
    <mergeCell ref="AN97:AP97"/>
    <mergeCell ref="AG97:AM97"/>
    <mergeCell ref="AG98:AM98"/>
    <mergeCell ref="AG99:AM99"/>
    <mergeCell ref="AG100:AM100"/>
    <mergeCell ref="AG101:AM101"/>
    <mergeCell ref="AG102:AM102"/>
    <mergeCell ref="AG94:AM94"/>
    <mergeCell ref="AN94:AP94"/>
  </mergeCells>
  <hyperlinks>
    <hyperlink ref="A96" location="'01-1 - Stavebné úpravy'!C2" display="/"/>
    <hyperlink ref="A98" location="'01-21 - Vypúšťací objekt'!C2" display="/"/>
    <hyperlink ref="A99" location="'01-22 - Prehradenie potok...'!C2" display="/"/>
    <hyperlink ref="A100" location="'01-23 - Napúšťací objekt'!C2" display="/"/>
    <hyperlink ref="A102" location="'01-31 - Plošina'!C2" display="/"/>
    <hyperlink ref="A103" location="'01-32 - Lávka o dĺžke 2 m...'!C2" display="/"/>
    <hyperlink ref="A104" location="'01-4 - Múr a opravy betón...'!C2" display="/"/>
    <hyperlink ref="A105" location="'01-5 - POV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style="1" customWidth="1"/>
    <col min="2" max="2" width="1.67" style="1" customWidth="1"/>
    <col min="3" max="3" width="4.17" style="1" customWidth="1"/>
    <col min="4" max="4" width="4.33" style="1" customWidth="1"/>
    <col min="5" max="5" width="17.17" style="1" customWidth="1"/>
    <col min="6" max="6" width="50.83" style="1" customWidth="1"/>
    <col min="7" max="7" width="7" style="1" customWidth="1"/>
    <col min="8" max="8" width="11.5" style="1" customWidth="1"/>
    <col min="9" max="9" width="20.17" style="144" customWidth="1"/>
    <col min="10" max="10" width="20.17" style="1" customWidth="1"/>
    <col min="11" max="11" width="20.17" style="1" hidden="1" customWidth="1"/>
    <col min="12" max="12" width="9.33" style="1" customWidth="1"/>
    <col min="13" max="13" width="10.83" style="1" hidden="1" customWidth="1"/>
    <col min="14" max="14" width="9.33" style="1" hidden="1"/>
    <col min="15" max="15" width="14.17" style="1" hidden="1" customWidth="1"/>
    <col min="16" max="16" width="14.17" style="1" hidden="1" customWidth="1"/>
    <col min="17" max="17" width="14.17" style="1" hidden="1" customWidth="1"/>
    <col min="18" max="18" width="14.17" style="1" hidden="1" customWidth="1"/>
    <col min="19" max="19" width="14.17" style="1" hidden="1" customWidth="1"/>
    <col min="20" max="20" width="14.17" style="1" hidden="1" customWidth="1"/>
    <col min="21" max="21" width="16.33" style="1" hidden="1" customWidth="1"/>
    <col min="22" max="22" width="12.33" style="1" customWidth="1"/>
    <col min="23" max="23" width="16.33" style="1" customWidth="1"/>
    <col min="24" max="24" width="12.33" style="1" customWidth="1"/>
    <col min="25" max="25" width="15" style="1" customWidth="1"/>
    <col min="26" max="26" width="11" style="1" customWidth="1"/>
    <col min="27" max="27" width="15" style="1" customWidth="1"/>
    <col min="28" max="28" width="16.33" style="1" customWidth="1"/>
    <col min="29" max="29" width="11" style="1" customWidth="1"/>
    <col min="30" max="30" width="15" style="1" customWidth="1"/>
    <col min="31" max="31" width="16.33" style="1" customWidth="1"/>
    <col min="44" max="44" width="9.33" style="1" hidden="1"/>
    <col min="45" max="45" width="9.33" style="1" hidden="1"/>
    <col min="46" max="46" width="9.33" style="1" hidden="1"/>
    <col min="47" max="47" width="9.33" style="1" hidden="1"/>
    <col min="48" max="48" width="9.33" style="1" hidden="1"/>
    <col min="49" max="49" width="9.33" style="1" hidden="1"/>
    <col min="50" max="50" width="9.33" style="1" hidden="1"/>
    <col min="51" max="51" width="9.33" style="1" hidden="1"/>
    <col min="52" max="52" width="9.33" style="1" hidden="1"/>
    <col min="53" max="53" width="9.33" style="1" hidden="1"/>
    <col min="54" max="54" width="9.33" style="1" hidden="1"/>
    <col min="55" max="55" width="9.33" style="1" hidden="1"/>
    <col min="56" max="56" width="9.33" style="1" hidden="1"/>
    <col min="57" max="57" width="9.33" style="1" hidden="1"/>
    <col min="58" max="58" width="9.33" style="1" hidden="1"/>
    <col min="59" max="59" width="9.33" style="1" hidden="1"/>
    <col min="60" max="60" width="9.33" style="1" hidden="1"/>
    <col min="61" max="61" width="9.33" style="1" hidden="1"/>
    <col min="62" max="62" width="9.33" style="1" hidden="1"/>
    <col min="63" max="63" width="9.33" style="1" hidden="1"/>
    <col min="64" max="64" width="9.33" style="1" hidden="1"/>
    <col min="65" max="65" width="9.33" style="1" hidden="1"/>
  </cols>
  <sheetData>
    <row r="2" s="1" customFormat="1" ht="36.96" customHeight="1">
      <c r="I2" s="14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86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7"/>
      <c r="J3" s="146"/>
      <c r="K3" s="146"/>
      <c r="L3" s="17"/>
      <c r="AT3" s="14" t="s">
        <v>72</v>
      </c>
    </row>
    <row r="4" s="1" customFormat="1" ht="24.96" customHeight="1">
      <c r="B4" s="17"/>
      <c r="D4" s="148" t="s">
        <v>115</v>
      </c>
      <c r="I4" s="144"/>
      <c r="L4" s="17"/>
      <c r="M4" s="149" t="s">
        <v>9</v>
      </c>
      <c r="AT4" s="14" t="s">
        <v>4</v>
      </c>
    </row>
    <row r="5" s="1" customFormat="1" ht="6.96" customHeight="1">
      <c r="B5" s="17"/>
      <c r="I5" s="144"/>
      <c r="L5" s="17"/>
    </row>
    <row r="6" s="1" customFormat="1" ht="12" customHeight="1">
      <c r="B6" s="17"/>
      <c r="D6" s="150" t="s">
        <v>14</v>
      </c>
      <c r="I6" s="144"/>
      <c r="L6" s="17"/>
    </row>
    <row r="7" s="1" customFormat="1" ht="16.5" customHeight="1">
      <c r="B7" s="17"/>
      <c r="E7" s="151" t="str">
        <f>'Rekapitulácia stavby'!K6</f>
        <v>DEVÍNSKA NOVÁ VES</v>
      </c>
      <c r="F7" s="150"/>
      <c r="G7" s="150"/>
      <c r="H7" s="150"/>
      <c r="I7" s="144"/>
      <c r="L7" s="17"/>
    </row>
    <row r="8" s="1" customFormat="1" ht="12" customHeight="1">
      <c r="B8" s="17"/>
      <c r="D8" s="150" t="s">
        <v>116</v>
      </c>
      <c r="I8" s="144"/>
      <c r="L8" s="17"/>
    </row>
    <row r="9" s="2" customFormat="1" ht="16.5" customHeight="1">
      <c r="A9" s="35"/>
      <c r="B9" s="41"/>
      <c r="C9" s="35"/>
      <c r="D9" s="35"/>
      <c r="E9" s="151" t="s">
        <v>117</v>
      </c>
      <c r="F9" s="35"/>
      <c r="G9" s="35"/>
      <c r="H9" s="35"/>
      <c r="I9" s="152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50" t="s">
        <v>118</v>
      </c>
      <c r="E10" s="35"/>
      <c r="F10" s="35"/>
      <c r="G10" s="35"/>
      <c r="H10" s="35"/>
      <c r="I10" s="152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41"/>
      <c r="C11" s="35"/>
      <c r="D11" s="35"/>
      <c r="E11" s="153" t="s">
        <v>119</v>
      </c>
      <c r="F11" s="35"/>
      <c r="G11" s="35"/>
      <c r="H11" s="35"/>
      <c r="I11" s="152"/>
      <c r="J11" s="35"/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152"/>
      <c r="J12" s="35"/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50" t="s">
        <v>16</v>
      </c>
      <c r="E13" s="35"/>
      <c r="F13" s="138" t="s">
        <v>1</v>
      </c>
      <c r="G13" s="35"/>
      <c r="H13" s="35"/>
      <c r="I13" s="154" t="s">
        <v>17</v>
      </c>
      <c r="J13" s="138" t="s">
        <v>1</v>
      </c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50" t="s">
        <v>18</v>
      </c>
      <c r="E14" s="35"/>
      <c r="F14" s="138" t="s">
        <v>15</v>
      </c>
      <c r="G14" s="35"/>
      <c r="H14" s="35"/>
      <c r="I14" s="154" t="s">
        <v>19</v>
      </c>
      <c r="J14" s="155" t="str">
        <f>'Rekapitulácia stavby'!AN8</f>
        <v>24. 9. 2019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152"/>
      <c r="J15" s="35"/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50" t="s">
        <v>21</v>
      </c>
      <c r="E16" s="35"/>
      <c r="F16" s="35"/>
      <c r="G16" s="35"/>
      <c r="H16" s="35"/>
      <c r="I16" s="154" t="s">
        <v>22</v>
      </c>
      <c r="J16" s="138" t="str">
        <f>IF('Rekapitulácia stavby'!AN10="","",'Rekapitulácia stavby'!AN10)</f>
        <v/>
      </c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38" t="str">
        <f>IF('Rekapitulácia stavby'!E11="","",'Rekapitulácia stavby'!E11)</f>
        <v xml:space="preserve"> </v>
      </c>
      <c r="F17" s="35"/>
      <c r="G17" s="35"/>
      <c r="H17" s="35"/>
      <c r="I17" s="154" t="s">
        <v>24</v>
      </c>
      <c r="J17" s="138" t="str">
        <f>IF('Rekapitulácia stavby'!AN11="","",'Rekapitulácia stavby'!AN11)</f>
        <v/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152"/>
      <c r="J18" s="35"/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50" t="s">
        <v>25</v>
      </c>
      <c r="E19" s="35"/>
      <c r="F19" s="35"/>
      <c r="G19" s="35"/>
      <c r="H19" s="35"/>
      <c r="I19" s="154" t="s">
        <v>22</v>
      </c>
      <c r="J19" s="30" t="str">
        <f>'Rekapitulácia stavby'!AN13</f>
        <v>Vyplň údaj</v>
      </c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38"/>
      <c r="G20" s="138"/>
      <c r="H20" s="138"/>
      <c r="I20" s="154" t="s">
        <v>24</v>
      </c>
      <c r="J20" s="30" t="str">
        <f>'Rekapitulácia stavby'!AN14</f>
        <v>Vyplň údaj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152"/>
      <c r="J21" s="35"/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50" t="s">
        <v>27</v>
      </c>
      <c r="E22" s="35"/>
      <c r="F22" s="35"/>
      <c r="G22" s="35"/>
      <c r="H22" s="35"/>
      <c r="I22" s="154" t="s">
        <v>22</v>
      </c>
      <c r="J22" s="138" t="str">
        <f>IF('Rekapitulácia stavby'!AN16="","",'Rekapitulácia stavby'!AN16)</f>
        <v/>
      </c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38" t="str">
        <f>IF('Rekapitulácia stavby'!E17="","",'Rekapitulácia stavby'!E17)</f>
        <v xml:space="preserve"> </v>
      </c>
      <c r="F23" s="35"/>
      <c r="G23" s="35"/>
      <c r="H23" s="35"/>
      <c r="I23" s="154" t="s">
        <v>24</v>
      </c>
      <c r="J23" s="138" t="str">
        <f>IF('Rekapitulácia stavby'!AN17="","",'Rekapitulácia stavby'!AN17)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152"/>
      <c r="J24" s="35"/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50" t="s">
        <v>30</v>
      </c>
      <c r="E25" s="35"/>
      <c r="F25" s="35"/>
      <c r="G25" s="35"/>
      <c r="H25" s="35"/>
      <c r="I25" s="154" t="s">
        <v>22</v>
      </c>
      <c r="J25" s="138" t="str">
        <f>IF('Rekapitulácia stavby'!AN19="","",'Rekapitulácia stavby'!AN19)</f>
        <v/>
      </c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38" t="str">
        <f>IF('Rekapitulácia stavby'!E20="","",'Rekapitulácia stavby'!E20)</f>
        <v xml:space="preserve"> </v>
      </c>
      <c r="F26" s="35"/>
      <c r="G26" s="35"/>
      <c r="H26" s="35"/>
      <c r="I26" s="154" t="s">
        <v>24</v>
      </c>
      <c r="J26" s="138" t="str">
        <f>IF('Rekapitulácia stavby'!AN20="","",'Rekapitulácia stavby'!AN20)</f>
        <v/>
      </c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152"/>
      <c r="J27" s="35"/>
      <c r="K27" s="35"/>
      <c r="L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50" t="s">
        <v>31</v>
      </c>
      <c r="E28" s="35"/>
      <c r="F28" s="35"/>
      <c r="G28" s="35"/>
      <c r="H28" s="35"/>
      <c r="I28" s="152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6"/>
      <c r="B29" s="157"/>
      <c r="C29" s="156"/>
      <c r="D29" s="156"/>
      <c r="E29" s="158" t="s">
        <v>1</v>
      </c>
      <c r="F29" s="158"/>
      <c r="G29" s="158"/>
      <c r="H29" s="158"/>
      <c r="I29" s="159"/>
      <c r="J29" s="156"/>
      <c r="K29" s="156"/>
      <c r="L29" s="160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152"/>
      <c r="J30" s="35"/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61"/>
      <c r="E31" s="161"/>
      <c r="F31" s="161"/>
      <c r="G31" s="161"/>
      <c r="H31" s="161"/>
      <c r="I31" s="162"/>
      <c r="J31" s="161"/>
      <c r="K31" s="161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63" t="s">
        <v>32</v>
      </c>
      <c r="E32" s="35"/>
      <c r="F32" s="35"/>
      <c r="G32" s="35"/>
      <c r="H32" s="35"/>
      <c r="I32" s="152"/>
      <c r="J32" s="164">
        <f>ROUND(J129, 2)</f>
        <v>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61"/>
      <c r="E33" s="161"/>
      <c r="F33" s="161"/>
      <c r="G33" s="161"/>
      <c r="H33" s="161"/>
      <c r="I33" s="162"/>
      <c r="J33" s="161"/>
      <c r="K33" s="161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65" t="s">
        <v>34</v>
      </c>
      <c r="G34" s="35"/>
      <c r="H34" s="35"/>
      <c r="I34" s="166" t="s">
        <v>33</v>
      </c>
      <c r="J34" s="165" t="s">
        <v>35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67" t="s">
        <v>36</v>
      </c>
      <c r="E35" s="150" t="s">
        <v>37</v>
      </c>
      <c r="F35" s="168">
        <f>ROUND((SUM(BE129:BE185)),  2)</f>
        <v>0</v>
      </c>
      <c r="G35" s="35"/>
      <c r="H35" s="35"/>
      <c r="I35" s="169">
        <v>0.20000000000000001</v>
      </c>
      <c r="J35" s="168">
        <f>ROUND(((SUM(BE129:BE185))*I35),  2)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50" t="s">
        <v>38</v>
      </c>
      <c r="F36" s="168">
        <f>ROUND((SUM(BF129:BF185)),  2)</f>
        <v>0</v>
      </c>
      <c r="G36" s="35"/>
      <c r="H36" s="35"/>
      <c r="I36" s="169">
        <v>0.20000000000000001</v>
      </c>
      <c r="J36" s="168">
        <f>ROUND(((SUM(BF129:BF185))*I36),  2)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0" t="s">
        <v>39</v>
      </c>
      <c r="F37" s="168">
        <f>ROUND((SUM(BG129:BG185)),  2)</f>
        <v>0</v>
      </c>
      <c r="G37" s="35"/>
      <c r="H37" s="35"/>
      <c r="I37" s="169">
        <v>0.20000000000000001</v>
      </c>
      <c r="J37" s="168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50" t="s">
        <v>40</v>
      </c>
      <c r="F38" s="168">
        <f>ROUND((SUM(BH129:BH185)),  2)</f>
        <v>0</v>
      </c>
      <c r="G38" s="35"/>
      <c r="H38" s="35"/>
      <c r="I38" s="169">
        <v>0.20000000000000001</v>
      </c>
      <c r="J38" s="168">
        <f>0</f>
        <v>0</v>
      </c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50" t="s">
        <v>41</v>
      </c>
      <c r="F39" s="168">
        <f>ROUND((SUM(BI129:BI185)),  2)</f>
        <v>0</v>
      </c>
      <c r="G39" s="35"/>
      <c r="H39" s="35"/>
      <c r="I39" s="169">
        <v>0</v>
      </c>
      <c r="J39" s="168">
        <f>0</f>
        <v>0</v>
      </c>
      <c r="K39" s="35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152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70"/>
      <c r="D41" s="171" t="s">
        <v>42</v>
      </c>
      <c r="E41" s="172"/>
      <c r="F41" s="172"/>
      <c r="G41" s="173" t="s">
        <v>43</v>
      </c>
      <c r="H41" s="174" t="s">
        <v>44</v>
      </c>
      <c r="I41" s="175"/>
      <c r="J41" s="176">
        <f>SUM(J32:J39)</f>
        <v>0</v>
      </c>
      <c r="K41" s="177"/>
      <c r="L41" s="60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152"/>
      <c r="J42" s="35"/>
      <c r="K42" s="35"/>
      <c r="L42" s="60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I43" s="144"/>
      <c r="L43" s="17"/>
    </row>
    <row r="44" s="1" customFormat="1" ht="14.4" customHeight="1">
      <c r="B44" s="17"/>
      <c r="I44" s="144"/>
      <c r="L44" s="17"/>
    </row>
    <row r="45" s="1" customFormat="1" ht="14.4" customHeight="1">
      <c r="B45" s="17"/>
      <c r="I45" s="144"/>
      <c r="L45" s="17"/>
    </row>
    <row r="46" s="1" customFormat="1" ht="14.4" customHeight="1">
      <c r="B46" s="17"/>
      <c r="I46" s="144"/>
      <c r="L46" s="17"/>
    </row>
    <row r="47" s="1" customFormat="1" ht="14.4" customHeight="1">
      <c r="B47" s="17"/>
      <c r="I47" s="144"/>
      <c r="L47" s="17"/>
    </row>
    <row r="48" s="1" customFormat="1" ht="14.4" customHeight="1">
      <c r="B48" s="17"/>
      <c r="I48" s="144"/>
      <c r="L48" s="17"/>
    </row>
    <row r="49" s="1" customFormat="1" ht="14.4" customHeight="1">
      <c r="B49" s="17"/>
      <c r="I49" s="144"/>
      <c r="L49" s="17"/>
    </row>
    <row r="50" s="2" customFormat="1" ht="14.4" customHeight="1">
      <c r="B50" s="60"/>
      <c r="D50" s="178" t="s">
        <v>45</v>
      </c>
      <c r="E50" s="179"/>
      <c r="F50" s="179"/>
      <c r="G50" s="178" t="s">
        <v>46</v>
      </c>
      <c r="H50" s="179"/>
      <c r="I50" s="180"/>
      <c r="J50" s="179"/>
      <c r="K50" s="179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81" t="s">
        <v>47</v>
      </c>
      <c r="E61" s="182"/>
      <c r="F61" s="183" t="s">
        <v>48</v>
      </c>
      <c r="G61" s="181" t="s">
        <v>47</v>
      </c>
      <c r="H61" s="182"/>
      <c r="I61" s="184"/>
      <c r="J61" s="185" t="s">
        <v>48</v>
      </c>
      <c r="K61" s="182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8" t="s">
        <v>49</v>
      </c>
      <c r="E65" s="186"/>
      <c r="F65" s="186"/>
      <c r="G65" s="178" t="s">
        <v>50</v>
      </c>
      <c r="H65" s="186"/>
      <c r="I65" s="187"/>
      <c r="J65" s="186"/>
      <c r="K65" s="18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81" t="s">
        <v>47</v>
      </c>
      <c r="E76" s="182"/>
      <c r="F76" s="183" t="s">
        <v>48</v>
      </c>
      <c r="G76" s="181" t="s">
        <v>47</v>
      </c>
      <c r="H76" s="182"/>
      <c r="I76" s="184"/>
      <c r="J76" s="185" t="s">
        <v>48</v>
      </c>
      <c r="K76" s="182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88"/>
      <c r="C77" s="189"/>
      <c r="D77" s="189"/>
      <c r="E77" s="189"/>
      <c r="F77" s="189"/>
      <c r="G77" s="189"/>
      <c r="H77" s="189"/>
      <c r="I77" s="190"/>
      <c r="J77" s="189"/>
      <c r="K77" s="189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91"/>
      <c r="C81" s="192"/>
      <c r="D81" s="192"/>
      <c r="E81" s="192"/>
      <c r="F81" s="192"/>
      <c r="G81" s="192"/>
      <c r="H81" s="192"/>
      <c r="I81" s="193"/>
      <c r="J81" s="192"/>
      <c r="K81" s="192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120</v>
      </c>
      <c r="D82" s="37"/>
      <c r="E82" s="37"/>
      <c r="F82" s="37"/>
      <c r="G82" s="37"/>
      <c r="H82" s="37"/>
      <c r="I82" s="152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152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152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94" t="str">
        <f>E7</f>
        <v>DEVÍNSKA NOVÁ VES</v>
      </c>
      <c r="F85" s="29"/>
      <c r="G85" s="29"/>
      <c r="H85" s="29"/>
      <c r="I85" s="152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116</v>
      </c>
      <c r="D86" s="19"/>
      <c r="E86" s="19"/>
      <c r="F86" s="19"/>
      <c r="G86" s="19"/>
      <c r="H86" s="19"/>
      <c r="I86" s="144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94" t="s">
        <v>117</v>
      </c>
      <c r="F87" s="37"/>
      <c r="G87" s="37"/>
      <c r="H87" s="37"/>
      <c r="I87" s="152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118</v>
      </c>
      <c r="D88" s="37"/>
      <c r="E88" s="37"/>
      <c r="F88" s="37"/>
      <c r="G88" s="37"/>
      <c r="H88" s="37"/>
      <c r="I88" s="152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3" t="str">
        <f>E11</f>
        <v>01-1 - Stavebné úpravy</v>
      </c>
      <c r="F89" s="37"/>
      <c r="G89" s="37"/>
      <c r="H89" s="37"/>
      <c r="I89" s="152"/>
      <c r="J89" s="37"/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152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18</v>
      </c>
      <c r="D91" s="37"/>
      <c r="E91" s="37"/>
      <c r="F91" s="24" t="str">
        <f>F14</f>
        <v>DEVÍNSKA NOVÁ VES</v>
      </c>
      <c r="G91" s="37"/>
      <c r="H91" s="37"/>
      <c r="I91" s="154" t="s">
        <v>19</v>
      </c>
      <c r="J91" s="76" t="str">
        <f>IF(J14="","",J14)</f>
        <v>24. 9. 2019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152"/>
      <c r="J92" s="37"/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5.15" customHeight="1">
      <c r="A93" s="35"/>
      <c r="B93" s="36"/>
      <c r="C93" s="29" t="s">
        <v>21</v>
      </c>
      <c r="D93" s="37"/>
      <c r="E93" s="37"/>
      <c r="F93" s="24" t="str">
        <f>E17</f>
        <v xml:space="preserve"> </v>
      </c>
      <c r="G93" s="37"/>
      <c r="H93" s="37"/>
      <c r="I93" s="154" t="s">
        <v>27</v>
      </c>
      <c r="J93" s="33" t="str">
        <f>E23</f>
        <v xml:space="preserve"> </v>
      </c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25</v>
      </c>
      <c r="D94" s="37"/>
      <c r="E94" s="37"/>
      <c r="F94" s="24" t="str">
        <f>IF(E20="","",E20)</f>
        <v>Vyplň údaj</v>
      </c>
      <c r="G94" s="37"/>
      <c r="H94" s="37"/>
      <c r="I94" s="154" t="s">
        <v>30</v>
      </c>
      <c r="J94" s="33" t="str">
        <f>E26</f>
        <v xml:space="preserve"> </v>
      </c>
      <c r="K94" s="37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152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95" t="s">
        <v>121</v>
      </c>
      <c r="D96" s="196"/>
      <c r="E96" s="196"/>
      <c r="F96" s="196"/>
      <c r="G96" s="196"/>
      <c r="H96" s="196"/>
      <c r="I96" s="197"/>
      <c r="J96" s="198" t="s">
        <v>122</v>
      </c>
      <c r="K96" s="196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152"/>
      <c r="J97" s="37"/>
      <c r="K97" s="37"/>
      <c r="L97" s="60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99" t="s">
        <v>123</v>
      </c>
      <c r="D98" s="37"/>
      <c r="E98" s="37"/>
      <c r="F98" s="37"/>
      <c r="G98" s="37"/>
      <c r="H98" s="37"/>
      <c r="I98" s="152"/>
      <c r="J98" s="107">
        <f>J129</f>
        <v>0</v>
      </c>
      <c r="K98" s="37"/>
      <c r="L98" s="60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124</v>
      </c>
    </row>
    <row r="99" s="9" customFormat="1" ht="24.96" customHeight="1">
      <c r="A99" s="9"/>
      <c r="B99" s="200"/>
      <c r="C99" s="201"/>
      <c r="D99" s="202" t="s">
        <v>125</v>
      </c>
      <c r="E99" s="203"/>
      <c r="F99" s="203"/>
      <c r="G99" s="203"/>
      <c r="H99" s="203"/>
      <c r="I99" s="204"/>
      <c r="J99" s="205">
        <f>J130</f>
        <v>0</v>
      </c>
      <c r="K99" s="201"/>
      <c r="L99" s="20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7"/>
      <c r="C100" s="130"/>
      <c r="D100" s="208" t="s">
        <v>126</v>
      </c>
      <c r="E100" s="209"/>
      <c r="F100" s="209"/>
      <c r="G100" s="209"/>
      <c r="H100" s="209"/>
      <c r="I100" s="210"/>
      <c r="J100" s="211">
        <f>J131</f>
        <v>0</v>
      </c>
      <c r="K100" s="130"/>
      <c r="L100" s="21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7"/>
      <c r="C101" s="130"/>
      <c r="D101" s="208" t="s">
        <v>127</v>
      </c>
      <c r="E101" s="209"/>
      <c r="F101" s="209"/>
      <c r="G101" s="209"/>
      <c r="H101" s="209"/>
      <c r="I101" s="210"/>
      <c r="J101" s="211">
        <f>J163</f>
        <v>0</v>
      </c>
      <c r="K101" s="130"/>
      <c r="L101" s="21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7"/>
      <c r="C102" s="130"/>
      <c r="D102" s="208" t="s">
        <v>128</v>
      </c>
      <c r="E102" s="209"/>
      <c r="F102" s="209"/>
      <c r="G102" s="209"/>
      <c r="H102" s="209"/>
      <c r="I102" s="210"/>
      <c r="J102" s="211">
        <f>J166</f>
        <v>0</v>
      </c>
      <c r="K102" s="130"/>
      <c r="L102" s="21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7"/>
      <c r="C103" s="130"/>
      <c r="D103" s="208" t="s">
        <v>129</v>
      </c>
      <c r="E103" s="209"/>
      <c r="F103" s="209"/>
      <c r="G103" s="209"/>
      <c r="H103" s="209"/>
      <c r="I103" s="210"/>
      <c r="J103" s="211">
        <f>J173</f>
        <v>0</v>
      </c>
      <c r="K103" s="130"/>
      <c r="L103" s="21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7"/>
      <c r="C104" s="130"/>
      <c r="D104" s="208" t="s">
        <v>130</v>
      </c>
      <c r="E104" s="209"/>
      <c r="F104" s="209"/>
      <c r="G104" s="209"/>
      <c r="H104" s="209"/>
      <c r="I104" s="210"/>
      <c r="J104" s="211">
        <f>J175</f>
        <v>0</v>
      </c>
      <c r="K104" s="130"/>
      <c r="L104" s="21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207"/>
      <c r="C105" s="130"/>
      <c r="D105" s="208" t="s">
        <v>131</v>
      </c>
      <c r="E105" s="209"/>
      <c r="F105" s="209"/>
      <c r="G105" s="209"/>
      <c r="H105" s="209"/>
      <c r="I105" s="210"/>
      <c r="J105" s="211">
        <f>J180</f>
        <v>0</v>
      </c>
      <c r="K105" s="130"/>
      <c r="L105" s="21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200"/>
      <c r="C106" s="201"/>
      <c r="D106" s="202" t="s">
        <v>132</v>
      </c>
      <c r="E106" s="203"/>
      <c r="F106" s="203"/>
      <c r="G106" s="203"/>
      <c r="H106" s="203"/>
      <c r="I106" s="204"/>
      <c r="J106" s="205">
        <f>J182</f>
        <v>0</v>
      </c>
      <c r="K106" s="201"/>
      <c r="L106" s="206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207"/>
      <c r="C107" s="130"/>
      <c r="D107" s="208" t="s">
        <v>133</v>
      </c>
      <c r="E107" s="209"/>
      <c r="F107" s="209"/>
      <c r="G107" s="209"/>
      <c r="H107" s="209"/>
      <c r="I107" s="210"/>
      <c r="J107" s="211">
        <f>J183</f>
        <v>0</v>
      </c>
      <c r="K107" s="130"/>
      <c r="L107" s="21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5"/>
      <c r="B108" s="36"/>
      <c r="C108" s="37"/>
      <c r="D108" s="37"/>
      <c r="E108" s="37"/>
      <c r="F108" s="37"/>
      <c r="G108" s="37"/>
      <c r="H108" s="37"/>
      <c r="I108" s="152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63"/>
      <c r="C109" s="64"/>
      <c r="D109" s="64"/>
      <c r="E109" s="64"/>
      <c r="F109" s="64"/>
      <c r="G109" s="64"/>
      <c r="H109" s="64"/>
      <c r="I109" s="190"/>
      <c r="J109" s="64"/>
      <c r="K109" s="64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3" s="2" customFormat="1" ht="6.96" customHeight="1">
      <c r="A113" s="35"/>
      <c r="B113" s="65"/>
      <c r="C113" s="66"/>
      <c r="D113" s="66"/>
      <c r="E113" s="66"/>
      <c r="F113" s="66"/>
      <c r="G113" s="66"/>
      <c r="H113" s="66"/>
      <c r="I113" s="193"/>
      <c r="J113" s="66"/>
      <c r="K113" s="66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24.96" customHeight="1">
      <c r="A114" s="35"/>
      <c r="B114" s="36"/>
      <c r="C114" s="20" t="s">
        <v>134</v>
      </c>
      <c r="D114" s="37"/>
      <c r="E114" s="37"/>
      <c r="F114" s="37"/>
      <c r="G114" s="37"/>
      <c r="H114" s="37"/>
      <c r="I114" s="152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152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14</v>
      </c>
      <c r="D116" s="37"/>
      <c r="E116" s="37"/>
      <c r="F116" s="37"/>
      <c r="G116" s="37"/>
      <c r="H116" s="37"/>
      <c r="I116" s="152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6.5" customHeight="1">
      <c r="A117" s="35"/>
      <c r="B117" s="36"/>
      <c r="C117" s="37"/>
      <c r="D117" s="37"/>
      <c r="E117" s="194" t="str">
        <f>E7</f>
        <v>DEVÍNSKA NOVÁ VES</v>
      </c>
      <c r="F117" s="29"/>
      <c r="G117" s="29"/>
      <c r="H117" s="29"/>
      <c r="I117" s="152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1" customFormat="1" ht="12" customHeight="1">
      <c r="B118" s="18"/>
      <c r="C118" s="29" t="s">
        <v>116</v>
      </c>
      <c r="D118" s="19"/>
      <c r="E118" s="19"/>
      <c r="F118" s="19"/>
      <c r="G118" s="19"/>
      <c r="H118" s="19"/>
      <c r="I118" s="144"/>
      <c r="J118" s="19"/>
      <c r="K118" s="19"/>
      <c r="L118" s="17"/>
    </row>
    <row r="119" s="2" customFormat="1" ht="16.5" customHeight="1">
      <c r="A119" s="35"/>
      <c r="B119" s="36"/>
      <c r="C119" s="37"/>
      <c r="D119" s="37"/>
      <c r="E119" s="194" t="s">
        <v>117</v>
      </c>
      <c r="F119" s="37"/>
      <c r="G119" s="37"/>
      <c r="H119" s="37"/>
      <c r="I119" s="152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118</v>
      </c>
      <c r="D120" s="37"/>
      <c r="E120" s="37"/>
      <c r="F120" s="37"/>
      <c r="G120" s="37"/>
      <c r="H120" s="37"/>
      <c r="I120" s="152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6.5" customHeight="1">
      <c r="A121" s="35"/>
      <c r="B121" s="36"/>
      <c r="C121" s="37"/>
      <c r="D121" s="37"/>
      <c r="E121" s="73" t="str">
        <f>E11</f>
        <v>01-1 - Stavebné úpravy</v>
      </c>
      <c r="F121" s="37"/>
      <c r="G121" s="37"/>
      <c r="H121" s="37"/>
      <c r="I121" s="152"/>
      <c r="J121" s="37"/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7"/>
      <c r="D122" s="37"/>
      <c r="E122" s="37"/>
      <c r="F122" s="37"/>
      <c r="G122" s="37"/>
      <c r="H122" s="37"/>
      <c r="I122" s="152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2" customHeight="1">
      <c r="A123" s="35"/>
      <c r="B123" s="36"/>
      <c r="C123" s="29" t="s">
        <v>18</v>
      </c>
      <c r="D123" s="37"/>
      <c r="E123" s="37"/>
      <c r="F123" s="24" t="str">
        <f>F14</f>
        <v>DEVÍNSKA NOVÁ VES</v>
      </c>
      <c r="G123" s="37"/>
      <c r="H123" s="37"/>
      <c r="I123" s="154" t="s">
        <v>19</v>
      </c>
      <c r="J123" s="76" t="str">
        <f>IF(J14="","",J14)</f>
        <v>24. 9. 2019</v>
      </c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36"/>
      <c r="C124" s="37"/>
      <c r="D124" s="37"/>
      <c r="E124" s="37"/>
      <c r="F124" s="37"/>
      <c r="G124" s="37"/>
      <c r="H124" s="37"/>
      <c r="I124" s="152"/>
      <c r="J124" s="37"/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5.15" customHeight="1">
      <c r="A125" s="35"/>
      <c r="B125" s="36"/>
      <c r="C125" s="29" t="s">
        <v>21</v>
      </c>
      <c r="D125" s="37"/>
      <c r="E125" s="37"/>
      <c r="F125" s="24" t="str">
        <f>E17</f>
        <v xml:space="preserve"> </v>
      </c>
      <c r="G125" s="37"/>
      <c r="H125" s="37"/>
      <c r="I125" s="154" t="s">
        <v>27</v>
      </c>
      <c r="J125" s="33" t="str">
        <f>E23</f>
        <v xml:space="preserve"> </v>
      </c>
      <c r="K125" s="37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5.15" customHeight="1">
      <c r="A126" s="35"/>
      <c r="B126" s="36"/>
      <c r="C126" s="29" t="s">
        <v>25</v>
      </c>
      <c r="D126" s="37"/>
      <c r="E126" s="37"/>
      <c r="F126" s="24" t="str">
        <f>IF(E20="","",E20)</f>
        <v>Vyplň údaj</v>
      </c>
      <c r="G126" s="37"/>
      <c r="H126" s="37"/>
      <c r="I126" s="154" t="s">
        <v>30</v>
      </c>
      <c r="J126" s="33" t="str">
        <f>E26</f>
        <v xml:space="preserve"> </v>
      </c>
      <c r="K126" s="37"/>
      <c r="L126" s="60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0.32" customHeight="1">
      <c r="A127" s="35"/>
      <c r="B127" s="36"/>
      <c r="C127" s="37"/>
      <c r="D127" s="37"/>
      <c r="E127" s="37"/>
      <c r="F127" s="37"/>
      <c r="G127" s="37"/>
      <c r="H127" s="37"/>
      <c r="I127" s="152"/>
      <c r="J127" s="37"/>
      <c r="K127" s="37"/>
      <c r="L127" s="60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11" customFormat="1" ht="29.28" customHeight="1">
      <c r="A128" s="213"/>
      <c r="B128" s="214"/>
      <c r="C128" s="215" t="s">
        <v>135</v>
      </c>
      <c r="D128" s="216" t="s">
        <v>57</v>
      </c>
      <c r="E128" s="216" t="s">
        <v>53</v>
      </c>
      <c r="F128" s="216" t="s">
        <v>54</v>
      </c>
      <c r="G128" s="216" t="s">
        <v>136</v>
      </c>
      <c r="H128" s="216" t="s">
        <v>137</v>
      </c>
      <c r="I128" s="217" t="s">
        <v>138</v>
      </c>
      <c r="J128" s="218" t="s">
        <v>122</v>
      </c>
      <c r="K128" s="219" t="s">
        <v>139</v>
      </c>
      <c r="L128" s="220"/>
      <c r="M128" s="97" t="s">
        <v>1</v>
      </c>
      <c r="N128" s="98" t="s">
        <v>36</v>
      </c>
      <c r="O128" s="98" t="s">
        <v>140</v>
      </c>
      <c r="P128" s="98" t="s">
        <v>141</v>
      </c>
      <c r="Q128" s="98" t="s">
        <v>142</v>
      </c>
      <c r="R128" s="98" t="s">
        <v>143</v>
      </c>
      <c r="S128" s="98" t="s">
        <v>144</v>
      </c>
      <c r="T128" s="99" t="s">
        <v>145</v>
      </c>
      <c r="U128" s="213"/>
      <c r="V128" s="213"/>
      <c r="W128" s="213"/>
      <c r="X128" s="213"/>
      <c r="Y128" s="213"/>
      <c r="Z128" s="213"/>
      <c r="AA128" s="213"/>
      <c r="AB128" s="213"/>
      <c r="AC128" s="213"/>
      <c r="AD128" s="213"/>
      <c r="AE128" s="213"/>
    </row>
    <row r="129" s="2" customFormat="1" ht="22.8" customHeight="1">
      <c r="A129" s="35"/>
      <c r="B129" s="36"/>
      <c r="C129" s="104" t="s">
        <v>123</v>
      </c>
      <c r="D129" s="37"/>
      <c r="E129" s="37"/>
      <c r="F129" s="37"/>
      <c r="G129" s="37"/>
      <c r="H129" s="37"/>
      <c r="I129" s="152"/>
      <c r="J129" s="221">
        <f>BK129</f>
        <v>0</v>
      </c>
      <c r="K129" s="37"/>
      <c r="L129" s="41"/>
      <c r="M129" s="100"/>
      <c r="N129" s="222"/>
      <c r="O129" s="101"/>
      <c r="P129" s="223">
        <f>P130+P182</f>
        <v>0</v>
      </c>
      <c r="Q129" s="101"/>
      <c r="R129" s="223">
        <f>R130+R182</f>
        <v>562.42767049999998</v>
      </c>
      <c r="S129" s="101"/>
      <c r="T129" s="224">
        <f>T130+T182</f>
        <v>0.86399999999999999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4" t="s">
        <v>71</v>
      </c>
      <c r="AU129" s="14" t="s">
        <v>124</v>
      </c>
      <c r="BK129" s="225">
        <f>BK130+BK182</f>
        <v>0</v>
      </c>
    </row>
    <row r="130" s="12" customFormat="1" ht="25.92" customHeight="1">
      <c r="A130" s="12"/>
      <c r="B130" s="226"/>
      <c r="C130" s="227"/>
      <c r="D130" s="228" t="s">
        <v>71</v>
      </c>
      <c r="E130" s="229" t="s">
        <v>146</v>
      </c>
      <c r="F130" s="229" t="s">
        <v>147</v>
      </c>
      <c r="G130" s="227"/>
      <c r="H130" s="227"/>
      <c r="I130" s="230"/>
      <c r="J130" s="231">
        <f>BK130</f>
        <v>0</v>
      </c>
      <c r="K130" s="227"/>
      <c r="L130" s="232"/>
      <c r="M130" s="233"/>
      <c r="N130" s="234"/>
      <c r="O130" s="234"/>
      <c r="P130" s="235">
        <f>P131+P163+P166+P173+P175+P180</f>
        <v>0</v>
      </c>
      <c r="Q130" s="234"/>
      <c r="R130" s="235">
        <f>R131+R163+R166+R173+R175+R180</f>
        <v>562.42767049999998</v>
      </c>
      <c r="S130" s="234"/>
      <c r="T130" s="236">
        <f>T131+T163+T166+T173+T175+T180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37" t="s">
        <v>79</v>
      </c>
      <c r="AT130" s="238" t="s">
        <v>71</v>
      </c>
      <c r="AU130" s="238" t="s">
        <v>72</v>
      </c>
      <c r="AY130" s="237" t="s">
        <v>148</v>
      </c>
      <c r="BK130" s="239">
        <f>BK131+BK163+BK166+BK173+BK175+BK180</f>
        <v>0</v>
      </c>
    </row>
    <row r="131" s="12" customFormat="1" ht="22.8" customHeight="1">
      <c r="A131" s="12"/>
      <c r="B131" s="226"/>
      <c r="C131" s="227"/>
      <c r="D131" s="228" t="s">
        <v>71</v>
      </c>
      <c r="E131" s="240" t="s">
        <v>79</v>
      </c>
      <c r="F131" s="240" t="s">
        <v>149</v>
      </c>
      <c r="G131" s="227"/>
      <c r="H131" s="227"/>
      <c r="I131" s="230"/>
      <c r="J131" s="241">
        <f>BK131</f>
        <v>0</v>
      </c>
      <c r="K131" s="227"/>
      <c r="L131" s="232"/>
      <c r="M131" s="233"/>
      <c r="N131" s="234"/>
      <c r="O131" s="234"/>
      <c r="P131" s="235">
        <f>SUM(P132:P162)</f>
        <v>0</v>
      </c>
      <c r="Q131" s="234"/>
      <c r="R131" s="235">
        <f>SUM(R132:R162)</f>
        <v>0.075665999999999997</v>
      </c>
      <c r="S131" s="234"/>
      <c r="T131" s="236">
        <f>SUM(T132:T162)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37" t="s">
        <v>79</v>
      </c>
      <c r="AT131" s="238" t="s">
        <v>71</v>
      </c>
      <c r="AU131" s="238" t="s">
        <v>79</v>
      </c>
      <c r="AY131" s="237" t="s">
        <v>148</v>
      </c>
      <c r="BK131" s="239">
        <f>SUM(BK132:BK162)</f>
        <v>0</v>
      </c>
    </row>
    <row r="132" s="2" customFormat="1" ht="24" customHeight="1">
      <c r="A132" s="35"/>
      <c r="B132" s="36"/>
      <c r="C132" s="242" t="s">
        <v>79</v>
      </c>
      <c r="D132" s="242" t="s">
        <v>150</v>
      </c>
      <c r="E132" s="243" t="s">
        <v>151</v>
      </c>
      <c r="F132" s="244" t="s">
        <v>152</v>
      </c>
      <c r="G132" s="245" t="s">
        <v>153</v>
      </c>
      <c r="H132" s="246">
        <v>5250</v>
      </c>
      <c r="I132" s="247"/>
      <c r="J132" s="246">
        <f>ROUND(I132*H132,3)</f>
        <v>0</v>
      </c>
      <c r="K132" s="248"/>
      <c r="L132" s="41"/>
      <c r="M132" s="249" t="s">
        <v>1</v>
      </c>
      <c r="N132" s="250" t="s">
        <v>38</v>
      </c>
      <c r="O132" s="88"/>
      <c r="P132" s="251">
        <f>O132*H132</f>
        <v>0</v>
      </c>
      <c r="Q132" s="251">
        <v>0</v>
      </c>
      <c r="R132" s="251">
        <f>Q132*H132</f>
        <v>0</v>
      </c>
      <c r="S132" s="251">
        <v>0</v>
      </c>
      <c r="T132" s="252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53" t="s">
        <v>154</v>
      </c>
      <c r="AT132" s="253" t="s">
        <v>150</v>
      </c>
      <c r="AU132" s="253" t="s">
        <v>85</v>
      </c>
      <c r="AY132" s="14" t="s">
        <v>148</v>
      </c>
      <c r="BE132" s="254">
        <f>IF(N132="základná",J132,0)</f>
        <v>0</v>
      </c>
      <c r="BF132" s="254">
        <f>IF(N132="znížená",J132,0)</f>
        <v>0</v>
      </c>
      <c r="BG132" s="254">
        <f>IF(N132="zákl. prenesená",J132,0)</f>
        <v>0</v>
      </c>
      <c r="BH132" s="254">
        <f>IF(N132="zníž. prenesená",J132,0)</f>
        <v>0</v>
      </c>
      <c r="BI132" s="254">
        <f>IF(N132="nulová",J132,0)</f>
        <v>0</v>
      </c>
      <c r="BJ132" s="14" t="s">
        <v>85</v>
      </c>
      <c r="BK132" s="255">
        <f>ROUND(I132*H132,3)</f>
        <v>0</v>
      </c>
      <c r="BL132" s="14" t="s">
        <v>154</v>
      </c>
      <c r="BM132" s="253" t="s">
        <v>155</v>
      </c>
    </row>
    <row r="133" s="2" customFormat="1" ht="24" customHeight="1">
      <c r="A133" s="35"/>
      <c r="B133" s="36"/>
      <c r="C133" s="242" t="s">
        <v>85</v>
      </c>
      <c r="D133" s="242" t="s">
        <v>150</v>
      </c>
      <c r="E133" s="243" t="s">
        <v>156</v>
      </c>
      <c r="F133" s="244" t="s">
        <v>157</v>
      </c>
      <c r="G133" s="245" t="s">
        <v>158</v>
      </c>
      <c r="H133" s="246">
        <v>111.33</v>
      </c>
      <c r="I133" s="247"/>
      <c r="J133" s="246">
        <f>ROUND(I133*H133,3)</f>
        <v>0</v>
      </c>
      <c r="K133" s="248"/>
      <c r="L133" s="41"/>
      <c r="M133" s="249" t="s">
        <v>1</v>
      </c>
      <c r="N133" s="250" t="s">
        <v>38</v>
      </c>
      <c r="O133" s="88"/>
      <c r="P133" s="251">
        <f>O133*H133</f>
        <v>0</v>
      </c>
      <c r="Q133" s="251">
        <v>0</v>
      </c>
      <c r="R133" s="251">
        <f>Q133*H133</f>
        <v>0</v>
      </c>
      <c r="S133" s="251">
        <v>0</v>
      </c>
      <c r="T133" s="252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53" t="s">
        <v>154</v>
      </c>
      <c r="AT133" s="253" t="s">
        <v>150</v>
      </c>
      <c r="AU133" s="253" t="s">
        <v>85</v>
      </c>
      <c r="AY133" s="14" t="s">
        <v>148</v>
      </c>
      <c r="BE133" s="254">
        <f>IF(N133="základná",J133,0)</f>
        <v>0</v>
      </c>
      <c r="BF133" s="254">
        <f>IF(N133="znížená",J133,0)</f>
        <v>0</v>
      </c>
      <c r="BG133" s="254">
        <f>IF(N133="zákl. prenesená",J133,0)</f>
        <v>0</v>
      </c>
      <c r="BH133" s="254">
        <f>IF(N133="zníž. prenesená",J133,0)</f>
        <v>0</v>
      </c>
      <c r="BI133" s="254">
        <f>IF(N133="nulová",J133,0)</f>
        <v>0</v>
      </c>
      <c r="BJ133" s="14" t="s">
        <v>85</v>
      </c>
      <c r="BK133" s="255">
        <f>ROUND(I133*H133,3)</f>
        <v>0</v>
      </c>
      <c r="BL133" s="14" t="s">
        <v>154</v>
      </c>
      <c r="BM133" s="253" t="s">
        <v>159</v>
      </c>
    </row>
    <row r="134" s="2" customFormat="1" ht="24" customHeight="1">
      <c r="A134" s="35"/>
      <c r="B134" s="36"/>
      <c r="C134" s="242" t="s">
        <v>92</v>
      </c>
      <c r="D134" s="242" t="s">
        <v>150</v>
      </c>
      <c r="E134" s="243" t="s">
        <v>160</v>
      </c>
      <c r="F134" s="244" t="s">
        <v>161</v>
      </c>
      <c r="G134" s="245" t="s">
        <v>158</v>
      </c>
      <c r="H134" s="246">
        <v>146.46000000000001</v>
      </c>
      <c r="I134" s="247"/>
      <c r="J134" s="246">
        <f>ROUND(I134*H134,3)</f>
        <v>0</v>
      </c>
      <c r="K134" s="248"/>
      <c r="L134" s="41"/>
      <c r="M134" s="249" t="s">
        <v>1</v>
      </c>
      <c r="N134" s="250" t="s">
        <v>38</v>
      </c>
      <c r="O134" s="88"/>
      <c r="P134" s="251">
        <f>O134*H134</f>
        <v>0</v>
      </c>
      <c r="Q134" s="251">
        <v>0</v>
      </c>
      <c r="R134" s="251">
        <f>Q134*H134</f>
        <v>0</v>
      </c>
      <c r="S134" s="251">
        <v>0</v>
      </c>
      <c r="T134" s="252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53" t="s">
        <v>154</v>
      </c>
      <c r="AT134" s="253" t="s">
        <v>150</v>
      </c>
      <c r="AU134" s="253" t="s">
        <v>85</v>
      </c>
      <c r="AY134" s="14" t="s">
        <v>148</v>
      </c>
      <c r="BE134" s="254">
        <f>IF(N134="základná",J134,0)</f>
        <v>0</v>
      </c>
      <c r="BF134" s="254">
        <f>IF(N134="znížená",J134,0)</f>
        <v>0</v>
      </c>
      <c r="BG134" s="254">
        <f>IF(N134="zákl. prenesená",J134,0)</f>
        <v>0</v>
      </c>
      <c r="BH134" s="254">
        <f>IF(N134="zníž. prenesená",J134,0)</f>
        <v>0</v>
      </c>
      <c r="BI134" s="254">
        <f>IF(N134="nulová",J134,0)</f>
        <v>0</v>
      </c>
      <c r="BJ134" s="14" t="s">
        <v>85</v>
      </c>
      <c r="BK134" s="255">
        <f>ROUND(I134*H134,3)</f>
        <v>0</v>
      </c>
      <c r="BL134" s="14" t="s">
        <v>154</v>
      </c>
      <c r="BM134" s="253" t="s">
        <v>162</v>
      </c>
    </row>
    <row r="135" s="2" customFormat="1" ht="24" customHeight="1">
      <c r="A135" s="35"/>
      <c r="B135" s="36"/>
      <c r="C135" s="242" t="s">
        <v>154</v>
      </c>
      <c r="D135" s="242" t="s">
        <v>150</v>
      </c>
      <c r="E135" s="243" t="s">
        <v>163</v>
      </c>
      <c r="F135" s="244" t="s">
        <v>164</v>
      </c>
      <c r="G135" s="245" t="s">
        <v>158</v>
      </c>
      <c r="H135" s="246">
        <v>146.46000000000001</v>
      </c>
      <c r="I135" s="247"/>
      <c r="J135" s="246">
        <f>ROUND(I135*H135,3)</f>
        <v>0</v>
      </c>
      <c r="K135" s="248"/>
      <c r="L135" s="41"/>
      <c r="M135" s="249" t="s">
        <v>1</v>
      </c>
      <c r="N135" s="250" t="s">
        <v>38</v>
      </c>
      <c r="O135" s="88"/>
      <c r="P135" s="251">
        <f>O135*H135</f>
        <v>0</v>
      </c>
      <c r="Q135" s="251">
        <v>0</v>
      </c>
      <c r="R135" s="251">
        <f>Q135*H135</f>
        <v>0</v>
      </c>
      <c r="S135" s="251">
        <v>0</v>
      </c>
      <c r="T135" s="252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53" t="s">
        <v>154</v>
      </c>
      <c r="AT135" s="253" t="s">
        <v>150</v>
      </c>
      <c r="AU135" s="253" t="s">
        <v>85</v>
      </c>
      <c r="AY135" s="14" t="s">
        <v>148</v>
      </c>
      <c r="BE135" s="254">
        <f>IF(N135="základná",J135,0)</f>
        <v>0</v>
      </c>
      <c r="BF135" s="254">
        <f>IF(N135="znížená",J135,0)</f>
        <v>0</v>
      </c>
      <c r="BG135" s="254">
        <f>IF(N135="zákl. prenesená",J135,0)</f>
        <v>0</v>
      </c>
      <c r="BH135" s="254">
        <f>IF(N135="zníž. prenesená",J135,0)</f>
        <v>0</v>
      </c>
      <c r="BI135" s="254">
        <f>IF(N135="nulová",J135,0)</f>
        <v>0</v>
      </c>
      <c r="BJ135" s="14" t="s">
        <v>85</v>
      </c>
      <c r="BK135" s="255">
        <f>ROUND(I135*H135,3)</f>
        <v>0</v>
      </c>
      <c r="BL135" s="14" t="s">
        <v>154</v>
      </c>
      <c r="BM135" s="253" t="s">
        <v>165</v>
      </c>
    </row>
    <row r="136" s="2" customFormat="1" ht="24" customHeight="1">
      <c r="A136" s="35"/>
      <c r="B136" s="36"/>
      <c r="C136" s="242" t="s">
        <v>166</v>
      </c>
      <c r="D136" s="242" t="s">
        <v>150</v>
      </c>
      <c r="E136" s="243" t="s">
        <v>167</v>
      </c>
      <c r="F136" s="244" t="s">
        <v>168</v>
      </c>
      <c r="G136" s="245" t="s">
        <v>158</v>
      </c>
      <c r="H136" s="246">
        <v>146.46000000000001</v>
      </c>
      <c r="I136" s="247"/>
      <c r="J136" s="246">
        <f>ROUND(I136*H136,3)</f>
        <v>0</v>
      </c>
      <c r="K136" s="248"/>
      <c r="L136" s="41"/>
      <c r="M136" s="249" t="s">
        <v>1</v>
      </c>
      <c r="N136" s="250" t="s">
        <v>38</v>
      </c>
      <c r="O136" s="88"/>
      <c r="P136" s="251">
        <f>O136*H136</f>
        <v>0</v>
      </c>
      <c r="Q136" s="251">
        <v>0</v>
      </c>
      <c r="R136" s="251">
        <f>Q136*H136</f>
        <v>0</v>
      </c>
      <c r="S136" s="251">
        <v>0</v>
      </c>
      <c r="T136" s="252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53" t="s">
        <v>154</v>
      </c>
      <c r="AT136" s="253" t="s">
        <v>150</v>
      </c>
      <c r="AU136" s="253" t="s">
        <v>85</v>
      </c>
      <c r="AY136" s="14" t="s">
        <v>148</v>
      </c>
      <c r="BE136" s="254">
        <f>IF(N136="základná",J136,0)</f>
        <v>0</v>
      </c>
      <c r="BF136" s="254">
        <f>IF(N136="znížená",J136,0)</f>
        <v>0</v>
      </c>
      <c r="BG136" s="254">
        <f>IF(N136="zákl. prenesená",J136,0)</f>
        <v>0</v>
      </c>
      <c r="BH136" s="254">
        <f>IF(N136="zníž. prenesená",J136,0)</f>
        <v>0</v>
      </c>
      <c r="BI136" s="254">
        <f>IF(N136="nulová",J136,0)</f>
        <v>0</v>
      </c>
      <c r="BJ136" s="14" t="s">
        <v>85</v>
      </c>
      <c r="BK136" s="255">
        <f>ROUND(I136*H136,3)</f>
        <v>0</v>
      </c>
      <c r="BL136" s="14" t="s">
        <v>154</v>
      </c>
      <c r="BM136" s="253" t="s">
        <v>169</v>
      </c>
    </row>
    <row r="137" s="2" customFormat="1" ht="16.5" customHeight="1">
      <c r="A137" s="35"/>
      <c r="B137" s="36"/>
      <c r="C137" s="242" t="s">
        <v>170</v>
      </c>
      <c r="D137" s="242" t="s">
        <v>150</v>
      </c>
      <c r="E137" s="243" t="s">
        <v>171</v>
      </c>
      <c r="F137" s="244" t="s">
        <v>172</v>
      </c>
      <c r="G137" s="245" t="s">
        <v>158</v>
      </c>
      <c r="H137" s="246">
        <v>146.46000000000001</v>
      </c>
      <c r="I137" s="247"/>
      <c r="J137" s="246">
        <f>ROUND(I137*H137,3)</f>
        <v>0</v>
      </c>
      <c r="K137" s="248"/>
      <c r="L137" s="41"/>
      <c r="M137" s="249" t="s">
        <v>1</v>
      </c>
      <c r="N137" s="250" t="s">
        <v>38</v>
      </c>
      <c r="O137" s="88"/>
      <c r="P137" s="251">
        <f>O137*H137</f>
        <v>0</v>
      </c>
      <c r="Q137" s="251">
        <v>0</v>
      </c>
      <c r="R137" s="251">
        <f>Q137*H137</f>
        <v>0</v>
      </c>
      <c r="S137" s="251">
        <v>0</v>
      </c>
      <c r="T137" s="252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53" t="s">
        <v>154</v>
      </c>
      <c r="AT137" s="253" t="s">
        <v>150</v>
      </c>
      <c r="AU137" s="253" t="s">
        <v>85</v>
      </c>
      <c r="AY137" s="14" t="s">
        <v>148</v>
      </c>
      <c r="BE137" s="254">
        <f>IF(N137="základná",J137,0)</f>
        <v>0</v>
      </c>
      <c r="BF137" s="254">
        <f>IF(N137="znížená",J137,0)</f>
        <v>0</v>
      </c>
      <c r="BG137" s="254">
        <f>IF(N137="zákl. prenesená",J137,0)</f>
        <v>0</v>
      </c>
      <c r="BH137" s="254">
        <f>IF(N137="zníž. prenesená",J137,0)</f>
        <v>0</v>
      </c>
      <c r="BI137" s="254">
        <f>IF(N137="nulová",J137,0)</f>
        <v>0</v>
      </c>
      <c r="BJ137" s="14" t="s">
        <v>85</v>
      </c>
      <c r="BK137" s="255">
        <f>ROUND(I137*H137,3)</f>
        <v>0</v>
      </c>
      <c r="BL137" s="14" t="s">
        <v>154</v>
      </c>
      <c r="BM137" s="253" t="s">
        <v>173</v>
      </c>
    </row>
    <row r="138" s="2" customFormat="1" ht="24" customHeight="1">
      <c r="A138" s="35"/>
      <c r="B138" s="36"/>
      <c r="C138" s="242" t="s">
        <v>174</v>
      </c>
      <c r="D138" s="242" t="s">
        <v>150</v>
      </c>
      <c r="E138" s="243" t="s">
        <v>175</v>
      </c>
      <c r="F138" s="244" t="s">
        <v>176</v>
      </c>
      <c r="G138" s="245" t="s">
        <v>158</v>
      </c>
      <c r="H138" s="246">
        <v>1015.26</v>
      </c>
      <c r="I138" s="247"/>
      <c r="J138" s="246">
        <f>ROUND(I138*H138,3)</f>
        <v>0</v>
      </c>
      <c r="K138" s="248"/>
      <c r="L138" s="41"/>
      <c r="M138" s="249" t="s">
        <v>1</v>
      </c>
      <c r="N138" s="250" t="s">
        <v>38</v>
      </c>
      <c r="O138" s="88"/>
      <c r="P138" s="251">
        <f>O138*H138</f>
        <v>0</v>
      </c>
      <c r="Q138" s="251">
        <v>0</v>
      </c>
      <c r="R138" s="251">
        <f>Q138*H138</f>
        <v>0</v>
      </c>
      <c r="S138" s="251">
        <v>0</v>
      </c>
      <c r="T138" s="252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53" t="s">
        <v>154</v>
      </c>
      <c r="AT138" s="253" t="s">
        <v>150</v>
      </c>
      <c r="AU138" s="253" t="s">
        <v>85</v>
      </c>
      <c r="AY138" s="14" t="s">
        <v>148</v>
      </c>
      <c r="BE138" s="254">
        <f>IF(N138="základná",J138,0)</f>
        <v>0</v>
      </c>
      <c r="BF138" s="254">
        <f>IF(N138="znížená",J138,0)</f>
        <v>0</v>
      </c>
      <c r="BG138" s="254">
        <f>IF(N138="zákl. prenesená",J138,0)</f>
        <v>0</v>
      </c>
      <c r="BH138" s="254">
        <f>IF(N138="zníž. prenesená",J138,0)</f>
        <v>0</v>
      </c>
      <c r="BI138" s="254">
        <f>IF(N138="nulová",J138,0)</f>
        <v>0</v>
      </c>
      <c r="BJ138" s="14" t="s">
        <v>85</v>
      </c>
      <c r="BK138" s="255">
        <f>ROUND(I138*H138,3)</f>
        <v>0</v>
      </c>
      <c r="BL138" s="14" t="s">
        <v>154</v>
      </c>
      <c r="BM138" s="253" t="s">
        <v>177</v>
      </c>
    </row>
    <row r="139" s="2" customFormat="1" ht="24" customHeight="1">
      <c r="A139" s="35"/>
      <c r="B139" s="36"/>
      <c r="C139" s="242" t="s">
        <v>178</v>
      </c>
      <c r="D139" s="242" t="s">
        <v>150</v>
      </c>
      <c r="E139" s="243" t="s">
        <v>179</v>
      </c>
      <c r="F139" s="244" t="s">
        <v>180</v>
      </c>
      <c r="G139" s="245" t="s">
        <v>158</v>
      </c>
      <c r="H139" s="246">
        <v>304.57799999999997</v>
      </c>
      <c r="I139" s="247"/>
      <c r="J139" s="246">
        <f>ROUND(I139*H139,3)</f>
        <v>0</v>
      </c>
      <c r="K139" s="248"/>
      <c r="L139" s="41"/>
      <c r="M139" s="249" t="s">
        <v>1</v>
      </c>
      <c r="N139" s="250" t="s">
        <v>38</v>
      </c>
      <c r="O139" s="88"/>
      <c r="P139" s="251">
        <f>O139*H139</f>
        <v>0</v>
      </c>
      <c r="Q139" s="251">
        <v>0</v>
      </c>
      <c r="R139" s="251">
        <f>Q139*H139</f>
        <v>0</v>
      </c>
      <c r="S139" s="251">
        <v>0</v>
      </c>
      <c r="T139" s="252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53" t="s">
        <v>154</v>
      </c>
      <c r="AT139" s="253" t="s">
        <v>150</v>
      </c>
      <c r="AU139" s="253" t="s">
        <v>85</v>
      </c>
      <c r="AY139" s="14" t="s">
        <v>148</v>
      </c>
      <c r="BE139" s="254">
        <f>IF(N139="základná",J139,0)</f>
        <v>0</v>
      </c>
      <c r="BF139" s="254">
        <f>IF(N139="znížená",J139,0)</f>
        <v>0</v>
      </c>
      <c r="BG139" s="254">
        <f>IF(N139="zákl. prenesená",J139,0)</f>
        <v>0</v>
      </c>
      <c r="BH139" s="254">
        <f>IF(N139="zníž. prenesená",J139,0)</f>
        <v>0</v>
      </c>
      <c r="BI139" s="254">
        <f>IF(N139="nulová",J139,0)</f>
        <v>0</v>
      </c>
      <c r="BJ139" s="14" t="s">
        <v>85</v>
      </c>
      <c r="BK139" s="255">
        <f>ROUND(I139*H139,3)</f>
        <v>0</v>
      </c>
      <c r="BL139" s="14" t="s">
        <v>154</v>
      </c>
      <c r="BM139" s="253" t="s">
        <v>181</v>
      </c>
    </row>
    <row r="140" s="2" customFormat="1" ht="24" customHeight="1">
      <c r="A140" s="35"/>
      <c r="B140" s="36"/>
      <c r="C140" s="242" t="s">
        <v>182</v>
      </c>
      <c r="D140" s="242" t="s">
        <v>150</v>
      </c>
      <c r="E140" s="243" t="s">
        <v>183</v>
      </c>
      <c r="F140" s="244" t="s">
        <v>184</v>
      </c>
      <c r="G140" s="245" t="s">
        <v>158</v>
      </c>
      <c r="H140" s="246">
        <v>2464.4299999999998</v>
      </c>
      <c r="I140" s="247"/>
      <c r="J140" s="246">
        <f>ROUND(I140*H140,3)</f>
        <v>0</v>
      </c>
      <c r="K140" s="248"/>
      <c r="L140" s="41"/>
      <c r="M140" s="249" t="s">
        <v>1</v>
      </c>
      <c r="N140" s="250" t="s">
        <v>38</v>
      </c>
      <c r="O140" s="88"/>
      <c r="P140" s="251">
        <f>O140*H140</f>
        <v>0</v>
      </c>
      <c r="Q140" s="251">
        <v>0</v>
      </c>
      <c r="R140" s="251">
        <f>Q140*H140</f>
        <v>0</v>
      </c>
      <c r="S140" s="251">
        <v>0</v>
      </c>
      <c r="T140" s="252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53" t="s">
        <v>154</v>
      </c>
      <c r="AT140" s="253" t="s">
        <v>150</v>
      </c>
      <c r="AU140" s="253" t="s">
        <v>85</v>
      </c>
      <c r="AY140" s="14" t="s">
        <v>148</v>
      </c>
      <c r="BE140" s="254">
        <f>IF(N140="základná",J140,0)</f>
        <v>0</v>
      </c>
      <c r="BF140" s="254">
        <f>IF(N140="znížená",J140,0)</f>
        <v>0</v>
      </c>
      <c r="BG140" s="254">
        <f>IF(N140="zákl. prenesená",J140,0)</f>
        <v>0</v>
      </c>
      <c r="BH140" s="254">
        <f>IF(N140="zníž. prenesená",J140,0)</f>
        <v>0</v>
      </c>
      <c r="BI140" s="254">
        <f>IF(N140="nulová",J140,0)</f>
        <v>0</v>
      </c>
      <c r="BJ140" s="14" t="s">
        <v>85</v>
      </c>
      <c r="BK140" s="255">
        <f>ROUND(I140*H140,3)</f>
        <v>0</v>
      </c>
      <c r="BL140" s="14" t="s">
        <v>154</v>
      </c>
      <c r="BM140" s="253" t="s">
        <v>185</v>
      </c>
    </row>
    <row r="141" s="2" customFormat="1" ht="24" customHeight="1">
      <c r="A141" s="35"/>
      <c r="B141" s="36"/>
      <c r="C141" s="242" t="s">
        <v>186</v>
      </c>
      <c r="D141" s="242" t="s">
        <v>150</v>
      </c>
      <c r="E141" s="243" t="s">
        <v>187</v>
      </c>
      <c r="F141" s="244" t="s">
        <v>188</v>
      </c>
      <c r="G141" s="245" t="s">
        <v>158</v>
      </c>
      <c r="H141" s="246">
        <v>22.5</v>
      </c>
      <c r="I141" s="247"/>
      <c r="J141" s="246">
        <f>ROUND(I141*H141,3)</f>
        <v>0</v>
      </c>
      <c r="K141" s="248"/>
      <c r="L141" s="41"/>
      <c r="M141" s="249" t="s">
        <v>1</v>
      </c>
      <c r="N141" s="250" t="s">
        <v>38</v>
      </c>
      <c r="O141" s="88"/>
      <c r="P141" s="251">
        <f>O141*H141</f>
        <v>0</v>
      </c>
      <c r="Q141" s="251">
        <v>0</v>
      </c>
      <c r="R141" s="251">
        <f>Q141*H141</f>
        <v>0</v>
      </c>
      <c r="S141" s="251">
        <v>0</v>
      </c>
      <c r="T141" s="252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53" t="s">
        <v>154</v>
      </c>
      <c r="AT141" s="253" t="s">
        <v>150</v>
      </c>
      <c r="AU141" s="253" t="s">
        <v>85</v>
      </c>
      <c r="AY141" s="14" t="s">
        <v>148</v>
      </c>
      <c r="BE141" s="254">
        <f>IF(N141="základná",J141,0)</f>
        <v>0</v>
      </c>
      <c r="BF141" s="254">
        <f>IF(N141="znížená",J141,0)</f>
        <v>0</v>
      </c>
      <c r="BG141" s="254">
        <f>IF(N141="zákl. prenesená",J141,0)</f>
        <v>0</v>
      </c>
      <c r="BH141" s="254">
        <f>IF(N141="zníž. prenesená",J141,0)</f>
        <v>0</v>
      </c>
      <c r="BI141" s="254">
        <f>IF(N141="nulová",J141,0)</f>
        <v>0</v>
      </c>
      <c r="BJ141" s="14" t="s">
        <v>85</v>
      </c>
      <c r="BK141" s="255">
        <f>ROUND(I141*H141,3)</f>
        <v>0</v>
      </c>
      <c r="BL141" s="14" t="s">
        <v>154</v>
      </c>
      <c r="BM141" s="253" t="s">
        <v>189</v>
      </c>
    </row>
    <row r="142" s="2" customFormat="1" ht="16.5" customHeight="1">
      <c r="A142" s="35"/>
      <c r="B142" s="36"/>
      <c r="C142" s="242" t="s">
        <v>190</v>
      </c>
      <c r="D142" s="242" t="s">
        <v>150</v>
      </c>
      <c r="E142" s="243" t="s">
        <v>191</v>
      </c>
      <c r="F142" s="244" t="s">
        <v>192</v>
      </c>
      <c r="G142" s="245" t="s">
        <v>158</v>
      </c>
      <c r="H142" s="246">
        <v>91.420000000000002</v>
      </c>
      <c r="I142" s="247"/>
      <c r="J142" s="246">
        <f>ROUND(I142*H142,3)</f>
        <v>0</v>
      </c>
      <c r="K142" s="248"/>
      <c r="L142" s="41"/>
      <c r="M142" s="249" t="s">
        <v>1</v>
      </c>
      <c r="N142" s="250" t="s">
        <v>38</v>
      </c>
      <c r="O142" s="88"/>
      <c r="P142" s="251">
        <f>O142*H142</f>
        <v>0</v>
      </c>
      <c r="Q142" s="251">
        <v>0</v>
      </c>
      <c r="R142" s="251">
        <f>Q142*H142</f>
        <v>0</v>
      </c>
      <c r="S142" s="251">
        <v>0</v>
      </c>
      <c r="T142" s="252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53" t="s">
        <v>154</v>
      </c>
      <c r="AT142" s="253" t="s">
        <v>150</v>
      </c>
      <c r="AU142" s="253" t="s">
        <v>85</v>
      </c>
      <c r="AY142" s="14" t="s">
        <v>148</v>
      </c>
      <c r="BE142" s="254">
        <f>IF(N142="základná",J142,0)</f>
        <v>0</v>
      </c>
      <c r="BF142" s="254">
        <f>IF(N142="znížená",J142,0)</f>
        <v>0</v>
      </c>
      <c r="BG142" s="254">
        <f>IF(N142="zákl. prenesená",J142,0)</f>
        <v>0</v>
      </c>
      <c r="BH142" s="254">
        <f>IF(N142="zníž. prenesená",J142,0)</f>
        <v>0</v>
      </c>
      <c r="BI142" s="254">
        <f>IF(N142="nulová",J142,0)</f>
        <v>0</v>
      </c>
      <c r="BJ142" s="14" t="s">
        <v>85</v>
      </c>
      <c r="BK142" s="255">
        <f>ROUND(I142*H142,3)</f>
        <v>0</v>
      </c>
      <c r="BL142" s="14" t="s">
        <v>154</v>
      </c>
      <c r="BM142" s="253" t="s">
        <v>193</v>
      </c>
    </row>
    <row r="143" s="2" customFormat="1" ht="16.5" customHeight="1">
      <c r="A143" s="35"/>
      <c r="B143" s="36"/>
      <c r="C143" s="242" t="s">
        <v>194</v>
      </c>
      <c r="D143" s="242" t="s">
        <v>150</v>
      </c>
      <c r="E143" s="243" t="s">
        <v>195</v>
      </c>
      <c r="F143" s="244" t="s">
        <v>196</v>
      </c>
      <c r="G143" s="245" t="s">
        <v>158</v>
      </c>
      <c r="H143" s="246">
        <v>505</v>
      </c>
      <c r="I143" s="247"/>
      <c r="J143" s="246">
        <f>ROUND(I143*H143,3)</f>
        <v>0</v>
      </c>
      <c r="K143" s="248"/>
      <c r="L143" s="41"/>
      <c r="M143" s="249" t="s">
        <v>1</v>
      </c>
      <c r="N143" s="250" t="s">
        <v>38</v>
      </c>
      <c r="O143" s="88"/>
      <c r="P143" s="251">
        <f>O143*H143</f>
        <v>0</v>
      </c>
      <c r="Q143" s="251">
        <v>0</v>
      </c>
      <c r="R143" s="251">
        <f>Q143*H143</f>
        <v>0</v>
      </c>
      <c r="S143" s="251">
        <v>0</v>
      </c>
      <c r="T143" s="252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53" t="s">
        <v>154</v>
      </c>
      <c r="AT143" s="253" t="s">
        <v>150</v>
      </c>
      <c r="AU143" s="253" t="s">
        <v>85</v>
      </c>
      <c r="AY143" s="14" t="s">
        <v>148</v>
      </c>
      <c r="BE143" s="254">
        <f>IF(N143="základná",J143,0)</f>
        <v>0</v>
      </c>
      <c r="BF143" s="254">
        <f>IF(N143="znížená",J143,0)</f>
        <v>0</v>
      </c>
      <c r="BG143" s="254">
        <f>IF(N143="zákl. prenesená",J143,0)</f>
        <v>0</v>
      </c>
      <c r="BH143" s="254">
        <f>IF(N143="zníž. prenesená",J143,0)</f>
        <v>0</v>
      </c>
      <c r="BI143" s="254">
        <f>IF(N143="nulová",J143,0)</f>
        <v>0</v>
      </c>
      <c r="BJ143" s="14" t="s">
        <v>85</v>
      </c>
      <c r="BK143" s="255">
        <f>ROUND(I143*H143,3)</f>
        <v>0</v>
      </c>
      <c r="BL143" s="14" t="s">
        <v>154</v>
      </c>
      <c r="BM143" s="253" t="s">
        <v>197</v>
      </c>
    </row>
    <row r="144" s="2" customFormat="1" ht="36" customHeight="1">
      <c r="A144" s="35"/>
      <c r="B144" s="36"/>
      <c r="C144" s="242" t="s">
        <v>198</v>
      </c>
      <c r="D144" s="242" t="s">
        <v>150</v>
      </c>
      <c r="E144" s="243" t="s">
        <v>199</v>
      </c>
      <c r="F144" s="244" t="s">
        <v>200</v>
      </c>
      <c r="G144" s="245" t="s">
        <v>158</v>
      </c>
      <c r="H144" s="246">
        <v>242.91999999999999</v>
      </c>
      <c r="I144" s="247"/>
      <c r="J144" s="246">
        <f>ROUND(I144*H144,3)</f>
        <v>0</v>
      </c>
      <c r="K144" s="248"/>
      <c r="L144" s="41"/>
      <c r="M144" s="249" t="s">
        <v>1</v>
      </c>
      <c r="N144" s="250" t="s">
        <v>38</v>
      </c>
      <c r="O144" s="88"/>
      <c r="P144" s="251">
        <f>O144*H144</f>
        <v>0</v>
      </c>
      <c r="Q144" s="251">
        <v>0</v>
      </c>
      <c r="R144" s="251">
        <f>Q144*H144</f>
        <v>0</v>
      </c>
      <c r="S144" s="251">
        <v>0</v>
      </c>
      <c r="T144" s="252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53" t="s">
        <v>154</v>
      </c>
      <c r="AT144" s="253" t="s">
        <v>150</v>
      </c>
      <c r="AU144" s="253" t="s">
        <v>85</v>
      </c>
      <c r="AY144" s="14" t="s">
        <v>148</v>
      </c>
      <c r="BE144" s="254">
        <f>IF(N144="základná",J144,0)</f>
        <v>0</v>
      </c>
      <c r="BF144" s="254">
        <f>IF(N144="znížená",J144,0)</f>
        <v>0</v>
      </c>
      <c r="BG144" s="254">
        <f>IF(N144="zákl. prenesená",J144,0)</f>
        <v>0</v>
      </c>
      <c r="BH144" s="254">
        <f>IF(N144="zníž. prenesená",J144,0)</f>
        <v>0</v>
      </c>
      <c r="BI144" s="254">
        <f>IF(N144="nulová",J144,0)</f>
        <v>0</v>
      </c>
      <c r="BJ144" s="14" t="s">
        <v>85</v>
      </c>
      <c r="BK144" s="255">
        <f>ROUND(I144*H144,3)</f>
        <v>0</v>
      </c>
      <c r="BL144" s="14" t="s">
        <v>154</v>
      </c>
      <c r="BM144" s="253" t="s">
        <v>201</v>
      </c>
    </row>
    <row r="145" s="2" customFormat="1" ht="24" customHeight="1">
      <c r="A145" s="35"/>
      <c r="B145" s="36"/>
      <c r="C145" s="242" t="s">
        <v>202</v>
      </c>
      <c r="D145" s="242" t="s">
        <v>150</v>
      </c>
      <c r="E145" s="243" t="s">
        <v>203</v>
      </c>
      <c r="F145" s="244" t="s">
        <v>204</v>
      </c>
      <c r="G145" s="245" t="s">
        <v>158</v>
      </c>
      <c r="H145" s="246">
        <v>7393.29</v>
      </c>
      <c r="I145" s="247"/>
      <c r="J145" s="246">
        <f>ROUND(I145*H145,3)</f>
        <v>0</v>
      </c>
      <c r="K145" s="248"/>
      <c r="L145" s="41"/>
      <c r="M145" s="249" t="s">
        <v>1</v>
      </c>
      <c r="N145" s="250" t="s">
        <v>38</v>
      </c>
      <c r="O145" s="88"/>
      <c r="P145" s="251">
        <f>O145*H145</f>
        <v>0</v>
      </c>
      <c r="Q145" s="251">
        <v>0</v>
      </c>
      <c r="R145" s="251">
        <f>Q145*H145</f>
        <v>0</v>
      </c>
      <c r="S145" s="251">
        <v>0</v>
      </c>
      <c r="T145" s="252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53" t="s">
        <v>154</v>
      </c>
      <c r="AT145" s="253" t="s">
        <v>150</v>
      </c>
      <c r="AU145" s="253" t="s">
        <v>85</v>
      </c>
      <c r="AY145" s="14" t="s">
        <v>148</v>
      </c>
      <c r="BE145" s="254">
        <f>IF(N145="základná",J145,0)</f>
        <v>0</v>
      </c>
      <c r="BF145" s="254">
        <f>IF(N145="znížená",J145,0)</f>
        <v>0</v>
      </c>
      <c r="BG145" s="254">
        <f>IF(N145="zákl. prenesená",J145,0)</f>
        <v>0</v>
      </c>
      <c r="BH145" s="254">
        <f>IF(N145="zníž. prenesená",J145,0)</f>
        <v>0</v>
      </c>
      <c r="BI145" s="254">
        <f>IF(N145="nulová",J145,0)</f>
        <v>0</v>
      </c>
      <c r="BJ145" s="14" t="s">
        <v>85</v>
      </c>
      <c r="BK145" s="255">
        <f>ROUND(I145*H145,3)</f>
        <v>0</v>
      </c>
      <c r="BL145" s="14" t="s">
        <v>154</v>
      </c>
      <c r="BM145" s="253" t="s">
        <v>205</v>
      </c>
    </row>
    <row r="146" s="2" customFormat="1" ht="24" customHeight="1">
      <c r="A146" s="35"/>
      <c r="B146" s="36"/>
      <c r="C146" s="242" t="s">
        <v>206</v>
      </c>
      <c r="D146" s="242" t="s">
        <v>150</v>
      </c>
      <c r="E146" s="243" t="s">
        <v>207</v>
      </c>
      <c r="F146" s="244" t="s">
        <v>208</v>
      </c>
      <c r="G146" s="245" t="s">
        <v>158</v>
      </c>
      <c r="H146" s="246">
        <v>29573.16</v>
      </c>
      <c r="I146" s="247"/>
      <c r="J146" s="246">
        <f>ROUND(I146*H146,3)</f>
        <v>0</v>
      </c>
      <c r="K146" s="248"/>
      <c r="L146" s="41"/>
      <c r="M146" s="249" t="s">
        <v>1</v>
      </c>
      <c r="N146" s="250" t="s">
        <v>38</v>
      </c>
      <c r="O146" s="88"/>
      <c r="P146" s="251">
        <f>O146*H146</f>
        <v>0</v>
      </c>
      <c r="Q146" s="251">
        <v>0</v>
      </c>
      <c r="R146" s="251">
        <f>Q146*H146</f>
        <v>0</v>
      </c>
      <c r="S146" s="251">
        <v>0</v>
      </c>
      <c r="T146" s="252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53" t="s">
        <v>154</v>
      </c>
      <c r="AT146" s="253" t="s">
        <v>150</v>
      </c>
      <c r="AU146" s="253" t="s">
        <v>85</v>
      </c>
      <c r="AY146" s="14" t="s">
        <v>148</v>
      </c>
      <c r="BE146" s="254">
        <f>IF(N146="základná",J146,0)</f>
        <v>0</v>
      </c>
      <c r="BF146" s="254">
        <f>IF(N146="znížená",J146,0)</f>
        <v>0</v>
      </c>
      <c r="BG146" s="254">
        <f>IF(N146="zákl. prenesená",J146,0)</f>
        <v>0</v>
      </c>
      <c r="BH146" s="254">
        <f>IF(N146="zníž. prenesená",J146,0)</f>
        <v>0</v>
      </c>
      <c r="BI146" s="254">
        <f>IF(N146="nulová",J146,0)</f>
        <v>0</v>
      </c>
      <c r="BJ146" s="14" t="s">
        <v>85</v>
      </c>
      <c r="BK146" s="255">
        <f>ROUND(I146*H146,3)</f>
        <v>0</v>
      </c>
      <c r="BL146" s="14" t="s">
        <v>154</v>
      </c>
      <c r="BM146" s="253" t="s">
        <v>209</v>
      </c>
    </row>
    <row r="147" s="2" customFormat="1" ht="36" customHeight="1">
      <c r="A147" s="35"/>
      <c r="B147" s="36"/>
      <c r="C147" s="242" t="s">
        <v>210</v>
      </c>
      <c r="D147" s="242" t="s">
        <v>150</v>
      </c>
      <c r="E147" s="243" t="s">
        <v>211</v>
      </c>
      <c r="F147" s="244" t="s">
        <v>212</v>
      </c>
      <c r="G147" s="245" t="s">
        <v>158</v>
      </c>
      <c r="H147" s="246">
        <v>3148.645</v>
      </c>
      <c r="I147" s="247"/>
      <c r="J147" s="246">
        <f>ROUND(I147*H147,3)</f>
        <v>0</v>
      </c>
      <c r="K147" s="248"/>
      <c r="L147" s="41"/>
      <c r="M147" s="249" t="s">
        <v>1</v>
      </c>
      <c r="N147" s="250" t="s">
        <v>38</v>
      </c>
      <c r="O147" s="88"/>
      <c r="P147" s="251">
        <f>O147*H147</f>
        <v>0</v>
      </c>
      <c r="Q147" s="251">
        <v>0</v>
      </c>
      <c r="R147" s="251">
        <f>Q147*H147</f>
        <v>0</v>
      </c>
      <c r="S147" s="251">
        <v>0</v>
      </c>
      <c r="T147" s="252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53" t="s">
        <v>154</v>
      </c>
      <c r="AT147" s="253" t="s">
        <v>150</v>
      </c>
      <c r="AU147" s="253" t="s">
        <v>85</v>
      </c>
      <c r="AY147" s="14" t="s">
        <v>148</v>
      </c>
      <c r="BE147" s="254">
        <f>IF(N147="základná",J147,0)</f>
        <v>0</v>
      </c>
      <c r="BF147" s="254">
        <f>IF(N147="znížená",J147,0)</f>
        <v>0</v>
      </c>
      <c r="BG147" s="254">
        <f>IF(N147="zákl. prenesená",J147,0)</f>
        <v>0</v>
      </c>
      <c r="BH147" s="254">
        <f>IF(N147="zníž. prenesená",J147,0)</f>
        <v>0</v>
      </c>
      <c r="BI147" s="254">
        <f>IF(N147="nulová",J147,0)</f>
        <v>0</v>
      </c>
      <c r="BJ147" s="14" t="s">
        <v>85</v>
      </c>
      <c r="BK147" s="255">
        <f>ROUND(I147*H147,3)</f>
        <v>0</v>
      </c>
      <c r="BL147" s="14" t="s">
        <v>154</v>
      </c>
      <c r="BM147" s="253" t="s">
        <v>213</v>
      </c>
    </row>
    <row r="148" s="2" customFormat="1" ht="24" customHeight="1">
      <c r="A148" s="35"/>
      <c r="B148" s="36"/>
      <c r="C148" s="242" t="s">
        <v>214</v>
      </c>
      <c r="D148" s="242" t="s">
        <v>150</v>
      </c>
      <c r="E148" s="243" t="s">
        <v>215</v>
      </c>
      <c r="F148" s="244" t="s">
        <v>216</v>
      </c>
      <c r="G148" s="245" t="s">
        <v>158</v>
      </c>
      <c r="H148" s="246">
        <v>97.215000000000003</v>
      </c>
      <c r="I148" s="247"/>
      <c r="J148" s="246">
        <f>ROUND(I148*H148,3)</f>
        <v>0</v>
      </c>
      <c r="K148" s="248"/>
      <c r="L148" s="41"/>
      <c r="M148" s="249" t="s">
        <v>1</v>
      </c>
      <c r="N148" s="250" t="s">
        <v>38</v>
      </c>
      <c r="O148" s="88"/>
      <c r="P148" s="251">
        <f>O148*H148</f>
        <v>0</v>
      </c>
      <c r="Q148" s="251">
        <v>0</v>
      </c>
      <c r="R148" s="251">
        <f>Q148*H148</f>
        <v>0</v>
      </c>
      <c r="S148" s="251">
        <v>0</v>
      </c>
      <c r="T148" s="252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53" t="s">
        <v>154</v>
      </c>
      <c r="AT148" s="253" t="s">
        <v>150</v>
      </c>
      <c r="AU148" s="253" t="s">
        <v>85</v>
      </c>
      <c r="AY148" s="14" t="s">
        <v>148</v>
      </c>
      <c r="BE148" s="254">
        <f>IF(N148="základná",J148,0)</f>
        <v>0</v>
      </c>
      <c r="BF148" s="254">
        <f>IF(N148="znížená",J148,0)</f>
        <v>0</v>
      </c>
      <c r="BG148" s="254">
        <f>IF(N148="zákl. prenesená",J148,0)</f>
        <v>0</v>
      </c>
      <c r="BH148" s="254">
        <f>IF(N148="zníž. prenesená",J148,0)</f>
        <v>0</v>
      </c>
      <c r="BI148" s="254">
        <f>IF(N148="nulová",J148,0)</f>
        <v>0</v>
      </c>
      <c r="BJ148" s="14" t="s">
        <v>85</v>
      </c>
      <c r="BK148" s="255">
        <f>ROUND(I148*H148,3)</f>
        <v>0</v>
      </c>
      <c r="BL148" s="14" t="s">
        <v>154</v>
      </c>
      <c r="BM148" s="253" t="s">
        <v>217</v>
      </c>
    </row>
    <row r="149" s="2" customFormat="1" ht="36" customHeight="1">
      <c r="A149" s="35"/>
      <c r="B149" s="36"/>
      <c r="C149" s="242" t="s">
        <v>218</v>
      </c>
      <c r="D149" s="242" t="s">
        <v>150</v>
      </c>
      <c r="E149" s="243" t="s">
        <v>219</v>
      </c>
      <c r="F149" s="244" t="s">
        <v>220</v>
      </c>
      <c r="G149" s="245" t="s">
        <v>158</v>
      </c>
      <c r="H149" s="246">
        <v>448.29000000000002</v>
      </c>
      <c r="I149" s="247"/>
      <c r="J149" s="246">
        <f>ROUND(I149*H149,3)</f>
        <v>0</v>
      </c>
      <c r="K149" s="248"/>
      <c r="L149" s="41"/>
      <c r="M149" s="249" t="s">
        <v>1</v>
      </c>
      <c r="N149" s="250" t="s">
        <v>38</v>
      </c>
      <c r="O149" s="88"/>
      <c r="P149" s="251">
        <f>O149*H149</f>
        <v>0</v>
      </c>
      <c r="Q149" s="251">
        <v>0</v>
      </c>
      <c r="R149" s="251">
        <f>Q149*H149</f>
        <v>0</v>
      </c>
      <c r="S149" s="251">
        <v>0</v>
      </c>
      <c r="T149" s="252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53" t="s">
        <v>154</v>
      </c>
      <c r="AT149" s="253" t="s">
        <v>150</v>
      </c>
      <c r="AU149" s="253" t="s">
        <v>85</v>
      </c>
      <c r="AY149" s="14" t="s">
        <v>148</v>
      </c>
      <c r="BE149" s="254">
        <f>IF(N149="základná",J149,0)</f>
        <v>0</v>
      </c>
      <c r="BF149" s="254">
        <f>IF(N149="znížená",J149,0)</f>
        <v>0</v>
      </c>
      <c r="BG149" s="254">
        <f>IF(N149="zákl. prenesená",J149,0)</f>
        <v>0</v>
      </c>
      <c r="BH149" s="254">
        <f>IF(N149="zníž. prenesená",J149,0)</f>
        <v>0</v>
      </c>
      <c r="BI149" s="254">
        <f>IF(N149="nulová",J149,0)</f>
        <v>0</v>
      </c>
      <c r="BJ149" s="14" t="s">
        <v>85</v>
      </c>
      <c r="BK149" s="255">
        <f>ROUND(I149*H149,3)</f>
        <v>0</v>
      </c>
      <c r="BL149" s="14" t="s">
        <v>154</v>
      </c>
      <c r="BM149" s="253" t="s">
        <v>221</v>
      </c>
    </row>
    <row r="150" s="2" customFormat="1" ht="36" customHeight="1">
      <c r="A150" s="35"/>
      <c r="B150" s="36"/>
      <c r="C150" s="242" t="s">
        <v>222</v>
      </c>
      <c r="D150" s="242" t="s">
        <v>150</v>
      </c>
      <c r="E150" s="243" t="s">
        <v>223</v>
      </c>
      <c r="F150" s="244" t="s">
        <v>224</v>
      </c>
      <c r="G150" s="245" t="s">
        <v>158</v>
      </c>
      <c r="H150" s="246">
        <v>2464.4299999999998</v>
      </c>
      <c r="I150" s="247"/>
      <c r="J150" s="246">
        <f>ROUND(I150*H150,3)</f>
        <v>0</v>
      </c>
      <c r="K150" s="248"/>
      <c r="L150" s="41"/>
      <c r="M150" s="249" t="s">
        <v>1</v>
      </c>
      <c r="N150" s="250" t="s">
        <v>38</v>
      </c>
      <c r="O150" s="88"/>
      <c r="P150" s="251">
        <f>O150*H150</f>
        <v>0</v>
      </c>
      <c r="Q150" s="251">
        <v>0</v>
      </c>
      <c r="R150" s="251">
        <f>Q150*H150</f>
        <v>0</v>
      </c>
      <c r="S150" s="251">
        <v>0</v>
      </c>
      <c r="T150" s="252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53" t="s">
        <v>154</v>
      </c>
      <c r="AT150" s="253" t="s">
        <v>150</v>
      </c>
      <c r="AU150" s="253" t="s">
        <v>85</v>
      </c>
      <c r="AY150" s="14" t="s">
        <v>148</v>
      </c>
      <c r="BE150" s="254">
        <f>IF(N150="základná",J150,0)</f>
        <v>0</v>
      </c>
      <c r="BF150" s="254">
        <f>IF(N150="znížená",J150,0)</f>
        <v>0</v>
      </c>
      <c r="BG150" s="254">
        <f>IF(N150="zákl. prenesená",J150,0)</f>
        <v>0</v>
      </c>
      <c r="BH150" s="254">
        <f>IF(N150="zníž. prenesená",J150,0)</f>
        <v>0</v>
      </c>
      <c r="BI150" s="254">
        <f>IF(N150="nulová",J150,0)</f>
        <v>0</v>
      </c>
      <c r="BJ150" s="14" t="s">
        <v>85</v>
      </c>
      <c r="BK150" s="255">
        <f>ROUND(I150*H150,3)</f>
        <v>0</v>
      </c>
      <c r="BL150" s="14" t="s">
        <v>154</v>
      </c>
      <c r="BM150" s="253" t="s">
        <v>225</v>
      </c>
    </row>
    <row r="151" s="2" customFormat="1" ht="36" customHeight="1">
      <c r="A151" s="35"/>
      <c r="B151" s="36"/>
      <c r="C151" s="242" t="s">
        <v>7</v>
      </c>
      <c r="D151" s="242" t="s">
        <v>150</v>
      </c>
      <c r="E151" s="243" t="s">
        <v>226</v>
      </c>
      <c r="F151" s="244" t="s">
        <v>227</v>
      </c>
      <c r="G151" s="245" t="s">
        <v>158</v>
      </c>
      <c r="H151" s="246">
        <v>17931.514999999999</v>
      </c>
      <c r="I151" s="247"/>
      <c r="J151" s="246">
        <f>ROUND(I151*H151,3)</f>
        <v>0</v>
      </c>
      <c r="K151" s="248"/>
      <c r="L151" s="41"/>
      <c r="M151" s="249" t="s">
        <v>1</v>
      </c>
      <c r="N151" s="250" t="s">
        <v>38</v>
      </c>
      <c r="O151" s="88"/>
      <c r="P151" s="251">
        <f>O151*H151</f>
        <v>0</v>
      </c>
      <c r="Q151" s="251">
        <v>0</v>
      </c>
      <c r="R151" s="251">
        <f>Q151*H151</f>
        <v>0</v>
      </c>
      <c r="S151" s="251">
        <v>0</v>
      </c>
      <c r="T151" s="252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53" t="s">
        <v>154</v>
      </c>
      <c r="AT151" s="253" t="s">
        <v>150</v>
      </c>
      <c r="AU151" s="253" t="s">
        <v>85</v>
      </c>
      <c r="AY151" s="14" t="s">
        <v>148</v>
      </c>
      <c r="BE151" s="254">
        <f>IF(N151="základná",J151,0)</f>
        <v>0</v>
      </c>
      <c r="BF151" s="254">
        <f>IF(N151="znížená",J151,0)</f>
        <v>0</v>
      </c>
      <c r="BG151" s="254">
        <f>IF(N151="zákl. prenesená",J151,0)</f>
        <v>0</v>
      </c>
      <c r="BH151" s="254">
        <f>IF(N151="zníž. prenesená",J151,0)</f>
        <v>0</v>
      </c>
      <c r="BI151" s="254">
        <f>IF(N151="nulová",J151,0)</f>
        <v>0</v>
      </c>
      <c r="BJ151" s="14" t="s">
        <v>85</v>
      </c>
      <c r="BK151" s="255">
        <f>ROUND(I151*H151,3)</f>
        <v>0</v>
      </c>
      <c r="BL151" s="14" t="s">
        <v>154</v>
      </c>
      <c r="BM151" s="253" t="s">
        <v>228</v>
      </c>
    </row>
    <row r="152" s="2" customFormat="1" ht="24" customHeight="1">
      <c r="A152" s="35"/>
      <c r="B152" s="36"/>
      <c r="C152" s="242" t="s">
        <v>229</v>
      </c>
      <c r="D152" s="242" t="s">
        <v>150</v>
      </c>
      <c r="E152" s="243" t="s">
        <v>230</v>
      </c>
      <c r="F152" s="244" t="s">
        <v>231</v>
      </c>
      <c r="G152" s="245" t="s">
        <v>158</v>
      </c>
      <c r="H152" s="246">
        <v>74.715000000000003</v>
      </c>
      <c r="I152" s="247"/>
      <c r="J152" s="246">
        <f>ROUND(I152*H152,3)</f>
        <v>0</v>
      </c>
      <c r="K152" s="248"/>
      <c r="L152" s="41"/>
      <c r="M152" s="249" t="s">
        <v>1</v>
      </c>
      <c r="N152" s="250" t="s">
        <v>38</v>
      </c>
      <c r="O152" s="88"/>
      <c r="P152" s="251">
        <f>O152*H152</f>
        <v>0</v>
      </c>
      <c r="Q152" s="251">
        <v>0</v>
      </c>
      <c r="R152" s="251">
        <f>Q152*H152</f>
        <v>0</v>
      </c>
      <c r="S152" s="251">
        <v>0</v>
      </c>
      <c r="T152" s="252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53" t="s">
        <v>154</v>
      </c>
      <c r="AT152" s="253" t="s">
        <v>150</v>
      </c>
      <c r="AU152" s="253" t="s">
        <v>85</v>
      </c>
      <c r="AY152" s="14" t="s">
        <v>148</v>
      </c>
      <c r="BE152" s="254">
        <f>IF(N152="základná",J152,0)</f>
        <v>0</v>
      </c>
      <c r="BF152" s="254">
        <f>IF(N152="znížená",J152,0)</f>
        <v>0</v>
      </c>
      <c r="BG152" s="254">
        <f>IF(N152="zákl. prenesená",J152,0)</f>
        <v>0</v>
      </c>
      <c r="BH152" s="254">
        <f>IF(N152="zníž. prenesená",J152,0)</f>
        <v>0</v>
      </c>
      <c r="BI152" s="254">
        <f>IF(N152="nulová",J152,0)</f>
        <v>0</v>
      </c>
      <c r="BJ152" s="14" t="s">
        <v>85</v>
      </c>
      <c r="BK152" s="255">
        <f>ROUND(I152*H152,3)</f>
        <v>0</v>
      </c>
      <c r="BL152" s="14" t="s">
        <v>154</v>
      </c>
      <c r="BM152" s="253" t="s">
        <v>232</v>
      </c>
    </row>
    <row r="153" s="2" customFormat="1" ht="24" customHeight="1">
      <c r="A153" s="35"/>
      <c r="B153" s="36"/>
      <c r="C153" s="242" t="s">
        <v>233</v>
      </c>
      <c r="D153" s="242" t="s">
        <v>150</v>
      </c>
      <c r="E153" s="243" t="s">
        <v>234</v>
      </c>
      <c r="F153" s="244" t="s">
        <v>235</v>
      </c>
      <c r="G153" s="245" t="s">
        <v>158</v>
      </c>
      <c r="H153" s="246">
        <v>4001.395</v>
      </c>
      <c r="I153" s="247"/>
      <c r="J153" s="246">
        <f>ROUND(I153*H153,3)</f>
        <v>0</v>
      </c>
      <c r="K153" s="248"/>
      <c r="L153" s="41"/>
      <c r="M153" s="249" t="s">
        <v>1</v>
      </c>
      <c r="N153" s="250" t="s">
        <v>38</v>
      </c>
      <c r="O153" s="88"/>
      <c r="P153" s="251">
        <f>O153*H153</f>
        <v>0</v>
      </c>
      <c r="Q153" s="251">
        <v>0</v>
      </c>
      <c r="R153" s="251">
        <f>Q153*H153</f>
        <v>0</v>
      </c>
      <c r="S153" s="251">
        <v>0</v>
      </c>
      <c r="T153" s="252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53" t="s">
        <v>154</v>
      </c>
      <c r="AT153" s="253" t="s">
        <v>150</v>
      </c>
      <c r="AU153" s="253" t="s">
        <v>85</v>
      </c>
      <c r="AY153" s="14" t="s">
        <v>148</v>
      </c>
      <c r="BE153" s="254">
        <f>IF(N153="základná",J153,0)</f>
        <v>0</v>
      </c>
      <c r="BF153" s="254">
        <f>IF(N153="znížená",J153,0)</f>
        <v>0</v>
      </c>
      <c r="BG153" s="254">
        <f>IF(N153="zákl. prenesená",J153,0)</f>
        <v>0</v>
      </c>
      <c r="BH153" s="254">
        <f>IF(N153="zníž. prenesená",J153,0)</f>
        <v>0</v>
      </c>
      <c r="BI153" s="254">
        <f>IF(N153="nulová",J153,0)</f>
        <v>0</v>
      </c>
      <c r="BJ153" s="14" t="s">
        <v>85</v>
      </c>
      <c r="BK153" s="255">
        <f>ROUND(I153*H153,3)</f>
        <v>0</v>
      </c>
      <c r="BL153" s="14" t="s">
        <v>154</v>
      </c>
      <c r="BM153" s="253" t="s">
        <v>236</v>
      </c>
    </row>
    <row r="154" s="2" customFormat="1" ht="24" customHeight="1">
      <c r="A154" s="35"/>
      <c r="B154" s="36"/>
      <c r="C154" s="242" t="s">
        <v>237</v>
      </c>
      <c r="D154" s="242" t="s">
        <v>150</v>
      </c>
      <c r="E154" s="243" t="s">
        <v>238</v>
      </c>
      <c r="F154" s="244" t="s">
        <v>239</v>
      </c>
      <c r="G154" s="245" t="s">
        <v>158</v>
      </c>
      <c r="H154" s="246">
        <v>880</v>
      </c>
      <c r="I154" s="247"/>
      <c r="J154" s="246">
        <f>ROUND(I154*H154,3)</f>
        <v>0</v>
      </c>
      <c r="K154" s="248"/>
      <c r="L154" s="41"/>
      <c r="M154" s="249" t="s">
        <v>1</v>
      </c>
      <c r="N154" s="250" t="s">
        <v>38</v>
      </c>
      <c r="O154" s="88"/>
      <c r="P154" s="251">
        <f>O154*H154</f>
        <v>0</v>
      </c>
      <c r="Q154" s="251">
        <v>0</v>
      </c>
      <c r="R154" s="251">
        <f>Q154*H154</f>
        <v>0</v>
      </c>
      <c r="S154" s="251">
        <v>0</v>
      </c>
      <c r="T154" s="252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53" t="s">
        <v>154</v>
      </c>
      <c r="AT154" s="253" t="s">
        <v>150</v>
      </c>
      <c r="AU154" s="253" t="s">
        <v>85</v>
      </c>
      <c r="AY154" s="14" t="s">
        <v>148</v>
      </c>
      <c r="BE154" s="254">
        <f>IF(N154="základná",J154,0)</f>
        <v>0</v>
      </c>
      <c r="BF154" s="254">
        <f>IF(N154="znížená",J154,0)</f>
        <v>0</v>
      </c>
      <c r="BG154" s="254">
        <f>IF(N154="zákl. prenesená",J154,0)</f>
        <v>0</v>
      </c>
      <c r="BH154" s="254">
        <f>IF(N154="zníž. prenesená",J154,0)</f>
        <v>0</v>
      </c>
      <c r="BI154" s="254">
        <f>IF(N154="nulová",J154,0)</f>
        <v>0</v>
      </c>
      <c r="BJ154" s="14" t="s">
        <v>85</v>
      </c>
      <c r="BK154" s="255">
        <f>ROUND(I154*H154,3)</f>
        <v>0</v>
      </c>
      <c r="BL154" s="14" t="s">
        <v>154</v>
      </c>
      <c r="BM154" s="253" t="s">
        <v>240</v>
      </c>
    </row>
    <row r="155" s="2" customFormat="1" ht="36" customHeight="1">
      <c r="A155" s="35"/>
      <c r="B155" s="36"/>
      <c r="C155" s="242" t="s">
        <v>241</v>
      </c>
      <c r="D155" s="242" t="s">
        <v>150</v>
      </c>
      <c r="E155" s="243" t="s">
        <v>242</v>
      </c>
      <c r="F155" s="244" t="s">
        <v>243</v>
      </c>
      <c r="G155" s="245" t="s">
        <v>158</v>
      </c>
      <c r="H155" s="246">
        <v>1611.6800000000001</v>
      </c>
      <c r="I155" s="247"/>
      <c r="J155" s="246">
        <f>ROUND(I155*H155,3)</f>
        <v>0</v>
      </c>
      <c r="K155" s="248"/>
      <c r="L155" s="41"/>
      <c r="M155" s="249" t="s">
        <v>1</v>
      </c>
      <c r="N155" s="250" t="s">
        <v>38</v>
      </c>
      <c r="O155" s="88"/>
      <c r="P155" s="251">
        <f>O155*H155</f>
        <v>0</v>
      </c>
      <c r="Q155" s="251">
        <v>0</v>
      </c>
      <c r="R155" s="251">
        <f>Q155*H155</f>
        <v>0</v>
      </c>
      <c r="S155" s="251">
        <v>0</v>
      </c>
      <c r="T155" s="252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53" t="s">
        <v>154</v>
      </c>
      <c r="AT155" s="253" t="s">
        <v>150</v>
      </c>
      <c r="AU155" s="253" t="s">
        <v>85</v>
      </c>
      <c r="AY155" s="14" t="s">
        <v>148</v>
      </c>
      <c r="BE155" s="254">
        <f>IF(N155="základná",J155,0)</f>
        <v>0</v>
      </c>
      <c r="BF155" s="254">
        <f>IF(N155="znížená",J155,0)</f>
        <v>0</v>
      </c>
      <c r="BG155" s="254">
        <f>IF(N155="zákl. prenesená",J155,0)</f>
        <v>0</v>
      </c>
      <c r="BH155" s="254">
        <f>IF(N155="zníž. prenesená",J155,0)</f>
        <v>0</v>
      </c>
      <c r="BI155" s="254">
        <f>IF(N155="nulová",J155,0)</f>
        <v>0</v>
      </c>
      <c r="BJ155" s="14" t="s">
        <v>85</v>
      </c>
      <c r="BK155" s="255">
        <f>ROUND(I155*H155,3)</f>
        <v>0</v>
      </c>
      <c r="BL155" s="14" t="s">
        <v>154</v>
      </c>
      <c r="BM155" s="253" t="s">
        <v>244</v>
      </c>
    </row>
    <row r="156" s="2" customFormat="1" ht="24" customHeight="1">
      <c r="A156" s="35"/>
      <c r="B156" s="36"/>
      <c r="C156" s="242" t="s">
        <v>245</v>
      </c>
      <c r="D156" s="242" t="s">
        <v>150</v>
      </c>
      <c r="E156" s="243" t="s">
        <v>246</v>
      </c>
      <c r="F156" s="244" t="s">
        <v>247</v>
      </c>
      <c r="G156" s="245" t="s">
        <v>248</v>
      </c>
      <c r="H156" s="246">
        <v>3330.1390000000001</v>
      </c>
      <c r="I156" s="247"/>
      <c r="J156" s="246">
        <f>ROUND(I156*H156,3)</f>
        <v>0</v>
      </c>
      <c r="K156" s="248"/>
      <c r="L156" s="41"/>
      <c r="M156" s="249" t="s">
        <v>1</v>
      </c>
      <c r="N156" s="250" t="s">
        <v>38</v>
      </c>
      <c r="O156" s="88"/>
      <c r="P156" s="251">
        <f>O156*H156</f>
        <v>0</v>
      </c>
      <c r="Q156" s="251">
        <v>0</v>
      </c>
      <c r="R156" s="251">
        <f>Q156*H156</f>
        <v>0</v>
      </c>
      <c r="S156" s="251">
        <v>0</v>
      </c>
      <c r="T156" s="252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53" t="s">
        <v>154</v>
      </c>
      <c r="AT156" s="253" t="s">
        <v>150</v>
      </c>
      <c r="AU156" s="253" t="s">
        <v>85</v>
      </c>
      <c r="AY156" s="14" t="s">
        <v>148</v>
      </c>
      <c r="BE156" s="254">
        <f>IF(N156="základná",J156,0)</f>
        <v>0</v>
      </c>
      <c r="BF156" s="254">
        <f>IF(N156="znížená",J156,0)</f>
        <v>0</v>
      </c>
      <c r="BG156" s="254">
        <f>IF(N156="zákl. prenesená",J156,0)</f>
        <v>0</v>
      </c>
      <c r="BH156" s="254">
        <f>IF(N156="zníž. prenesená",J156,0)</f>
        <v>0</v>
      </c>
      <c r="BI156" s="254">
        <f>IF(N156="nulová",J156,0)</f>
        <v>0</v>
      </c>
      <c r="BJ156" s="14" t="s">
        <v>85</v>
      </c>
      <c r="BK156" s="255">
        <f>ROUND(I156*H156,3)</f>
        <v>0</v>
      </c>
      <c r="BL156" s="14" t="s">
        <v>154</v>
      </c>
      <c r="BM156" s="253" t="s">
        <v>249</v>
      </c>
    </row>
    <row r="157" s="2" customFormat="1" ht="24" customHeight="1">
      <c r="A157" s="35"/>
      <c r="B157" s="36"/>
      <c r="C157" s="242" t="s">
        <v>250</v>
      </c>
      <c r="D157" s="242" t="s">
        <v>150</v>
      </c>
      <c r="E157" s="243" t="s">
        <v>251</v>
      </c>
      <c r="F157" s="244" t="s">
        <v>252</v>
      </c>
      <c r="G157" s="245" t="s">
        <v>158</v>
      </c>
      <c r="H157" s="246">
        <v>412.38999999999999</v>
      </c>
      <c r="I157" s="247"/>
      <c r="J157" s="246">
        <f>ROUND(I157*H157,3)</f>
        <v>0</v>
      </c>
      <c r="K157" s="248"/>
      <c r="L157" s="41"/>
      <c r="M157" s="249" t="s">
        <v>1</v>
      </c>
      <c r="N157" s="250" t="s">
        <v>38</v>
      </c>
      <c r="O157" s="88"/>
      <c r="P157" s="251">
        <f>O157*H157</f>
        <v>0</v>
      </c>
      <c r="Q157" s="251">
        <v>0</v>
      </c>
      <c r="R157" s="251">
        <f>Q157*H157</f>
        <v>0</v>
      </c>
      <c r="S157" s="251">
        <v>0</v>
      </c>
      <c r="T157" s="252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53" t="s">
        <v>154</v>
      </c>
      <c r="AT157" s="253" t="s">
        <v>150</v>
      </c>
      <c r="AU157" s="253" t="s">
        <v>85</v>
      </c>
      <c r="AY157" s="14" t="s">
        <v>148</v>
      </c>
      <c r="BE157" s="254">
        <f>IF(N157="základná",J157,0)</f>
        <v>0</v>
      </c>
      <c r="BF157" s="254">
        <f>IF(N157="znížená",J157,0)</f>
        <v>0</v>
      </c>
      <c r="BG157" s="254">
        <f>IF(N157="zákl. prenesená",J157,0)</f>
        <v>0</v>
      </c>
      <c r="BH157" s="254">
        <f>IF(N157="zníž. prenesená",J157,0)</f>
        <v>0</v>
      </c>
      <c r="BI157" s="254">
        <f>IF(N157="nulová",J157,0)</f>
        <v>0</v>
      </c>
      <c r="BJ157" s="14" t="s">
        <v>85</v>
      </c>
      <c r="BK157" s="255">
        <f>ROUND(I157*H157,3)</f>
        <v>0</v>
      </c>
      <c r="BL157" s="14" t="s">
        <v>154</v>
      </c>
      <c r="BM157" s="253" t="s">
        <v>253</v>
      </c>
    </row>
    <row r="158" s="2" customFormat="1" ht="24" customHeight="1">
      <c r="A158" s="35"/>
      <c r="B158" s="36"/>
      <c r="C158" s="242" t="s">
        <v>254</v>
      </c>
      <c r="D158" s="242" t="s">
        <v>150</v>
      </c>
      <c r="E158" s="243" t="s">
        <v>255</v>
      </c>
      <c r="F158" s="244" t="s">
        <v>256</v>
      </c>
      <c r="G158" s="245" t="s">
        <v>153</v>
      </c>
      <c r="H158" s="246">
        <v>2448.75</v>
      </c>
      <c r="I158" s="247"/>
      <c r="J158" s="246">
        <f>ROUND(I158*H158,3)</f>
        <v>0</v>
      </c>
      <c r="K158" s="248"/>
      <c r="L158" s="41"/>
      <c r="M158" s="249" t="s">
        <v>1</v>
      </c>
      <c r="N158" s="250" t="s">
        <v>38</v>
      </c>
      <c r="O158" s="88"/>
      <c r="P158" s="251">
        <f>O158*H158</f>
        <v>0</v>
      </c>
      <c r="Q158" s="251">
        <v>0</v>
      </c>
      <c r="R158" s="251">
        <f>Q158*H158</f>
        <v>0</v>
      </c>
      <c r="S158" s="251">
        <v>0</v>
      </c>
      <c r="T158" s="252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53" t="s">
        <v>154</v>
      </c>
      <c r="AT158" s="253" t="s">
        <v>150</v>
      </c>
      <c r="AU158" s="253" t="s">
        <v>85</v>
      </c>
      <c r="AY158" s="14" t="s">
        <v>148</v>
      </c>
      <c r="BE158" s="254">
        <f>IF(N158="základná",J158,0)</f>
        <v>0</v>
      </c>
      <c r="BF158" s="254">
        <f>IF(N158="znížená",J158,0)</f>
        <v>0</v>
      </c>
      <c r="BG158" s="254">
        <f>IF(N158="zákl. prenesená",J158,0)</f>
        <v>0</v>
      </c>
      <c r="BH158" s="254">
        <f>IF(N158="zníž. prenesená",J158,0)</f>
        <v>0</v>
      </c>
      <c r="BI158" s="254">
        <f>IF(N158="nulová",J158,0)</f>
        <v>0</v>
      </c>
      <c r="BJ158" s="14" t="s">
        <v>85</v>
      </c>
      <c r="BK158" s="255">
        <f>ROUND(I158*H158,3)</f>
        <v>0</v>
      </c>
      <c r="BL158" s="14" t="s">
        <v>154</v>
      </c>
      <c r="BM158" s="253" t="s">
        <v>257</v>
      </c>
    </row>
    <row r="159" s="2" customFormat="1" ht="16.5" customHeight="1">
      <c r="A159" s="35"/>
      <c r="B159" s="36"/>
      <c r="C159" s="256" t="s">
        <v>258</v>
      </c>
      <c r="D159" s="256" t="s">
        <v>259</v>
      </c>
      <c r="E159" s="257" t="s">
        <v>260</v>
      </c>
      <c r="F159" s="258" t="s">
        <v>261</v>
      </c>
      <c r="G159" s="259" t="s">
        <v>262</v>
      </c>
      <c r="H159" s="260">
        <v>75.665999999999997</v>
      </c>
      <c r="I159" s="261"/>
      <c r="J159" s="260">
        <f>ROUND(I159*H159,3)</f>
        <v>0</v>
      </c>
      <c r="K159" s="262"/>
      <c r="L159" s="263"/>
      <c r="M159" s="264" t="s">
        <v>1</v>
      </c>
      <c r="N159" s="265" t="s">
        <v>38</v>
      </c>
      <c r="O159" s="88"/>
      <c r="P159" s="251">
        <f>O159*H159</f>
        <v>0</v>
      </c>
      <c r="Q159" s="251">
        <v>0.001</v>
      </c>
      <c r="R159" s="251">
        <f>Q159*H159</f>
        <v>0.075665999999999997</v>
      </c>
      <c r="S159" s="251">
        <v>0</v>
      </c>
      <c r="T159" s="252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53" t="s">
        <v>178</v>
      </c>
      <c r="AT159" s="253" t="s">
        <v>259</v>
      </c>
      <c r="AU159" s="253" t="s">
        <v>85</v>
      </c>
      <c r="AY159" s="14" t="s">
        <v>148</v>
      </c>
      <c r="BE159" s="254">
        <f>IF(N159="základná",J159,0)</f>
        <v>0</v>
      </c>
      <c r="BF159" s="254">
        <f>IF(N159="znížená",J159,0)</f>
        <v>0</v>
      </c>
      <c r="BG159" s="254">
        <f>IF(N159="zákl. prenesená",J159,0)</f>
        <v>0</v>
      </c>
      <c r="BH159" s="254">
        <f>IF(N159="zníž. prenesená",J159,0)</f>
        <v>0</v>
      </c>
      <c r="BI159" s="254">
        <f>IF(N159="nulová",J159,0)</f>
        <v>0</v>
      </c>
      <c r="BJ159" s="14" t="s">
        <v>85</v>
      </c>
      <c r="BK159" s="255">
        <f>ROUND(I159*H159,3)</f>
        <v>0</v>
      </c>
      <c r="BL159" s="14" t="s">
        <v>154</v>
      </c>
      <c r="BM159" s="253" t="s">
        <v>263</v>
      </c>
    </row>
    <row r="160" s="2" customFormat="1" ht="16.5" customHeight="1">
      <c r="A160" s="35"/>
      <c r="B160" s="36"/>
      <c r="C160" s="242" t="s">
        <v>264</v>
      </c>
      <c r="D160" s="242" t="s">
        <v>150</v>
      </c>
      <c r="E160" s="243" t="s">
        <v>265</v>
      </c>
      <c r="F160" s="244" t="s">
        <v>266</v>
      </c>
      <c r="G160" s="245" t="s">
        <v>153</v>
      </c>
      <c r="H160" s="246">
        <v>45</v>
      </c>
      <c r="I160" s="247"/>
      <c r="J160" s="246">
        <f>ROUND(I160*H160,3)</f>
        <v>0</v>
      </c>
      <c r="K160" s="248"/>
      <c r="L160" s="41"/>
      <c r="M160" s="249" t="s">
        <v>1</v>
      </c>
      <c r="N160" s="250" t="s">
        <v>38</v>
      </c>
      <c r="O160" s="88"/>
      <c r="P160" s="251">
        <f>O160*H160</f>
        <v>0</v>
      </c>
      <c r="Q160" s="251">
        <v>0</v>
      </c>
      <c r="R160" s="251">
        <f>Q160*H160</f>
        <v>0</v>
      </c>
      <c r="S160" s="251">
        <v>0</v>
      </c>
      <c r="T160" s="252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53" t="s">
        <v>154</v>
      </c>
      <c r="AT160" s="253" t="s">
        <v>150</v>
      </c>
      <c r="AU160" s="253" t="s">
        <v>85</v>
      </c>
      <c r="AY160" s="14" t="s">
        <v>148</v>
      </c>
      <c r="BE160" s="254">
        <f>IF(N160="základná",J160,0)</f>
        <v>0</v>
      </c>
      <c r="BF160" s="254">
        <f>IF(N160="znížená",J160,0)</f>
        <v>0</v>
      </c>
      <c r="BG160" s="254">
        <f>IF(N160="zákl. prenesená",J160,0)</f>
        <v>0</v>
      </c>
      <c r="BH160" s="254">
        <f>IF(N160="zníž. prenesená",J160,0)</f>
        <v>0</v>
      </c>
      <c r="BI160" s="254">
        <f>IF(N160="nulová",J160,0)</f>
        <v>0</v>
      </c>
      <c r="BJ160" s="14" t="s">
        <v>85</v>
      </c>
      <c r="BK160" s="255">
        <f>ROUND(I160*H160,3)</f>
        <v>0</v>
      </c>
      <c r="BL160" s="14" t="s">
        <v>154</v>
      </c>
      <c r="BM160" s="253" t="s">
        <v>267</v>
      </c>
    </row>
    <row r="161" s="2" customFormat="1" ht="24" customHeight="1">
      <c r="A161" s="35"/>
      <c r="B161" s="36"/>
      <c r="C161" s="242" t="s">
        <v>268</v>
      </c>
      <c r="D161" s="242" t="s">
        <v>150</v>
      </c>
      <c r="E161" s="243" t="s">
        <v>269</v>
      </c>
      <c r="F161" s="244" t="s">
        <v>270</v>
      </c>
      <c r="G161" s="245" t="s">
        <v>153</v>
      </c>
      <c r="H161" s="246">
        <v>4591.5</v>
      </c>
      <c r="I161" s="247"/>
      <c r="J161" s="246">
        <f>ROUND(I161*H161,3)</f>
        <v>0</v>
      </c>
      <c r="K161" s="248"/>
      <c r="L161" s="41"/>
      <c r="M161" s="249" t="s">
        <v>1</v>
      </c>
      <c r="N161" s="250" t="s">
        <v>38</v>
      </c>
      <c r="O161" s="88"/>
      <c r="P161" s="251">
        <f>O161*H161</f>
        <v>0</v>
      </c>
      <c r="Q161" s="251">
        <v>0</v>
      </c>
      <c r="R161" s="251">
        <f>Q161*H161</f>
        <v>0</v>
      </c>
      <c r="S161" s="251">
        <v>0</v>
      </c>
      <c r="T161" s="252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53" t="s">
        <v>154</v>
      </c>
      <c r="AT161" s="253" t="s">
        <v>150</v>
      </c>
      <c r="AU161" s="253" t="s">
        <v>85</v>
      </c>
      <c r="AY161" s="14" t="s">
        <v>148</v>
      </c>
      <c r="BE161" s="254">
        <f>IF(N161="základná",J161,0)</f>
        <v>0</v>
      </c>
      <c r="BF161" s="254">
        <f>IF(N161="znížená",J161,0)</f>
        <v>0</v>
      </c>
      <c r="BG161" s="254">
        <f>IF(N161="zákl. prenesená",J161,0)</f>
        <v>0</v>
      </c>
      <c r="BH161" s="254">
        <f>IF(N161="zníž. prenesená",J161,0)</f>
        <v>0</v>
      </c>
      <c r="BI161" s="254">
        <f>IF(N161="nulová",J161,0)</f>
        <v>0</v>
      </c>
      <c r="BJ161" s="14" t="s">
        <v>85</v>
      </c>
      <c r="BK161" s="255">
        <f>ROUND(I161*H161,3)</f>
        <v>0</v>
      </c>
      <c r="BL161" s="14" t="s">
        <v>154</v>
      </c>
      <c r="BM161" s="253" t="s">
        <v>271</v>
      </c>
    </row>
    <row r="162" s="2" customFormat="1" ht="24" customHeight="1">
      <c r="A162" s="35"/>
      <c r="B162" s="36"/>
      <c r="C162" s="242" t="s">
        <v>272</v>
      </c>
      <c r="D162" s="242" t="s">
        <v>150</v>
      </c>
      <c r="E162" s="243" t="s">
        <v>273</v>
      </c>
      <c r="F162" s="244" t="s">
        <v>274</v>
      </c>
      <c r="G162" s="245" t="s">
        <v>153</v>
      </c>
      <c r="H162" s="246">
        <v>2448.75</v>
      </c>
      <c r="I162" s="247"/>
      <c r="J162" s="246">
        <f>ROUND(I162*H162,3)</f>
        <v>0</v>
      </c>
      <c r="K162" s="248"/>
      <c r="L162" s="41"/>
      <c r="M162" s="249" t="s">
        <v>1</v>
      </c>
      <c r="N162" s="250" t="s">
        <v>38</v>
      </c>
      <c r="O162" s="88"/>
      <c r="P162" s="251">
        <f>O162*H162</f>
        <v>0</v>
      </c>
      <c r="Q162" s="251">
        <v>0</v>
      </c>
      <c r="R162" s="251">
        <f>Q162*H162</f>
        <v>0</v>
      </c>
      <c r="S162" s="251">
        <v>0</v>
      </c>
      <c r="T162" s="252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53" t="s">
        <v>154</v>
      </c>
      <c r="AT162" s="253" t="s">
        <v>150</v>
      </c>
      <c r="AU162" s="253" t="s">
        <v>85</v>
      </c>
      <c r="AY162" s="14" t="s">
        <v>148</v>
      </c>
      <c r="BE162" s="254">
        <f>IF(N162="základná",J162,0)</f>
        <v>0</v>
      </c>
      <c r="BF162" s="254">
        <f>IF(N162="znížená",J162,0)</f>
        <v>0</v>
      </c>
      <c r="BG162" s="254">
        <f>IF(N162="zákl. prenesená",J162,0)</f>
        <v>0</v>
      </c>
      <c r="BH162" s="254">
        <f>IF(N162="zníž. prenesená",J162,0)</f>
        <v>0</v>
      </c>
      <c r="BI162" s="254">
        <f>IF(N162="nulová",J162,0)</f>
        <v>0</v>
      </c>
      <c r="BJ162" s="14" t="s">
        <v>85</v>
      </c>
      <c r="BK162" s="255">
        <f>ROUND(I162*H162,3)</f>
        <v>0</v>
      </c>
      <c r="BL162" s="14" t="s">
        <v>154</v>
      </c>
      <c r="BM162" s="253" t="s">
        <v>275</v>
      </c>
    </row>
    <row r="163" s="12" customFormat="1" ht="22.8" customHeight="1">
      <c r="A163" s="12"/>
      <c r="B163" s="226"/>
      <c r="C163" s="227"/>
      <c r="D163" s="228" t="s">
        <v>71</v>
      </c>
      <c r="E163" s="240" t="s">
        <v>92</v>
      </c>
      <c r="F163" s="240" t="s">
        <v>276</v>
      </c>
      <c r="G163" s="227"/>
      <c r="H163" s="227"/>
      <c r="I163" s="230"/>
      <c r="J163" s="241">
        <f>BK163</f>
        <v>0</v>
      </c>
      <c r="K163" s="227"/>
      <c r="L163" s="232"/>
      <c r="M163" s="233"/>
      <c r="N163" s="234"/>
      <c r="O163" s="234"/>
      <c r="P163" s="235">
        <f>SUM(P164:P165)</f>
        <v>0</v>
      </c>
      <c r="Q163" s="234"/>
      <c r="R163" s="235">
        <f>SUM(R164:R165)</f>
        <v>0</v>
      </c>
      <c r="S163" s="234"/>
      <c r="T163" s="236">
        <f>SUM(T164:T165)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37" t="s">
        <v>79</v>
      </c>
      <c r="AT163" s="238" t="s">
        <v>71</v>
      </c>
      <c r="AU163" s="238" t="s">
        <v>79</v>
      </c>
      <c r="AY163" s="237" t="s">
        <v>148</v>
      </c>
      <c r="BK163" s="239">
        <f>SUM(BK164:BK165)</f>
        <v>0</v>
      </c>
    </row>
    <row r="164" s="2" customFormat="1" ht="24" customHeight="1">
      <c r="A164" s="35"/>
      <c r="B164" s="36"/>
      <c r="C164" s="242" t="s">
        <v>277</v>
      </c>
      <c r="D164" s="242" t="s">
        <v>150</v>
      </c>
      <c r="E164" s="243" t="s">
        <v>278</v>
      </c>
      <c r="F164" s="244" t="s">
        <v>279</v>
      </c>
      <c r="G164" s="245" t="s">
        <v>280</v>
      </c>
      <c r="H164" s="246">
        <v>2</v>
      </c>
      <c r="I164" s="247"/>
      <c r="J164" s="246">
        <f>ROUND(I164*H164,3)</f>
        <v>0</v>
      </c>
      <c r="K164" s="248"/>
      <c r="L164" s="41"/>
      <c r="M164" s="249" t="s">
        <v>1</v>
      </c>
      <c r="N164" s="250" t="s">
        <v>38</v>
      </c>
      <c r="O164" s="88"/>
      <c r="P164" s="251">
        <f>O164*H164</f>
        <v>0</v>
      </c>
      <c r="Q164" s="251">
        <v>0</v>
      </c>
      <c r="R164" s="251">
        <f>Q164*H164</f>
        <v>0</v>
      </c>
      <c r="S164" s="251">
        <v>0</v>
      </c>
      <c r="T164" s="252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53" t="s">
        <v>154</v>
      </c>
      <c r="AT164" s="253" t="s">
        <v>150</v>
      </c>
      <c r="AU164" s="253" t="s">
        <v>85</v>
      </c>
      <c r="AY164" s="14" t="s">
        <v>148</v>
      </c>
      <c r="BE164" s="254">
        <f>IF(N164="základná",J164,0)</f>
        <v>0</v>
      </c>
      <c r="BF164" s="254">
        <f>IF(N164="znížená",J164,0)</f>
        <v>0</v>
      </c>
      <c r="BG164" s="254">
        <f>IF(N164="zákl. prenesená",J164,0)</f>
        <v>0</v>
      </c>
      <c r="BH164" s="254">
        <f>IF(N164="zníž. prenesená",J164,0)</f>
        <v>0</v>
      </c>
      <c r="BI164" s="254">
        <f>IF(N164="nulová",J164,0)</f>
        <v>0</v>
      </c>
      <c r="BJ164" s="14" t="s">
        <v>85</v>
      </c>
      <c r="BK164" s="255">
        <f>ROUND(I164*H164,3)</f>
        <v>0</v>
      </c>
      <c r="BL164" s="14" t="s">
        <v>154</v>
      </c>
      <c r="BM164" s="253" t="s">
        <v>281</v>
      </c>
    </row>
    <row r="165" s="2" customFormat="1" ht="16.5" customHeight="1">
      <c r="A165" s="35"/>
      <c r="B165" s="36"/>
      <c r="C165" s="242" t="s">
        <v>282</v>
      </c>
      <c r="D165" s="242" t="s">
        <v>150</v>
      </c>
      <c r="E165" s="243" t="s">
        <v>283</v>
      </c>
      <c r="F165" s="244" t="s">
        <v>284</v>
      </c>
      <c r="G165" s="245" t="s">
        <v>285</v>
      </c>
      <c r="H165" s="246">
        <v>500</v>
      </c>
      <c r="I165" s="247"/>
      <c r="J165" s="246">
        <f>ROUND(I165*H165,3)</f>
        <v>0</v>
      </c>
      <c r="K165" s="248"/>
      <c r="L165" s="41"/>
      <c r="M165" s="249" t="s">
        <v>1</v>
      </c>
      <c r="N165" s="250" t="s">
        <v>38</v>
      </c>
      <c r="O165" s="88"/>
      <c r="P165" s="251">
        <f>O165*H165</f>
        <v>0</v>
      </c>
      <c r="Q165" s="251">
        <v>0</v>
      </c>
      <c r="R165" s="251">
        <f>Q165*H165</f>
        <v>0</v>
      </c>
      <c r="S165" s="251">
        <v>0</v>
      </c>
      <c r="T165" s="252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53" t="s">
        <v>154</v>
      </c>
      <c r="AT165" s="253" t="s">
        <v>150</v>
      </c>
      <c r="AU165" s="253" t="s">
        <v>85</v>
      </c>
      <c r="AY165" s="14" t="s">
        <v>148</v>
      </c>
      <c r="BE165" s="254">
        <f>IF(N165="základná",J165,0)</f>
        <v>0</v>
      </c>
      <c r="BF165" s="254">
        <f>IF(N165="znížená",J165,0)</f>
        <v>0</v>
      </c>
      <c r="BG165" s="254">
        <f>IF(N165="zákl. prenesená",J165,0)</f>
        <v>0</v>
      </c>
      <c r="BH165" s="254">
        <f>IF(N165="zníž. prenesená",J165,0)</f>
        <v>0</v>
      </c>
      <c r="BI165" s="254">
        <f>IF(N165="nulová",J165,0)</f>
        <v>0</v>
      </c>
      <c r="BJ165" s="14" t="s">
        <v>85</v>
      </c>
      <c r="BK165" s="255">
        <f>ROUND(I165*H165,3)</f>
        <v>0</v>
      </c>
      <c r="BL165" s="14" t="s">
        <v>154</v>
      </c>
      <c r="BM165" s="253" t="s">
        <v>286</v>
      </c>
    </row>
    <row r="166" s="12" customFormat="1" ht="22.8" customHeight="1">
      <c r="A166" s="12"/>
      <c r="B166" s="226"/>
      <c r="C166" s="227"/>
      <c r="D166" s="228" t="s">
        <v>71</v>
      </c>
      <c r="E166" s="240" t="s">
        <v>154</v>
      </c>
      <c r="F166" s="240" t="s">
        <v>287</v>
      </c>
      <c r="G166" s="227"/>
      <c r="H166" s="227"/>
      <c r="I166" s="230"/>
      <c r="J166" s="241">
        <f>BK166</f>
        <v>0</v>
      </c>
      <c r="K166" s="227"/>
      <c r="L166" s="232"/>
      <c r="M166" s="233"/>
      <c r="N166" s="234"/>
      <c r="O166" s="234"/>
      <c r="P166" s="235">
        <f>SUM(P167:P172)</f>
        <v>0</v>
      </c>
      <c r="Q166" s="234"/>
      <c r="R166" s="235">
        <f>SUM(R167:R172)</f>
        <v>419.93260450000002</v>
      </c>
      <c r="S166" s="234"/>
      <c r="T166" s="236">
        <f>SUM(T167:T172)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37" t="s">
        <v>79</v>
      </c>
      <c r="AT166" s="238" t="s">
        <v>71</v>
      </c>
      <c r="AU166" s="238" t="s">
        <v>79</v>
      </c>
      <c r="AY166" s="237" t="s">
        <v>148</v>
      </c>
      <c r="BK166" s="239">
        <f>SUM(BK167:BK172)</f>
        <v>0</v>
      </c>
    </row>
    <row r="167" s="2" customFormat="1" ht="24" customHeight="1">
      <c r="A167" s="35"/>
      <c r="B167" s="36"/>
      <c r="C167" s="242" t="s">
        <v>288</v>
      </c>
      <c r="D167" s="242" t="s">
        <v>150</v>
      </c>
      <c r="E167" s="243" t="s">
        <v>289</v>
      </c>
      <c r="F167" s="244" t="s">
        <v>290</v>
      </c>
      <c r="G167" s="245" t="s">
        <v>153</v>
      </c>
      <c r="H167" s="246">
        <v>211.5</v>
      </c>
      <c r="I167" s="247"/>
      <c r="J167" s="246">
        <f>ROUND(I167*H167,3)</f>
        <v>0</v>
      </c>
      <c r="K167" s="248"/>
      <c r="L167" s="41"/>
      <c r="M167" s="249" t="s">
        <v>1</v>
      </c>
      <c r="N167" s="250" t="s">
        <v>38</v>
      </c>
      <c r="O167" s="88"/>
      <c r="P167" s="251">
        <f>O167*H167</f>
        <v>0</v>
      </c>
      <c r="Q167" s="251">
        <v>0.16192000000000001</v>
      </c>
      <c r="R167" s="251">
        <f>Q167*H167</f>
        <v>34.246079999999999</v>
      </c>
      <c r="S167" s="251">
        <v>0</v>
      </c>
      <c r="T167" s="252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53" t="s">
        <v>154</v>
      </c>
      <c r="AT167" s="253" t="s">
        <v>150</v>
      </c>
      <c r="AU167" s="253" t="s">
        <v>85</v>
      </c>
      <c r="AY167" s="14" t="s">
        <v>148</v>
      </c>
      <c r="BE167" s="254">
        <f>IF(N167="základná",J167,0)</f>
        <v>0</v>
      </c>
      <c r="BF167" s="254">
        <f>IF(N167="znížená",J167,0)</f>
        <v>0</v>
      </c>
      <c r="BG167" s="254">
        <f>IF(N167="zákl. prenesená",J167,0)</f>
        <v>0</v>
      </c>
      <c r="BH167" s="254">
        <f>IF(N167="zníž. prenesená",J167,0)</f>
        <v>0</v>
      </c>
      <c r="BI167" s="254">
        <f>IF(N167="nulová",J167,0)</f>
        <v>0</v>
      </c>
      <c r="BJ167" s="14" t="s">
        <v>85</v>
      </c>
      <c r="BK167" s="255">
        <f>ROUND(I167*H167,3)</f>
        <v>0</v>
      </c>
      <c r="BL167" s="14" t="s">
        <v>154</v>
      </c>
      <c r="BM167" s="253" t="s">
        <v>291</v>
      </c>
    </row>
    <row r="168" s="2" customFormat="1" ht="24" customHeight="1">
      <c r="A168" s="35"/>
      <c r="B168" s="36"/>
      <c r="C168" s="242" t="s">
        <v>292</v>
      </c>
      <c r="D168" s="242" t="s">
        <v>150</v>
      </c>
      <c r="E168" s="243" t="s">
        <v>293</v>
      </c>
      <c r="F168" s="244" t="s">
        <v>294</v>
      </c>
      <c r="G168" s="245" t="s">
        <v>153</v>
      </c>
      <c r="H168" s="246">
        <v>211.5</v>
      </c>
      <c r="I168" s="247"/>
      <c r="J168" s="246">
        <f>ROUND(I168*H168,3)</f>
        <v>0</v>
      </c>
      <c r="K168" s="248"/>
      <c r="L168" s="41"/>
      <c r="M168" s="249" t="s">
        <v>1</v>
      </c>
      <c r="N168" s="250" t="s">
        <v>38</v>
      </c>
      <c r="O168" s="88"/>
      <c r="P168" s="251">
        <f>O168*H168</f>
        <v>0</v>
      </c>
      <c r="Q168" s="251">
        <v>0.020240000000000001</v>
      </c>
      <c r="R168" s="251">
        <f>Q168*H168</f>
        <v>4.2807599999999999</v>
      </c>
      <c r="S168" s="251">
        <v>0</v>
      </c>
      <c r="T168" s="252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53" t="s">
        <v>154</v>
      </c>
      <c r="AT168" s="253" t="s">
        <v>150</v>
      </c>
      <c r="AU168" s="253" t="s">
        <v>85</v>
      </c>
      <c r="AY168" s="14" t="s">
        <v>148</v>
      </c>
      <c r="BE168" s="254">
        <f>IF(N168="základná",J168,0)</f>
        <v>0</v>
      </c>
      <c r="BF168" s="254">
        <f>IF(N168="znížená",J168,0)</f>
        <v>0</v>
      </c>
      <c r="BG168" s="254">
        <f>IF(N168="zákl. prenesená",J168,0)</f>
        <v>0</v>
      </c>
      <c r="BH168" s="254">
        <f>IF(N168="zníž. prenesená",J168,0)</f>
        <v>0</v>
      </c>
      <c r="BI168" s="254">
        <f>IF(N168="nulová",J168,0)</f>
        <v>0</v>
      </c>
      <c r="BJ168" s="14" t="s">
        <v>85</v>
      </c>
      <c r="BK168" s="255">
        <f>ROUND(I168*H168,3)</f>
        <v>0</v>
      </c>
      <c r="BL168" s="14" t="s">
        <v>154</v>
      </c>
      <c r="BM168" s="253" t="s">
        <v>295</v>
      </c>
    </row>
    <row r="169" s="2" customFormat="1" ht="36" customHeight="1">
      <c r="A169" s="35"/>
      <c r="B169" s="36"/>
      <c r="C169" s="242" t="s">
        <v>296</v>
      </c>
      <c r="D169" s="242" t="s">
        <v>150</v>
      </c>
      <c r="E169" s="243" t="s">
        <v>297</v>
      </c>
      <c r="F169" s="244" t="s">
        <v>298</v>
      </c>
      <c r="G169" s="245" t="s">
        <v>158</v>
      </c>
      <c r="H169" s="246">
        <v>21.199999999999999</v>
      </c>
      <c r="I169" s="247"/>
      <c r="J169" s="246">
        <f>ROUND(I169*H169,3)</f>
        <v>0</v>
      </c>
      <c r="K169" s="248"/>
      <c r="L169" s="41"/>
      <c r="M169" s="249" t="s">
        <v>1</v>
      </c>
      <c r="N169" s="250" t="s">
        <v>38</v>
      </c>
      <c r="O169" s="88"/>
      <c r="P169" s="251">
        <f>O169*H169</f>
        <v>0</v>
      </c>
      <c r="Q169" s="251">
        <v>0.29926000000000003</v>
      </c>
      <c r="R169" s="251">
        <f>Q169*H169</f>
        <v>6.3443120000000004</v>
      </c>
      <c r="S169" s="251">
        <v>0</v>
      </c>
      <c r="T169" s="252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53" t="s">
        <v>154</v>
      </c>
      <c r="AT169" s="253" t="s">
        <v>150</v>
      </c>
      <c r="AU169" s="253" t="s">
        <v>85</v>
      </c>
      <c r="AY169" s="14" t="s">
        <v>148</v>
      </c>
      <c r="BE169" s="254">
        <f>IF(N169="základná",J169,0)</f>
        <v>0</v>
      </c>
      <c r="BF169" s="254">
        <f>IF(N169="znížená",J169,0)</f>
        <v>0</v>
      </c>
      <c r="BG169" s="254">
        <f>IF(N169="zákl. prenesená",J169,0)</f>
        <v>0</v>
      </c>
      <c r="BH169" s="254">
        <f>IF(N169="zníž. prenesená",J169,0)</f>
        <v>0</v>
      </c>
      <c r="BI169" s="254">
        <f>IF(N169="nulová",J169,0)</f>
        <v>0</v>
      </c>
      <c r="BJ169" s="14" t="s">
        <v>85</v>
      </c>
      <c r="BK169" s="255">
        <f>ROUND(I169*H169,3)</f>
        <v>0</v>
      </c>
      <c r="BL169" s="14" t="s">
        <v>154</v>
      </c>
      <c r="BM169" s="253" t="s">
        <v>299</v>
      </c>
    </row>
    <row r="170" s="2" customFormat="1" ht="24" customHeight="1">
      <c r="A170" s="35"/>
      <c r="B170" s="36"/>
      <c r="C170" s="242" t="s">
        <v>300</v>
      </c>
      <c r="D170" s="242" t="s">
        <v>150</v>
      </c>
      <c r="E170" s="243" t="s">
        <v>301</v>
      </c>
      <c r="F170" s="244" t="s">
        <v>302</v>
      </c>
      <c r="G170" s="245" t="s">
        <v>158</v>
      </c>
      <c r="H170" s="246">
        <v>45</v>
      </c>
      <c r="I170" s="247"/>
      <c r="J170" s="246">
        <f>ROUND(I170*H170,3)</f>
        <v>0</v>
      </c>
      <c r="K170" s="248"/>
      <c r="L170" s="41"/>
      <c r="M170" s="249" t="s">
        <v>1</v>
      </c>
      <c r="N170" s="250" t="s">
        <v>38</v>
      </c>
      <c r="O170" s="88"/>
      <c r="P170" s="251">
        <f>O170*H170</f>
        <v>0</v>
      </c>
      <c r="Q170" s="251">
        <v>2.004</v>
      </c>
      <c r="R170" s="251">
        <f>Q170*H170</f>
        <v>90.180000000000007</v>
      </c>
      <c r="S170" s="251">
        <v>0</v>
      </c>
      <c r="T170" s="252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53" t="s">
        <v>154</v>
      </c>
      <c r="AT170" s="253" t="s">
        <v>150</v>
      </c>
      <c r="AU170" s="253" t="s">
        <v>85</v>
      </c>
      <c r="AY170" s="14" t="s">
        <v>148</v>
      </c>
      <c r="BE170" s="254">
        <f>IF(N170="základná",J170,0)</f>
        <v>0</v>
      </c>
      <c r="BF170" s="254">
        <f>IF(N170="znížená",J170,0)</f>
        <v>0</v>
      </c>
      <c r="BG170" s="254">
        <f>IF(N170="zákl. prenesená",J170,0)</f>
        <v>0</v>
      </c>
      <c r="BH170" s="254">
        <f>IF(N170="zníž. prenesená",J170,0)</f>
        <v>0</v>
      </c>
      <c r="BI170" s="254">
        <f>IF(N170="nulová",J170,0)</f>
        <v>0</v>
      </c>
      <c r="BJ170" s="14" t="s">
        <v>85</v>
      </c>
      <c r="BK170" s="255">
        <f>ROUND(I170*H170,3)</f>
        <v>0</v>
      </c>
      <c r="BL170" s="14" t="s">
        <v>154</v>
      </c>
      <c r="BM170" s="253" t="s">
        <v>303</v>
      </c>
    </row>
    <row r="171" s="2" customFormat="1" ht="24" customHeight="1">
      <c r="A171" s="35"/>
      <c r="B171" s="36"/>
      <c r="C171" s="242" t="s">
        <v>304</v>
      </c>
      <c r="D171" s="242" t="s">
        <v>150</v>
      </c>
      <c r="E171" s="243" t="s">
        <v>305</v>
      </c>
      <c r="F171" s="244" t="s">
        <v>306</v>
      </c>
      <c r="G171" s="245" t="s">
        <v>153</v>
      </c>
      <c r="H171" s="246">
        <v>1977.75</v>
      </c>
      <c r="I171" s="247"/>
      <c r="J171" s="246">
        <f>ROUND(I171*H171,3)</f>
        <v>0</v>
      </c>
      <c r="K171" s="248"/>
      <c r="L171" s="41"/>
      <c r="M171" s="249" t="s">
        <v>1</v>
      </c>
      <c r="N171" s="250" t="s">
        <v>38</v>
      </c>
      <c r="O171" s="88"/>
      <c r="P171" s="251">
        <f>O171*H171</f>
        <v>0</v>
      </c>
      <c r="Q171" s="251">
        <v>0.016029999999999999</v>
      </c>
      <c r="R171" s="251">
        <f>Q171*H171</f>
        <v>31.703332499999998</v>
      </c>
      <c r="S171" s="251">
        <v>0</v>
      </c>
      <c r="T171" s="252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53" t="s">
        <v>154</v>
      </c>
      <c r="AT171" s="253" t="s">
        <v>150</v>
      </c>
      <c r="AU171" s="253" t="s">
        <v>85</v>
      </c>
      <c r="AY171" s="14" t="s">
        <v>148</v>
      </c>
      <c r="BE171" s="254">
        <f>IF(N171="základná",J171,0)</f>
        <v>0</v>
      </c>
      <c r="BF171" s="254">
        <f>IF(N171="znížená",J171,0)</f>
        <v>0</v>
      </c>
      <c r="BG171" s="254">
        <f>IF(N171="zákl. prenesená",J171,0)</f>
        <v>0</v>
      </c>
      <c r="BH171" s="254">
        <f>IF(N171="zníž. prenesená",J171,0)</f>
        <v>0</v>
      </c>
      <c r="BI171" s="254">
        <f>IF(N171="nulová",J171,0)</f>
        <v>0</v>
      </c>
      <c r="BJ171" s="14" t="s">
        <v>85</v>
      </c>
      <c r="BK171" s="255">
        <f>ROUND(I171*H171,3)</f>
        <v>0</v>
      </c>
      <c r="BL171" s="14" t="s">
        <v>154</v>
      </c>
      <c r="BM171" s="253" t="s">
        <v>307</v>
      </c>
    </row>
    <row r="172" s="2" customFormat="1" ht="24" customHeight="1">
      <c r="A172" s="35"/>
      <c r="B172" s="36"/>
      <c r="C172" s="256" t="s">
        <v>308</v>
      </c>
      <c r="D172" s="256" t="s">
        <v>259</v>
      </c>
      <c r="E172" s="257" t="s">
        <v>309</v>
      </c>
      <c r="F172" s="258" t="s">
        <v>310</v>
      </c>
      <c r="G172" s="259" t="s">
        <v>280</v>
      </c>
      <c r="H172" s="260">
        <v>4365.1400000000003</v>
      </c>
      <c r="I172" s="261"/>
      <c r="J172" s="260">
        <f>ROUND(I172*H172,3)</f>
        <v>0</v>
      </c>
      <c r="K172" s="262"/>
      <c r="L172" s="263"/>
      <c r="M172" s="264" t="s">
        <v>1</v>
      </c>
      <c r="N172" s="265" t="s">
        <v>38</v>
      </c>
      <c r="O172" s="88"/>
      <c r="P172" s="251">
        <f>O172*H172</f>
        <v>0</v>
      </c>
      <c r="Q172" s="251">
        <v>0.058000000000000003</v>
      </c>
      <c r="R172" s="251">
        <f>Q172*H172</f>
        <v>253.17812000000004</v>
      </c>
      <c r="S172" s="251">
        <v>0</v>
      </c>
      <c r="T172" s="252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53" t="s">
        <v>178</v>
      </c>
      <c r="AT172" s="253" t="s">
        <v>259</v>
      </c>
      <c r="AU172" s="253" t="s">
        <v>85</v>
      </c>
      <c r="AY172" s="14" t="s">
        <v>148</v>
      </c>
      <c r="BE172" s="254">
        <f>IF(N172="základná",J172,0)</f>
        <v>0</v>
      </c>
      <c r="BF172" s="254">
        <f>IF(N172="znížená",J172,0)</f>
        <v>0</v>
      </c>
      <c r="BG172" s="254">
        <f>IF(N172="zákl. prenesená",J172,0)</f>
        <v>0</v>
      </c>
      <c r="BH172" s="254">
        <f>IF(N172="zníž. prenesená",J172,0)</f>
        <v>0</v>
      </c>
      <c r="BI172" s="254">
        <f>IF(N172="nulová",J172,0)</f>
        <v>0</v>
      </c>
      <c r="BJ172" s="14" t="s">
        <v>85</v>
      </c>
      <c r="BK172" s="255">
        <f>ROUND(I172*H172,3)</f>
        <v>0</v>
      </c>
      <c r="BL172" s="14" t="s">
        <v>154</v>
      </c>
      <c r="BM172" s="253" t="s">
        <v>311</v>
      </c>
    </row>
    <row r="173" s="12" customFormat="1" ht="22.8" customHeight="1">
      <c r="A173" s="12"/>
      <c r="B173" s="226"/>
      <c r="C173" s="227"/>
      <c r="D173" s="228" t="s">
        <v>71</v>
      </c>
      <c r="E173" s="240" t="s">
        <v>178</v>
      </c>
      <c r="F173" s="240" t="s">
        <v>312</v>
      </c>
      <c r="G173" s="227"/>
      <c r="H173" s="227"/>
      <c r="I173" s="230"/>
      <c r="J173" s="241">
        <f>BK173</f>
        <v>0</v>
      </c>
      <c r="K173" s="227"/>
      <c r="L173" s="232"/>
      <c r="M173" s="233"/>
      <c r="N173" s="234"/>
      <c r="O173" s="234"/>
      <c r="P173" s="235">
        <f>P174</f>
        <v>0</v>
      </c>
      <c r="Q173" s="234"/>
      <c r="R173" s="235">
        <f>R174</f>
        <v>0</v>
      </c>
      <c r="S173" s="234"/>
      <c r="T173" s="236">
        <f>T174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37" t="s">
        <v>79</v>
      </c>
      <c r="AT173" s="238" t="s">
        <v>71</v>
      </c>
      <c r="AU173" s="238" t="s">
        <v>79</v>
      </c>
      <c r="AY173" s="237" t="s">
        <v>148</v>
      </c>
      <c r="BK173" s="239">
        <f>BK174</f>
        <v>0</v>
      </c>
    </row>
    <row r="174" s="2" customFormat="1" ht="24" customHeight="1">
      <c r="A174" s="35"/>
      <c r="B174" s="36"/>
      <c r="C174" s="242" t="s">
        <v>313</v>
      </c>
      <c r="D174" s="242" t="s">
        <v>150</v>
      </c>
      <c r="E174" s="243" t="s">
        <v>314</v>
      </c>
      <c r="F174" s="244" t="s">
        <v>315</v>
      </c>
      <c r="G174" s="245" t="s">
        <v>316</v>
      </c>
      <c r="H174" s="246">
        <v>1</v>
      </c>
      <c r="I174" s="247"/>
      <c r="J174" s="246">
        <f>ROUND(I174*H174,3)</f>
        <v>0</v>
      </c>
      <c r="K174" s="248"/>
      <c r="L174" s="41"/>
      <c r="M174" s="249" t="s">
        <v>1</v>
      </c>
      <c r="N174" s="250" t="s">
        <v>38</v>
      </c>
      <c r="O174" s="88"/>
      <c r="P174" s="251">
        <f>O174*H174</f>
        <v>0</v>
      </c>
      <c r="Q174" s="251">
        <v>0</v>
      </c>
      <c r="R174" s="251">
        <f>Q174*H174</f>
        <v>0</v>
      </c>
      <c r="S174" s="251">
        <v>0</v>
      </c>
      <c r="T174" s="252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53" t="s">
        <v>154</v>
      </c>
      <c r="AT174" s="253" t="s">
        <v>150</v>
      </c>
      <c r="AU174" s="253" t="s">
        <v>85</v>
      </c>
      <c r="AY174" s="14" t="s">
        <v>148</v>
      </c>
      <c r="BE174" s="254">
        <f>IF(N174="základná",J174,0)</f>
        <v>0</v>
      </c>
      <c r="BF174" s="254">
        <f>IF(N174="znížená",J174,0)</f>
        <v>0</v>
      </c>
      <c r="BG174" s="254">
        <f>IF(N174="zákl. prenesená",J174,0)</f>
        <v>0</v>
      </c>
      <c r="BH174" s="254">
        <f>IF(N174="zníž. prenesená",J174,0)</f>
        <v>0</v>
      </c>
      <c r="BI174" s="254">
        <f>IF(N174="nulová",J174,0)</f>
        <v>0</v>
      </c>
      <c r="BJ174" s="14" t="s">
        <v>85</v>
      </c>
      <c r="BK174" s="255">
        <f>ROUND(I174*H174,3)</f>
        <v>0</v>
      </c>
      <c r="BL174" s="14" t="s">
        <v>154</v>
      </c>
      <c r="BM174" s="253" t="s">
        <v>317</v>
      </c>
    </row>
    <row r="175" s="12" customFormat="1" ht="22.8" customHeight="1">
      <c r="A175" s="12"/>
      <c r="B175" s="226"/>
      <c r="C175" s="227"/>
      <c r="D175" s="228" t="s">
        <v>71</v>
      </c>
      <c r="E175" s="240" t="s">
        <v>182</v>
      </c>
      <c r="F175" s="240" t="s">
        <v>318</v>
      </c>
      <c r="G175" s="227"/>
      <c r="H175" s="227"/>
      <c r="I175" s="230"/>
      <c r="J175" s="241">
        <f>BK175</f>
        <v>0</v>
      </c>
      <c r="K175" s="227"/>
      <c r="L175" s="232"/>
      <c r="M175" s="233"/>
      <c r="N175" s="234"/>
      <c r="O175" s="234"/>
      <c r="P175" s="235">
        <f>SUM(P176:P179)</f>
        <v>0</v>
      </c>
      <c r="Q175" s="234"/>
      <c r="R175" s="235">
        <f>SUM(R176:R179)</f>
        <v>142.4194</v>
      </c>
      <c r="S175" s="234"/>
      <c r="T175" s="236">
        <f>SUM(T176:T179)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37" t="s">
        <v>79</v>
      </c>
      <c r="AT175" s="238" t="s">
        <v>71</v>
      </c>
      <c r="AU175" s="238" t="s">
        <v>79</v>
      </c>
      <c r="AY175" s="237" t="s">
        <v>148</v>
      </c>
      <c r="BK175" s="239">
        <f>SUM(BK176:BK179)</f>
        <v>0</v>
      </c>
    </row>
    <row r="176" s="2" customFormat="1" ht="24" customHeight="1">
      <c r="A176" s="35"/>
      <c r="B176" s="36"/>
      <c r="C176" s="242" t="s">
        <v>319</v>
      </c>
      <c r="D176" s="242" t="s">
        <v>150</v>
      </c>
      <c r="E176" s="243" t="s">
        <v>320</v>
      </c>
      <c r="F176" s="244" t="s">
        <v>321</v>
      </c>
      <c r="G176" s="245" t="s">
        <v>322</v>
      </c>
      <c r="H176" s="246">
        <v>235</v>
      </c>
      <c r="I176" s="247"/>
      <c r="J176" s="246">
        <f>ROUND(I176*H176,3)</f>
        <v>0</v>
      </c>
      <c r="K176" s="248"/>
      <c r="L176" s="41"/>
      <c r="M176" s="249" t="s">
        <v>1</v>
      </c>
      <c r="N176" s="250" t="s">
        <v>38</v>
      </c>
      <c r="O176" s="88"/>
      <c r="P176" s="251">
        <f>O176*H176</f>
        <v>0</v>
      </c>
      <c r="Q176" s="251">
        <v>0.28924</v>
      </c>
      <c r="R176" s="251">
        <f>Q176*H176</f>
        <v>67.971400000000003</v>
      </c>
      <c r="S176" s="251">
        <v>0</v>
      </c>
      <c r="T176" s="252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53" t="s">
        <v>154</v>
      </c>
      <c r="AT176" s="253" t="s">
        <v>150</v>
      </c>
      <c r="AU176" s="253" t="s">
        <v>85</v>
      </c>
      <c r="AY176" s="14" t="s">
        <v>148</v>
      </c>
      <c r="BE176" s="254">
        <f>IF(N176="základná",J176,0)</f>
        <v>0</v>
      </c>
      <c r="BF176" s="254">
        <f>IF(N176="znížená",J176,0)</f>
        <v>0</v>
      </c>
      <c r="BG176" s="254">
        <f>IF(N176="zákl. prenesená",J176,0)</f>
        <v>0</v>
      </c>
      <c r="BH176" s="254">
        <f>IF(N176="zníž. prenesená",J176,0)</f>
        <v>0</v>
      </c>
      <c r="BI176" s="254">
        <f>IF(N176="nulová",J176,0)</f>
        <v>0</v>
      </c>
      <c r="BJ176" s="14" t="s">
        <v>85</v>
      </c>
      <c r="BK176" s="255">
        <f>ROUND(I176*H176,3)</f>
        <v>0</v>
      </c>
      <c r="BL176" s="14" t="s">
        <v>154</v>
      </c>
      <c r="BM176" s="253" t="s">
        <v>323</v>
      </c>
    </row>
    <row r="177" s="2" customFormat="1" ht="24" customHeight="1">
      <c r="A177" s="35"/>
      <c r="B177" s="36"/>
      <c r="C177" s="256" t="s">
        <v>324</v>
      </c>
      <c r="D177" s="256" t="s">
        <v>259</v>
      </c>
      <c r="E177" s="257" t="s">
        <v>325</v>
      </c>
      <c r="F177" s="258" t="s">
        <v>326</v>
      </c>
      <c r="G177" s="259" t="s">
        <v>280</v>
      </c>
      <c r="H177" s="260">
        <v>517</v>
      </c>
      <c r="I177" s="261"/>
      <c r="J177" s="260">
        <f>ROUND(I177*H177,3)</f>
        <v>0</v>
      </c>
      <c r="K177" s="262"/>
      <c r="L177" s="263"/>
      <c r="M177" s="264" t="s">
        <v>1</v>
      </c>
      <c r="N177" s="265" t="s">
        <v>38</v>
      </c>
      <c r="O177" s="88"/>
      <c r="P177" s="251">
        <f>O177*H177</f>
        <v>0</v>
      </c>
      <c r="Q177" s="251">
        <v>0.14399999999999999</v>
      </c>
      <c r="R177" s="251">
        <f>Q177*H177</f>
        <v>74.447999999999993</v>
      </c>
      <c r="S177" s="251">
        <v>0</v>
      </c>
      <c r="T177" s="252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53" t="s">
        <v>178</v>
      </c>
      <c r="AT177" s="253" t="s">
        <v>259</v>
      </c>
      <c r="AU177" s="253" t="s">
        <v>85</v>
      </c>
      <c r="AY177" s="14" t="s">
        <v>148</v>
      </c>
      <c r="BE177" s="254">
        <f>IF(N177="základná",J177,0)</f>
        <v>0</v>
      </c>
      <c r="BF177" s="254">
        <f>IF(N177="znížená",J177,0)</f>
        <v>0</v>
      </c>
      <c r="BG177" s="254">
        <f>IF(N177="zákl. prenesená",J177,0)</f>
        <v>0</v>
      </c>
      <c r="BH177" s="254">
        <f>IF(N177="zníž. prenesená",J177,0)</f>
        <v>0</v>
      </c>
      <c r="BI177" s="254">
        <f>IF(N177="nulová",J177,0)</f>
        <v>0</v>
      </c>
      <c r="BJ177" s="14" t="s">
        <v>85</v>
      </c>
      <c r="BK177" s="255">
        <f>ROUND(I177*H177,3)</f>
        <v>0</v>
      </c>
      <c r="BL177" s="14" t="s">
        <v>154</v>
      </c>
      <c r="BM177" s="253" t="s">
        <v>327</v>
      </c>
    </row>
    <row r="178" s="2" customFormat="1" ht="16.5" customHeight="1">
      <c r="A178" s="35"/>
      <c r="B178" s="36"/>
      <c r="C178" s="242" t="s">
        <v>328</v>
      </c>
      <c r="D178" s="242" t="s">
        <v>150</v>
      </c>
      <c r="E178" s="243" t="s">
        <v>329</v>
      </c>
      <c r="F178" s="244" t="s">
        <v>330</v>
      </c>
      <c r="G178" s="245" t="s">
        <v>153</v>
      </c>
      <c r="H178" s="246">
        <v>28.274000000000001</v>
      </c>
      <c r="I178" s="247"/>
      <c r="J178" s="246">
        <f>ROUND(I178*H178,3)</f>
        <v>0</v>
      </c>
      <c r="K178" s="248"/>
      <c r="L178" s="41"/>
      <c r="M178" s="249" t="s">
        <v>1</v>
      </c>
      <c r="N178" s="250" t="s">
        <v>38</v>
      </c>
      <c r="O178" s="88"/>
      <c r="P178" s="251">
        <f>O178*H178</f>
        <v>0</v>
      </c>
      <c r="Q178" s="251">
        <v>0</v>
      </c>
      <c r="R178" s="251">
        <f>Q178*H178</f>
        <v>0</v>
      </c>
      <c r="S178" s="251">
        <v>0</v>
      </c>
      <c r="T178" s="252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53" t="s">
        <v>154</v>
      </c>
      <c r="AT178" s="253" t="s">
        <v>150</v>
      </c>
      <c r="AU178" s="253" t="s">
        <v>85</v>
      </c>
      <c r="AY178" s="14" t="s">
        <v>148</v>
      </c>
      <c r="BE178" s="254">
        <f>IF(N178="základná",J178,0)</f>
        <v>0</v>
      </c>
      <c r="BF178" s="254">
        <f>IF(N178="znížená",J178,0)</f>
        <v>0</v>
      </c>
      <c r="BG178" s="254">
        <f>IF(N178="zákl. prenesená",J178,0)</f>
        <v>0</v>
      </c>
      <c r="BH178" s="254">
        <f>IF(N178="zníž. prenesená",J178,0)</f>
        <v>0</v>
      </c>
      <c r="BI178" s="254">
        <f>IF(N178="nulová",J178,0)</f>
        <v>0</v>
      </c>
      <c r="BJ178" s="14" t="s">
        <v>85</v>
      </c>
      <c r="BK178" s="255">
        <f>ROUND(I178*H178,3)</f>
        <v>0</v>
      </c>
      <c r="BL178" s="14" t="s">
        <v>154</v>
      </c>
      <c r="BM178" s="253" t="s">
        <v>331</v>
      </c>
    </row>
    <row r="179" s="2" customFormat="1" ht="16.5" customHeight="1">
      <c r="A179" s="35"/>
      <c r="B179" s="36"/>
      <c r="C179" s="242" t="s">
        <v>332</v>
      </c>
      <c r="D179" s="242" t="s">
        <v>150</v>
      </c>
      <c r="E179" s="243" t="s">
        <v>333</v>
      </c>
      <c r="F179" s="244" t="s">
        <v>334</v>
      </c>
      <c r="G179" s="245" t="s">
        <v>285</v>
      </c>
      <c r="H179" s="246">
        <v>500</v>
      </c>
      <c r="I179" s="247"/>
      <c r="J179" s="246">
        <f>ROUND(I179*H179,3)</f>
        <v>0</v>
      </c>
      <c r="K179" s="248"/>
      <c r="L179" s="41"/>
      <c r="M179" s="249" t="s">
        <v>1</v>
      </c>
      <c r="N179" s="250" t="s">
        <v>38</v>
      </c>
      <c r="O179" s="88"/>
      <c r="P179" s="251">
        <f>O179*H179</f>
        <v>0</v>
      </c>
      <c r="Q179" s="251">
        <v>0</v>
      </c>
      <c r="R179" s="251">
        <f>Q179*H179</f>
        <v>0</v>
      </c>
      <c r="S179" s="251">
        <v>0</v>
      </c>
      <c r="T179" s="252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53" t="s">
        <v>154</v>
      </c>
      <c r="AT179" s="253" t="s">
        <v>150</v>
      </c>
      <c r="AU179" s="253" t="s">
        <v>85</v>
      </c>
      <c r="AY179" s="14" t="s">
        <v>148</v>
      </c>
      <c r="BE179" s="254">
        <f>IF(N179="základná",J179,0)</f>
        <v>0</v>
      </c>
      <c r="BF179" s="254">
        <f>IF(N179="znížená",J179,0)</f>
        <v>0</v>
      </c>
      <c r="BG179" s="254">
        <f>IF(N179="zákl. prenesená",J179,0)</f>
        <v>0</v>
      </c>
      <c r="BH179" s="254">
        <f>IF(N179="zníž. prenesená",J179,0)</f>
        <v>0</v>
      </c>
      <c r="BI179" s="254">
        <f>IF(N179="nulová",J179,0)</f>
        <v>0</v>
      </c>
      <c r="BJ179" s="14" t="s">
        <v>85</v>
      </c>
      <c r="BK179" s="255">
        <f>ROUND(I179*H179,3)</f>
        <v>0</v>
      </c>
      <c r="BL179" s="14" t="s">
        <v>154</v>
      </c>
      <c r="BM179" s="253" t="s">
        <v>335</v>
      </c>
    </row>
    <row r="180" s="12" customFormat="1" ht="22.8" customHeight="1">
      <c r="A180" s="12"/>
      <c r="B180" s="226"/>
      <c r="C180" s="227"/>
      <c r="D180" s="228" t="s">
        <v>71</v>
      </c>
      <c r="E180" s="240" t="s">
        <v>336</v>
      </c>
      <c r="F180" s="240" t="s">
        <v>337</v>
      </c>
      <c r="G180" s="227"/>
      <c r="H180" s="227"/>
      <c r="I180" s="230"/>
      <c r="J180" s="241">
        <f>BK180</f>
        <v>0</v>
      </c>
      <c r="K180" s="227"/>
      <c r="L180" s="232"/>
      <c r="M180" s="233"/>
      <c r="N180" s="234"/>
      <c r="O180" s="234"/>
      <c r="P180" s="235">
        <f>P181</f>
        <v>0</v>
      </c>
      <c r="Q180" s="234"/>
      <c r="R180" s="235">
        <f>R181</f>
        <v>0</v>
      </c>
      <c r="S180" s="234"/>
      <c r="T180" s="236">
        <f>T181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37" t="s">
        <v>79</v>
      </c>
      <c r="AT180" s="238" t="s">
        <v>71</v>
      </c>
      <c r="AU180" s="238" t="s">
        <v>79</v>
      </c>
      <c r="AY180" s="237" t="s">
        <v>148</v>
      </c>
      <c r="BK180" s="239">
        <f>BK181</f>
        <v>0</v>
      </c>
    </row>
    <row r="181" s="2" customFormat="1" ht="24" customHeight="1">
      <c r="A181" s="35"/>
      <c r="B181" s="36"/>
      <c r="C181" s="242" t="s">
        <v>338</v>
      </c>
      <c r="D181" s="242" t="s">
        <v>150</v>
      </c>
      <c r="E181" s="243" t="s">
        <v>339</v>
      </c>
      <c r="F181" s="244" t="s">
        <v>340</v>
      </c>
      <c r="G181" s="245" t="s">
        <v>248</v>
      </c>
      <c r="H181" s="246">
        <v>562.428</v>
      </c>
      <c r="I181" s="247"/>
      <c r="J181" s="246">
        <f>ROUND(I181*H181,3)</f>
        <v>0</v>
      </c>
      <c r="K181" s="248"/>
      <c r="L181" s="41"/>
      <c r="M181" s="249" t="s">
        <v>1</v>
      </c>
      <c r="N181" s="250" t="s">
        <v>38</v>
      </c>
      <c r="O181" s="88"/>
      <c r="P181" s="251">
        <f>O181*H181</f>
        <v>0</v>
      </c>
      <c r="Q181" s="251">
        <v>0</v>
      </c>
      <c r="R181" s="251">
        <f>Q181*H181</f>
        <v>0</v>
      </c>
      <c r="S181" s="251">
        <v>0</v>
      </c>
      <c r="T181" s="252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53" t="s">
        <v>154</v>
      </c>
      <c r="AT181" s="253" t="s">
        <v>150</v>
      </c>
      <c r="AU181" s="253" t="s">
        <v>85</v>
      </c>
      <c r="AY181" s="14" t="s">
        <v>148</v>
      </c>
      <c r="BE181" s="254">
        <f>IF(N181="základná",J181,0)</f>
        <v>0</v>
      </c>
      <c r="BF181" s="254">
        <f>IF(N181="znížená",J181,0)</f>
        <v>0</v>
      </c>
      <c r="BG181" s="254">
        <f>IF(N181="zákl. prenesená",J181,0)</f>
        <v>0</v>
      </c>
      <c r="BH181" s="254">
        <f>IF(N181="zníž. prenesená",J181,0)</f>
        <v>0</v>
      </c>
      <c r="BI181" s="254">
        <f>IF(N181="nulová",J181,0)</f>
        <v>0</v>
      </c>
      <c r="BJ181" s="14" t="s">
        <v>85</v>
      </c>
      <c r="BK181" s="255">
        <f>ROUND(I181*H181,3)</f>
        <v>0</v>
      </c>
      <c r="BL181" s="14" t="s">
        <v>154</v>
      </c>
      <c r="BM181" s="253" t="s">
        <v>341</v>
      </c>
    </row>
    <row r="182" s="12" customFormat="1" ht="25.92" customHeight="1">
      <c r="A182" s="12"/>
      <c r="B182" s="226"/>
      <c r="C182" s="227"/>
      <c r="D182" s="228" t="s">
        <v>71</v>
      </c>
      <c r="E182" s="229" t="s">
        <v>342</v>
      </c>
      <c r="F182" s="229" t="s">
        <v>343</v>
      </c>
      <c r="G182" s="227"/>
      <c r="H182" s="227"/>
      <c r="I182" s="230"/>
      <c r="J182" s="231">
        <f>BK182</f>
        <v>0</v>
      </c>
      <c r="K182" s="227"/>
      <c r="L182" s="232"/>
      <c r="M182" s="233"/>
      <c r="N182" s="234"/>
      <c r="O182" s="234"/>
      <c r="P182" s="235">
        <f>P183</f>
        <v>0</v>
      </c>
      <c r="Q182" s="234"/>
      <c r="R182" s="235">
        <f>R183</f>
        <v>0</v>
      </c>
      <c r="S182" s="234"/>
      <c r="T182" s="236">
        <f>T183</f>
        <v>0.86399999999999999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37" t="s">
        <v>85</v>
      </c>
      <c r="AT182" s="238" t="s">
        <v>71</v>
      </c>
      <c r="AU182" s="238" t="s">
        <v>72</v>
      </c>
      <c r="AY182" s="237" t="s">
        <v>148</v>
      </c>
      <c r="BK182" s="239">
        <f>BK183</f>
        <v>0</v>
      </c>
    </row>
    <row r="183" s="12" customFormat="1" ht="22.8" customHeight="1">
      <c r="A183" s="12"/>
      <c r="B183" s="226"/>
      <c r="C183" s="227"/>
      <c r="D183" s="228" t="s">
        <v>71</v>
      </c>
      <c r="E183" s="240" t="s">
        <v>344</v>
      </c>
      <c r="F183" s="240" t="s">
        <v>345</v>
      </c>
      <c r="G183" s="227"/>
      <c r="H183" s="227"/>
      <c r="I183" s="230"/>
      <c r="J183" s="241">
        <f>BK183</f>
        <v>0</v>
      </c>
      <c r="K183" s="227"/>
      <c r="L183" s="232"/>
      <c r="M183" s="233"/>
      <c r="N183" s="234"/>
      <c r="O183" s="234"/>
      <c r="P183" s="235">
        <f>SUM(P184:P185)</f>
        <v>0</v>
      </c>
      <c r="Q183" s="234"/>
      <c r="R183" s="235">
        <f>SUM(R184:R185)</f>
        <v>0</v>
      </c>
      <c r="S183" s="234"/>
      <c r="T183" s="236">
        <f>SUM(T184:T185)</f>
        <v>0.86399999999999999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237" t="s">
        <v>85</v>
      </c>
      <c r="AT183" s="238" t="s">
        <v>71</v>
      </c>
      <c r="AU183" s="238" t="s">
        <v>79</v>
      </c>
      <c r="AY183" s="237" t="s">
        <v>148</v>
      </c>
      <c r="BK183" s="239">
        <f>SUM(BK184:BK185)</f>
        <v>0</v>
      </c>
    </row>
    <row r="184" s="2" customFormat="1" ht="24" customHeight="1">
      <c r="A184" s="35"/>
      <c r="B184" s="36"/>
      <c r="C184" s="242" t="s">
        <v>346</v>
      </c>
      <c r="D184" s="242" t="s">
        <v>150</v>
      </c>
      <c r="E184" s="243" t="s">
        <v>347</v>
      </c>
      <c r="F184" s="244" t="s">
        <v>348</v>
      </c>
      <c r="G184" s="245" t="s">
        <v>153</v>
      </c>
      <c r="H184" s="246">
        <v>36</v>
      </c>
      <c r="I184" s="247"/>
      <c r="J184" s="246">
        <f>ROUND(I184*H184,3)</f>
        <v>0</v>
      </c>
      <c r="K184" s="248"/>
      <c r="L184" s="41"/>
      <c r="M184" s="249" t="s">
        <v>1</v>
      </c>
      <c r="N184" s="250" t="s">
        <v>38</v>
      </c>
      <c r="O184" s="88"/>
      <c r="P184" s="251">
        <f>O184*H184</f>
        <v>0</v>
      </c>
      <c r="Q184" s="251">
        <v>0</v>
      </c>
      <c r="R184" s="251">
        <f>Q184*H184</f>
        <v>0</v>
      </c>
      <c r="S184" s="251">
        <v>0.024</v>
      </c>
      <c r="T184" s="252">
        <f>S184*H184</f>
        <v>0.86399999999999999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53" t="s">
        <v>210</v>
      </c>
      <c r="AT184" s="253" t="s">
        <v>150</v>
      </c>
      <c r="AU184" s="253" t="s">
        <v>85</v>
      </c>
      <c r="AY184" s="14" t="s">
        <v>148</v>
      </c>
      <c r="BE184" s="254">
        <f>IF(N184="základná",J184,0)</f>
        <v>0</v>
      </c>
      <c r="BF184" s="254">
        <f>IF(N184="znížená",J184,0)</f>
        <v>0</v>
      </c>
      <c r="BG184" s="254">
        <f>IF(N184="zákl. prenesená",J184,0)</f>
        <v>0</v>
      </c>
      <c r="BH184" s="254">
        <f>IF(N184="zníž. prenesená",J184,0)</f>
        <v>0</v>
      </c>
      <c r="BI184" s="254">
        <f>IF(N184="nulová",J184,0)</f>
        <v>0</v>
      </c>
      <c r="BJ184" s="14" t="s">
        <v>85</v>
      </c>
      <c r="BK184" s="255">
        <f>ROUND(I184*H184,3)</f>
        <v>0</v>
      </c>
      <c r="BL184" s="14" t="s">
        <v>210</v>
      </c>
      <c r="BM184" s="253" t="s">
        <v>349</v>
      </c>
    </row>
    <row r="185" s="2" customFormat="1" ht="24" customHeight="1">
      <c r="A185" s="35"/>
      <c r="B185" s="36"/>
      <c r="C185" s="242" t="s">
        <v>350</v>
      </c>
      <c r="D185" s="242" t="s">
        <v>150</v>
      </c>
      <c r="E185" s="243" t="s">
        <v>351</v>
      </c>
      <c r="F185" s="244" t="s">
        <v>352</v>
      </c>
      <c r="G185" s="245" t="s">
        <v>353</v>
      </c>
      <c r="H185" s="247"/>
      <c r="I185" s="247"/>
      <c r="J185" s="246">
        <f>ROUND(I185*H185,3)</f>
        <v>0</v>
      </c>
      <c r="K185" s="248"/>
      <c r="L185" s="41"/>
      <c r="M185" s="266" t="s">
        <v>1</v>
      </c>
      <c r="N185" s="267" t="s">
        <v>38</v>
      </c>
      <c r="O185" s="268"/>
      <c r="P185" s="269">
        <f>O185*H185</f>
        <v>0</v>
      </c>
      <c r="Q185" s="269">
        <v>0</v>
      </c>
      <c r="R185" s="269">
        <f>Q185*H185</f>
        <v>0</v>
      </c>
      <c r="S185" s="269">
        <v>0</v>
      </c>
      <c r="T185" s="270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53" t="s">
        <v>210</v>
      </c>
      <c r="AT185" s="253" t="s">
        <v>150</v>
      </c>
      <c r="AU185" s="253" t="s">
        <v>85</v>
      </c>
      <c r="AY185" s="14" t="s">
        <v>148</v>
      </c>
      <c r="BE185" s="254">
        <f>IF(N185="základná",J185,0)</f>
        <v>0</v>
      </c>
      <c r="BF185" s="254">
        <f>IF(N185="znížená",J185,0)</f>
        <v>0</v>
      </c>
      <c r="BG185" s="254">
        <f>IF(N185="zákl. prenesená",J185,0)</f>
        <v>0</v>
      </c>
      <c r="BH185" s="254">
        <f>IF(N185="zníž. prenesená",J185,0)</f>
        <v>0</v>
      </c>
      <c r="BI185" s="254">
        <f>IF(N185="nulová",J185,0)</f>
        <v>0</v>
      </c>
      <c r="BJ185" s="14" t="s">
        <v>85</v>
      </c>
      <c r="BK185" s="255">
        <f>ROUND(I185*H185,3)</f>
        <v>0</v>
      </c>
      <c r="BL185" s="14" t="s">
        <v>210</v>
      </c>
      <c r="BM185" s="253" t="s">
        <v>354</v>
      </c>
    </row>
    <row r="186" s="2" customFormat="1" ht="6.96" customHeight="1">
      <c r="A186" s="35"/>
      <c r="B186" s="63"/>
      <c r="C186" s="64"/>
      <c r="D186" s="64"/>
      <c r="E186" s="64"/>
      <c r="F186" s="64"/>
      <c r="G186" s="64"/>
      <c r="H186" s="64"/>
      <c r="I186" s="190"/>
      <c r="J186" s="64"/>
      <c r="K186" s="64"/>
      <c r="L186" s="41"/>
      <c r="M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</row>
  </sheetData>
  <sheetProtection sheet="1" autoFilter="0" formatColumns="0" formatRows="0" objects="1" scenarios="1" spinCount="100000" saltValue="3WGEO74o8rThOh4zdVTjSanWeX9kd7JBZNFirRH9r3BgXONZOqm2OmgG4yYeKSitSCR8raiikNtOG/56w5V0JA==" hashValue="mcAqBxpaDXXNnpizSSsXubEaYWduf4glpiJUDzvYNo875FbuENjjXLxrai3Ny4H6YbmOZaS7oSjJEBLfX7UeKw==" algorithmName="SHA-512" password="CC35"/>
  <autoFilter ref="C128:K18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style="1" customWidth="1"/>
    <col min="2" max="2" width="1.67" style="1" customWidth="1"/>
    <col min="3" max="3" width="4.17" style="1" customWidth="1"/>
    <col min="4" max="4" width="4.33" style="1" customWidth="1"/>
    <col min="5" max="5" width="17.17" style="1" customWidth="1"/>
    <col min="6" max="6" width="50.83" style="1" customWidth="1"/>
    <col min="7" max="7" width="7" style="1" customWidth="1"/>
    <col min="8" max="8" width="11.5" style="1" customWidth="1"/>
    <col min="9" max="9" width="20.17" style="144" customWidth="1"/>
    <col min="10" max="10" width="20.17" style="1" customWidth="1"/>
    <col min="11" max="11" width="20.17" style="1" hidden="1" customWidth="1"/>
    <col min="12" max="12" width="9.33" style="1" customWidth="1"/>
    <col min="13" max="13" width="10.83" style="1" hidden="1" customWidth="1"/>
    <col min="14" max="14" width="9.33" style="1" hidden="1"/>
    <col min="15" max="15" width="14.17" style="1" hidden="1" customWidth="1"/>
    <col min="16" max="16" width="14.17" style="1" hidden="1" customWidth="1"/>
    <col min="17" max="17" width="14.17" style="1" hidden="1" customWidth="1"/>
    <col min="18" max="18" width="14.17" style="1" hidden="1" customWidth="1"/>
    <col min="19" max="19" width="14.17" style="1" hidden="1" customWidth="1"/>
    <col min="20" max="20" width="14.17" style="1" hidden="1" customWidth="1"/>
    <col min="21" max="21" width="16.33" style="1" hidden="1" customWidth="1"/>
    <col min="22" max="22" width="12.33" style="1" customWidth="1"/>
    <col min="23" max="23" width="16.33" style="1" customWidth="1"/>
    <col min="24" max="24" width="12.33" style="1" customWidth="1"/>
    <col min="25" max="25" width="15" style="1" customWidth="1"/>
    <col min="26" max="26" width="11" style="1" customWidth="1"/>
    <col min="27" max="27" width="15" style="1" customWidth="1"/>
    <col min="28" max="28" width="16.33" style="1" customWidth="1"/>
    <col min="29" max="29" width="11" style="1" customWidth="1"/>
    <col min="30" max="30" width="15" style="1" customWidth="1"/>
    <col min="31" max="31" width="16.33" style="1" customWidth="1"/>
    <col min="44" max="44" width="9.33" style="1" hidden="1"/>
    <col min="45" max="45" width="9.33" style="1" hidden="1"/>
    <col min="46" max="46" width="9.33" style="1" hidden="1"/>
    <col min="47" max="47" width="9.33" style="1" hidden="1"/>
    <col min="48" max="48" width="9.33" style="1" hidden="1"/>
    <col min="49" max="49" width="9.33" style="1" hidden="1"/>
    <col min="50" max="50" width="9.33" style="1" hidden="1"/>
    <col min="51" max="51" width="9.33" style="1" hidden="1"/>
    <col min="52" max="52" width="9.33" style="1" hidden="1"/>
    <col min="53" max="53" width="9.33" style="1" hidden="1"/>
    <col min="54" max="54" width="9.33" style="1" hidden="1"/>
    <col min="55" max="55" width="9.33" style="1" hidden="1"/>
    <col min="56" max="56" width="9.33" style="1" hidden="1"/>
    <col min="57" max="57" width="9.33" style="1" hidden="1"/>
    <col min="58" max="58" width="9.33" style="1" hidden="1"/>
    <col min="59" max="59" width="9.33" style="1" hidden="1"/>
    <col min="60" max="60" width="9.33" style="1" hidden="1"/>
    <col min="61" max="61" width="9.33" style="1" hidden="1"/>
    <col min="62" max="62" width="9.33" style="1" hidden="1"/>
    <col min="63" max="63" width="9.33" style="1" hidden="1"/>
    <col min="64" max="64" width="9.33" style="1" hidden="1"/>
    <col min="65" max="65" width="9.33" style="1" hidden="1"/>
  </cols>
  <sheetData>
    <row r="2" s="1" customFormat="1" ht="36.96" customHeight="1">
      <c r="I2" s="14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93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7"/>
      <c r="J3" s="146"/>
      <c r="K3" s="146"/>
      <c r="L3" s="17"/>
      <c r="AT3" s="14" t="s">
        <v>72</v>
      </c>
    </row>
    <row r="4" s="1" customFormat="1" ht="24.96" customHeight="1">
      <c r="B4" s="17"/>
      <c r="D4" s="148" t="s">
        <v>115</v>
      </c>
      <c r="I4" s="144"/>
      <c r="L4" s="17"/>
      <c r="M4" s="149" t="s">
        <v>9</v>
      </c>
      <c r="AT4" s="14" t="s">
        <v>4</v>
      </c>
    </row>
    <row r="5" s="1" customFormat="1" ht="6.96" customHeight="1">
      <c r="B5" s="17"/>
      <c r="I5" s="144"/>
      <c r="L5" s="17"/>
    </row>
    <row r="6" s="1" customFormat="1" ht="12" customHeight="1">
      <c r="B6" s="17"/>
      <c r="D6" s="150" t="s">
        <v>14</v>
      </c>
      <c r="I6" s="144"/>
      <c r="L6" s="17"/>
    </row>
    <row r="7" s="1" customFormat="1" ht="16.5" customHeight="1">
      <c r="B7" s="17"/>
      <c r="E7" s="151" t="str">
        <f>'Rekapitulácia stavby'!K6</f>
        <v>DEVÍNSKA NOVÁ VES</v>
      </c>
      <c r="F7" s="150"/>
      <c r="G7" s="150"/>
      <c r="H7" s="150"/>
      <c r="I7" s="144"/>
      <c r="L7" s="17"/>
    </row>
    <row r="8">
      <c r="B8" s="17"/>
      <c r="D8" s="150" t="s">
        <v>116</v>
      </c>
      <c r="L8" s="17"/>
    </row>
    <row r="9" s="1" customFormat="1" ht="16.5" customHeight="1">
      <c r="B9" s="17"/>
      <c r="E9" s="151" t="s">
        <v>117</v>
      </c>
      <c r="F9" s="1"/>
      <c r="G9" s="1"/>
      <c r="H9" s="1"/>
      <c r="I9" s="144"/>
      <c r="L9" s="17"/>
    </row>
    <row r="10" s="1" customFormat="1" ht="12" customHeight="1">
      <c r="B10" s="17"/>
      <c r="D10" s="150" t="s">
        <v>118</v>
      </c>
      <c r="I10" s="144"/>
      <c r="L10" s="17"/>
    </row>
    <row r="11" s="2" customFormat="1" ht="16.5" customHeight="1">
      <c r="A11" s="35"/>
      <c r="B11" s="41"/>
      <c r="C11" s="35"/>
      <c r="D11" s="35"/>
      <c r="E11" s="167" t="s">
        <v>355</v>
      </c>
      <c r="F11" s="35"/>
      <c r="G11" s="35"/>
      <c r="H11" s="35"/>
      <c r="I11" s="152"/>
      <c r="J11" s="35"/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50" t="s">
        <v>356</v>
      </c>
      <c r="E12" s="35"/>
      <c r="F12" s="35"/>
      <c r="G12" s="35"/>
      <c r="H12" s="35"/>
      <c r="I12" s="152"/>
      <c r="J12" s="35"/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6.5" customHeight="1">
      <c r="A13" s="35"/>
      <c r="B13" s="41"/>
      <c r="C13" s="35"/>
      <c r="D13" s="35"/>
      <c r="E13" s="153" t="s">
        <v>357</v>
      </c>
      <c r="F13" s="35"/>
      <c r="G13" s="35"/>
      <c r="H13" s="35"/>
      <c r="I13" s="152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>
      <c r="A14" s="35"/>
      <c r="B14" s="41"/>
      <c r="C14" s="35"/>
      <c r="D14" s="35"/>
      <c r="E14" s="35"/>
      <c r="F14" s="35"/>
      <c r="G14" s="35"/>
      <c r="H14" s="35"/>
      <c r="I14" s="152"/>
      <c r="J14" s="35"/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2" customHeight="1">
      <c r="A15" s="35"/>
      <c r="B15" s="41"/>
      <c r="C15" s="35"/>
      <c r="D15" s="150" t="s">
        <v>16</v>
      </c>
      <c r="E15" s="35"/>
      <c r="F15" s="138" t="s">
        <v>1</v>
      </c>
      <c r="G15" s="35"/>
      <c r="H15" s="35"/>
      <c r="I15" s="154" t="s">
        <v>17</v>
      </c>
      <c r="J15" s="138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50" t="s">
        <v>18</v>
      </c>
      <c r="E16" s="35"/>
      <c r="F16" s="138" t="s">
        <v>15</v>
      </c>
      <c r="G16" s="35"/>
      <c r="H16" s="35"/>
      <c r="I16" s="154" t="s">
        <v>19</v>
      </c>
      <c r="J16" s="155" t="str">
        <f>'Rekapitulácia stavby'!AN8</f>
        <v>24. 9. 2019</v>
      </c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0.8" customHeight="1">
      <c r="A17" s="35"/>
      <c r="B17" s="41"/>
      <c r="C17" s="35"/>
      <c r="D17" s="35"/>
      <c r="E17" s="35"/>
      <c r="F17" s="35"/>
      <c r="G17" s="35"/>
      <c r="H17" s="35"/>
      <c r="I17" s="152"/>
      <c r="J17" s="35"/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2" customHeight="1">
      <c r="A18" s="35"/>
      <c r="B18" s="41"/>
      <c r="C18" s="35"/>
      <c r="D18" s="150" t="s">
        <v>21</v>
      </c>
      <c r="E18" s="35"/>
      <c r="F18" s="35"/>
      <c r="G18" s="35"/>
      <c r="H18" s="35"/>
      <c r="I18" s="154" t="s">
        <v>22</v>
      </c>
      <c r="J18" s="138" t="str">
        <f>IF('Rekapitulácia stavby'!AN10="","",'Rekapitulácia stavby'!AN10)</f>
        <v/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8" customHeight="1">
      <c r="A19" s="35"/>
      <c r="B19" s="41"/>
      <c r="C19" s="35"/>
      <c r="D19" s="35"/>
      <c r="E19" s="138" t="str">
        <f>IF('Rekapitulácia stavby'!E11="","",'Rekapitulácia stavby'!E11)</f>
        <v xml:space="preserve"> </v>
      </c>
      <c r="F19" s="35"/>
      <c r="G19" s="35"/>
      <c r="H19" s="35"/>
      <c r="I19" s="154" t="s">
        <v>24</v>
      </c>
      <c r="J19" s="138" t="str">
        <f>IF('Rekapitulácia stavby'!AN11="","",'Rekapitulácia stavby'!AN11)</f>
        <v/>
      </c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6.96" customHeight="1">
      <c r="A20" s="35"/>
      <c r="B20" s="41"/>
      <c r="C20" s="35"/>
      <c r="D20" s="35"/>
      <c r="E20" s="35"/>
      <c r="F20" s="35"/>
      <c r="G20" s="35"/>
      <c r="H20" s="35"/>
      <c r="I20" s="152"/>
      <c r="J20" s="35"/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2" customHeight="1">
      <c r="A21" s="35"/>
      <c r="B21" s="41"/>
      <c r="C21" s="35"/>
      <c r="D21" s="150" t="s">
        <v>25</v>
      </c>
      <c r="E21" s="35"/>
      <c r="F21" s="35"/>
      <c r="G21" s="35"/>
      <c r="H21" s="35"/>
      <c r="I21" s="154" t="s">
        <v>22</v>
      </c>
      <c r="J21" s="30" t="str">
        <f>'Rekapitulácia stavby'!AN13</f>
        <v>Vyplň údaj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8" customHeight="1">
      <c r="A22" s="35"/>
      <c r="B22" s="41"/>
      <c r="C22" s="35"/>
      <c r="D22" s="35"/>
      <c r="E22" s="30" t="str">
        <f>'Rekapitulácia stavby'!E14</f>
        <v>Vyplň údaj</v>
      </c>
      <c r="F22" s="138"/>
      <c r="G22" s="138"/>
      <c r="H22" s="138"/>
      <c r="I22" s="154" t="s">
        <v>24</v>
      </c>
      <c r="J22" s="30" t="str">
        <f>'Rekapitulácia stavby'!AN14</f>
        <v>Vyplň údaj</v>
      </c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6.96" customHeight="1">
      <c r="A23" s="35"/>
      <c r="B23" s="41"/>
      <c r="C23" s="35"/>
      <c r="D23" s="35"/>
      <c r="E23" s="35"/>
      <c r="F23" s="35"/>
      <c r="G23" s="35"/>
      <c r="H23" s="35"/>
      <c r="I23" s="152"/>
      <c r="J23" s="35"/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2" customHeight="1">
      <c r="A24" s="35"/>
      <c r="B24" s="41"/>
      <c r="C24" s="35"/>
      <c r="D24" s="150" t="s">
        <v>27</v>
      </c>
      <c r="E24" s="35"/>
      <c r="F24" s="35"/>
      <c r="G24" s="35"/>
      <c r="H24" s="35"/>
      <c r="I24" s="154" t="s">
        <v>22</v>
      </c>
      <c r="J24" s="138" t="str">
        <f>IF('Rekapitulácia stavby'!AN16="","",'Rekapitulácia stavby'!AN16)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8" customHeight="1">
      <c r="A25" s="35"/>
      <c r="B25" s="41"/>
      <c r="C25" s="35"/>
      <c r="D25" s="35"/>
      <c r="E25" s="138" t="str">
        <f>IF('Rekapitulácia stavby'!E17="","",'Rekapitulácia stavby'!E17)</f>
        <v xml:space="preserve"> </v>
      </c>
      <c r="F25" s="35"/>
      <c r="G25" s="35"/>
      <c r="H25" s="35"/>
      <c r="I25" s="154" t="s">
        <v>24</v>
      </c>
      <c r="J25" s="138" t="str">
        <f>IF('Rekapitulácia stavby'!AN17="","",'Rekapitulácia stavby'!AN17)</f>
        <v/>
      </c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6.96" customHeight="1">
      <c r="A26" s="35"/>
      <c r="B26" s="41"/>
      <c r="C26" s="35"/>
      <c r="D26" s="35"/>
      <c r="E26" s="35"/>
      <c r="F26" s="35"/>
      <c r="G26" s="35"/>
      <c r="H26" s="35"/>
      <c r="I26" s="152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12" customHeight="1">
      <c r="A27" s="35"/>
      <c r="B27" s="41"/>
      <c r="C27" s="35"/>
      <c r="D27" s="150" t="s">
        <v>30</v>
      </c>
      <c r="E27" s="35"/>
      <c r="F27" s="35"/>
      <c r="G27" s="35"/>
      <c r="H27" s="35"/>
      <c r="I27" s="154" t="s">
        <v>22</v>
      </c>
      <c r="J27" s="138" t="str">
        <f>IF('Rekapitulácia stavby'!AN19="","",'Rekapitulácia stavby'!AN19)</f>
        <v/>
      </c>
      <c r="K27" s="35"/>
      <c r="L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8" customHeight="1">
      <c r="A28" s="35"/>
      <c r="B28" s="41"/>
      <c r="C28" s="35"/>
      <c r="D28" s="35"/>
      <c r="E28" s="138" t="str">
        <f>IF('Rekapitulácia stavby'!E20="","",'Rekapitulácia stavby'!E20)</f>
        <v xml:space="preserve"> </v>
      </c>
      <c r="F28" s="35"/>
      <c r="G28" s="35"/>
      <c r="H28" s="35"/>
      <c r="I28" s="154" t="s">
        <v>24</v>
      </c>
      <c r="J28" s="138" t="str">
        <f>IF('Rekapitulácia stavby'!AN20="","",'Rekapitulácia stavby'!AN20)</f>
        <v/>
      </c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35"/>
      <c r="E29" s="35"/>
      <c r="F29" s="35"/>
      <c r="G29" s="35"/>
      <c r="H29" s="35"/>
      <c r="I29" s="152"/>
      <c r="J29" s="35"/>
      <c r="K29" s="35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12" customHeight="1">
      <c r="A30" s="35"/>
      <c r="B30" s="41"/>
      <c r="C30" s="35"/>
      <c r="D30" s="150" t="s">
        <v>31</v>
      </c>
      <c r="E30" s="35"/>
      <c r="F30" s="35"/>
      <c r="G30" s="35"/>
      <c r="H30" s="35"/>
      <c r="I30" s="152"/>
      <c r="J30" s="35"/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8" customFormat="1" ht="16.5" customHeight="1">
      <c r="A31" s="156"/>
      <c r="B31" s="157"/>
      <c r="C31" s="156"/>
      <c r="D31" s="156"/>
      <c r="E31" s="158" t="s">
        <v>1</v>
      </c>
      <c r="F31" s="158"/>
      <c r="G31" s="158"/>
      <c r="H31" s="158"/>
      <c r="I31" s="159"/>
      <c r="J31" s="156"/>
      <c r="K31" s="156"/>
      <c r="L31" s="160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</row>
    <row r="32" s="2" customFormat="1" ht="6.96" customHeight="1">
      <c r="A32" s="35"/>
      <c r="B32" s="41"/>
      <c r="C32" s="35"/>
      <c r="D32" s="35"/>
      <c r="E32" s="35"/>
      <c r="F32" s="35"/>
      <c r="G32" s="35"/>
      <c r="H32" s="35"/>
      <c r="I32" s="152"/>
      <c r="J32" s="35"/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61"/>
      <c r="E33" s="161"/>
      <c r="F33" s="161"/>
      <c r="G33" s="161"/>
      <c r="H33" s="161"/>
      <c r="I33" s="162"/>
      <c r="J33" s="161"/>
      <c r="K33" s="161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25.44" customHeight="1">
      <c r="A34" s="35"/>
      <c r="B34" s="41"/>
      <c r="C34" s="35"/>
      <c r="D34" s="163" t="s">
        <v>32</v>
      </c>
      <c r="E34" s="35"/>
      <c r="F34" s="35"/>
      <c r="G34" s="35"/>
      <c r="H34" s="35"/>
      <c r="I34" s="152"/>
      <c r="J34" s="164">
        <f>ROUND(J128,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6.96" customHeight="1">
      <c r="A35" s="35"/>
      <c r="B35" s="41"/>
      <c r="C35" s="35"/>
      <c r="D35" s="161"/>
      <c r="E35" s="161"/>
      <c r="F35" s="161"/>
      <c r="G35" s="161"/>
      <c r="H35" s="161"/>
      <c r="I35" s="162"/>
      <c r="J35" s="161"/>
      <c r="K35" s="161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35"/>
      <c r="F36" s="165" t="s">
        <v>34</v>
      </c>
      <c r="G36" s="35"/>
      <c r="H36" s="35"/>
      <c r="I36" s="166" t="s">
        <v>33</v>
      </c>
      <c r="J36" s="165" t="s">
        <v>35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="2" customFormat="1" ht="14.4" customHeight="1">
      <c r="A37" s="35"/>
      <c r="B37" s="41"/>
      <c r="C37" s="35"/>
      <c r="D37" s="167" t="s">
        <v>36</v>
      </c>
      <c r="E37" s="150" t="s">
        <v>37</v>
      </c>
      <c r="F37" s="168">
        <f>ROUND((SUM(BE128:BE142)),  2)</f>
        <v>0</v>
      </c>
      <c r="G37" s="35"/>
      <c r="H37" s="35"/>
      <c r="I37" s="169">
        <v>0.20000000000000001</v>
      </c>
      <c r="J37" s="168">
        <f>ROUND(((SUM(BE128:BE142))*I37),  2)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14.4" customHeight="1">
      <c r="A38" s="35"/>
      <c r="B38" s="41"/>
      <c r="C38" s="35"/>
      <c r="D38" s="35"/>
      <c r="E38" s="150" t="s">
        <v>38</v>
      </c>
      <c r="F38" s="168">
        <f>ROUND((SUM(BF128:BF142)),  2)</f>
        <v>0</v>
      </c>
      <c r="G38" s="35"/>
      <c r="H38" s="35"/>
      <c r="I38" s="169">
        <v>0.20000000000000001</v>
      </c>
      <c r="J38" s="168">
        <f>ROUND(((SUM(BF128:BF142))*I38),  2)</f>
        <v>0</v>
      </c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50" t="s">
        <v>39</v>
      </c>
      <c r="F39" s="168">
        <f>ROUND((SUM(BG128:BG142)),  2)</f>
        <v>0</v>
      </c>
      <c r="G39" s="35"/>
      <c r="H39" s="35"/>
      <c r="I39" s="169">
        <v>0.20000000000000001</v>
      </c>
      <c r="J39" s="168">
        <f>0</f>
        <v>0</v>
      </c>
      <c r="K39" s="35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14.4" customHeight="1">
      <c r="A40" s="35"/>
      <c r="B40" s="41"/>
      <c r="C40" s="35"/>
      <c r="D40" s="35"/>
      <c r="E40" s="150" t="s">
        <v>40</v>
      </c>
      <c r="F40" s="168">
        <f>ROUND((SUM(BH128:BH142)),  2)</f>
        <v>0</v>
      </c>
      <c r="G40" s="35"/>
      <c r="H40" s="35"/>
      <c r="I40" s="169">
        <v>0.20000000000000001</v>
      </c>
      <c r="J40" s="168">
        <f>0</f>
        <v>0</v>
      </c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2" customFormat="1" ht="14.4" customHeight="1">
      <c r="A41" s="35"/>
      <c r="B41" s="41"/>
      <c r="C41" s="35"/>
      <c r="D41" s="35"/>
      <c r="E41" s="150" t="s">
        <v>41</v>
      </c>
      <c r="F41" s="168">
        <f>ROUND((SUM(BI128:BI142)),  2)</f>
        <v>0</v>
      </c>
      <c r="G41" s="35"/>
      <c r="H41" s="35"/>
      <c r="I41" s="169">
        <v>0</v>
      </c>
      <c r="J41" s="168">
        <f>0</f>
        <v>0</v>
      </c>
      <c r="K41" s="35"/>
      <c r="L41" s="60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6.96" customHeight="1">
      <c r="A42" s="35"/>
      <c r="B42" s="41"/>
      <c r="C42" s="35"/>
      <c r="D42" s="35"/>
      <c r="E42" s="35"/>
      <c r="F42" s="35"/>
      <c r="G42" s="35"/>
      <c r="H42" s="35"/>
      <c r="I42" s="152"/>
      <c r="J42" s="35"/>
      <c r="K42" s="35"/>
      <c r="L42" s="60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2" customFormat="1" ht="25.44" customHeight="1">
      <c r="A43" s="35"/>
      <c r="B43" s="41"/>
      <c r="C43" s="170"/>
      <c r="D43" s="171" t="s">
        <v>42</v>
      </c>
      <c r="E43" s="172"/>
      <c r="F43" s="172"/>
      <c r="G43" s="173" t="s">
        <v>43</v>
      </c>
      <c r="H43" s="174" t="s">
        <v>44</v>
      </c>
      <c r="I43" s="175"/>
      <c r="J43" s="176">
        <f>SUM(J34:J41)</f>
        <v>0</v>
      </c>
      <c r="K43" s="177"/>
      <c r="L43" s="60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="2" customFormat="1" ht="14.4" customHeight="1">
      <c r="A44" s="35"/>
      <c r="B44" s="41"/>
      <c r="C44" s="35"/>
      <c r="D44" s="35"/>
      <c r="E44" s="35"/>
      <c r="F44" s="35"/>
      <c r="G44" s="35"/>
      <c r="H44" s="35"/>
      <c r="I44" s="152"/>
      <c r="J44" s="35"/>
      <c r="K44" s="35"/>
      <c r="L44" s="60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="1" customFormat="1" ht="14.4" customHeight="1">
      <c r="B45" s="17"/>
      <c r="I45" s="144"/>
      <c r="L45" s="17"/>
    </row>
    <row r="46" s="1" customFormat="1" ht="14.4" customHeight="1">
      <c r="B46" s="17"/>
      <c r="I46" s="144"/>
      <c r="L46" s="17"/>
    </row>
    <row r="47" s="1" customFormat="1" ht="14.4" customHeight="1">
      <c r="B47" s="17"/>
      <c r="I47" s="144"/>
      <c r="L47" s="17"/>
    </row>
    <row r="48" s="1" customFormat="1" ht="14.4" customHeight="1">
      <c r="B48" s="17"/>
      <c r="I48" s="144"/>
      <c r="L48" s="17"/>
    </row>
    <row r="49" s="1" customFormat="1" ht="14.4" customHeight="1">
      <c r="B49" s="17"/>
      <c r="I49" s="144"/>
      <c r="L49" s="17"/>
    </row>
    <row r="50" s="2" customFormat="1" ht="14.4" customHeight="1">
      <c r="B50" s="60"/>
      <c r="D50" s="178" t="s">
        <v>45</v>
      </c>
      <c r="E50" s="179"/>
      <c r="F50" s="179"/>
      <c r="G50" s="178" t="s">
        <v>46</v>
      </c>
      <c r="H50" s="179"/>
      <c r="I50" s="180"/>
      <c r="J50" s="179"/>
      <c r="K50" s="179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81" t="s">
        <v>47</v>
      </c>
      <c r="E61" s="182"/>
      <c r="F61" s="183" t="s">
        <v>48</v>
      </c>
      <c r="G61" s="181" t="s">
        <v>47</v>
      </c>
      <c r="H61" s="182"/>
      <c r="I61" s="184"/>
      <c r="J61" s="185" t="s">
        <v>48</v>
      </c>
      <c r="K61" s="182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8" t="s">
        <v>49</v>
      </c>
      <c r="E65" s="186"/>
      <c r="F65" s="186"/>
      <c r="G65" s="178" t="s">
        <v>50</v>
      </c>
      <c r="H65" s="186"/>
      <c r="I65" s="187"/>
      <c r="J65" s="186"/>
      <c r="K65" s="18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81" t="s">
        <v>47</v>
      </c>
      <c r="E76" s="182"/>
      <c r="F76" s="183" t="s">
        <v>48</v>
      </c>
      <c r="G76" s="181" t="s">
        <v>47</v>
      </c>
      <c r="H76" s="182"/>
      <c r="I76" s="184"/>
      <c r="J76" s="185" t="s">
        <v>48</v>
      </c>
      <c r="K76" s="182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88"/>
      <c r="C77" s="189"/>
      <c r="D77" s="189"/>
      <c r="E77" s="189"/>
      <c r="F77" s="189"/>
      <c r="G77" s="189"/>
      <c r="H77" s="189"/>
      <c r="I77" s="190"/>
      <c r="J77" s="189"/>
      <c r="K77" s="189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91"/>
      <c r="C81" s="192"/>
      <c r="D81" s="192"/>
      <c r="E81" s="192"/>
      <c r="F81" s="192"/>
      <c r="G81" s="192"/>
      <c r="H81" s="192"/>
      <c r="I81" s="193"/>
      <c r="J81" s="192"/>
      <c r="K81" s="192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120</v>
      </c>
      <c r="D82" s="37"/>
      <c r="E82" s="37"/>
      <c r="F82" s="37"/>
      <c r="G82" s="37"/>
      <c r="H82" s="37"/>
      <c r="I82" s="152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152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152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94" t="str">
        <f>E7</f>
        <v>DEVÍNSKA NOVÁ VES</v>
      </c>
      <c r="F85" s="29"/>
      <c r="G85" s="29"/>
      <c r="H85" s="29"/>
      <c r="I85" s="152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116</v>
      </c>
      <c r="D86" s="19"/>
      <c r="E86" s="19"/>
      <c r="F86" s="19"/>
      <c r="G86" s="19"/>
      <c r="H86" s="19"/>
      <c r="I86" s="144"/>
      <c r="J86" s="19"/>
      <c r="K86" s="19"/>
      <c r="L86" s="17"/>
    </row>
    <row r="87" s="1" customFormat="1" ht="16.5" customHeight="1">
      <c r="B87" s="18"/>
      <c r="C87" s="19"/>
      <c r="D87" s="19"/>
      <c r="E87" s="194" t="s">
        <v>117</v>
      </c>
      <c r="F87" s="19"/>
      <c r="G87" s="19"/>
      <c r="H87" s="19"/>
      <c r="I87" s="144"/>
      <c r="J87" s="19"/>
      <c r="K87" s="19"/>
      <c r="L87" s="17"/>
    </row>
    <row r="88" s="1" customFormat="1" ht="12" customHeight="1">
      <c r="B88" s="18"/>
      <c r="C88" s="29" t="s">
        <v>118</v>
      </c>
      <c r="D88" s="19"/>
      <c r="E88" s="19"/>
      <c r="F88" s="19"/>
      <c r="G88" s="19"/>
      <c r="H88" s="19"/>
      <c r="I88" s="144"/>
      <c r="J88" s="19"/>
      <c r="K88" s="19"/>
      <c r="L88" s="17"/>
    </row>
    <row r="89" s="2" customFormat="1" ht="16.5" customHeight="1">
      <c r="A89" s="35"/>
      <c r="B89" s="36"/>
      <c r="C89" s="37"/>
      <c r="D89" s="37"/>
      <c r="E89" s="271" t="s">
        <v>355</v>
      </c>
      <c r="F89" s="37"/>
      <c r="G89" s="37"/>
      <c r="H89" s="37"/>
      <c r="I89" s="152"/>
      <c r="J89" s="37"/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12" customHeight="1">
      <c r="A90" s="35"/>
      <c r="B90" s="36"/>
      <c r="C90" s="29" t="s">
        <v>356</v>
      </c>
      <c r="D90" s="37"/>
      <c r="E90" s="37"/>
      <c r="F90" s="37"/>
      <c r="G90" s="37"/>
      <c r="H90" s="37"/>
      <c r="I90" s="152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6.5" customHeight="1">
      <c r="A91" s="35"/>
      <c r="B91" s="36"/>
      <c r="C91" s="37"/>
      <c r="D91" s="37"/>
      <c r="E91" s="73" t="str">
        <f>E13</f>
        <v>01-21 - Vypúšťací objekt</v>
      </c>
      <c r="F91" s="37"/>
      <c r="G91" s="37"/>
      <c r="H91" s="37"/>
      <c r="I91" s="152"/>
      <c r="J91" s="37"/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152"/>
      <c r="J92" s="37"/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2" customHeight="1">
      <c r="A93" s="35"/>
      <c r="B93" s="36"/>
      <c r="C93" s="29" t="s">
        <v>18</v>
      </c>
      <c r="D93" s="37"/>
      <c r="E93" s="37"/>
      <c r="F93" s="24" t="str">
        <f>F16</f>
        <v>DEVÍNSKA NOVÁ VES</v>
      </c>
      <c r="G93" s="37"/>
      <c r="H93" s="37"/>
      <c r="I93" s="154" t="s">
        <v>19</v>
      </c>
      <c r="J93" s="76" t="str">
        <f>IF(J16="","",J16)</f>
        <v>24. 9. 2019</v>
      </c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6.96" customHeight="1">
      <c r="A94" s="35"/>
      <c r="B94" s="36"/>
      <c r="C94" s="37"/>
      <c r="D94" s="37"/>
      <c r="E94" s="37"/>
      <c r="F94" s="37"/>
      <c r="G94" s="37"/>
      <c r="H94" s="37"/>
      <c r="I94" s="152"/>
      <c r="J94" s="37"/>
      <c r="K94" s="37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5.15" customHeight="1">
      <c r="A95" s="35"/>
      <c r="B95" s="36"/>
      <c r="C95" s="29" t="s">
        <v>21</v>
      </c>
      <c r="D95" s="37"/>
      <c r="E95" s="37"/>
      <c r="F95" s="24" t="str">
        <f>E19</f>
        <v xml:space="preserve"> </v>
      </c>
      <c r="G95" s="37"/>
      <c r="H95" s="37"/>
      <c r="I95" s="154" t="s">
        <v>27</v>
      </c>
      <c r="J95" s="33" t="str">
        <f>E25</f>
        <v xml:space="preserve"> </v>
      </c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15.15" customHeight="1">
      <c r="A96" s="35"/>
      <c r="B96" s="36"/>
      <c r="C96" s="29" t="s">
        <v>25</v>
      </c>
      <c r="D96" s="37"/>
      <c r="E96" s="37"/>
      <c r="F96" s="24" t="str">
        <f>IF(E22="","",E22)</f>
        <v>Vyplň údaj</v>
      </c>
      <c r="G96" s="37"/>
      <c r="H96" s="37"/>
      <c r="I96" s="154" t="s">
        <v>30</v>
      </c>
      <c r="J96" s="33" t="str">
        <f>E28</f>
        <v xml:space="preserve"> 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152"/>
      <c r="J97" s="37"/>
      <c r="K97" s="37"/>
      <c r="L97" s="60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9.28" customHeight="1">
      <c r="A98" s="35"/>
      <c r="B98" s="36"/>
      <c r="C98" s="195" t="s">
        <v>121</v>
      </c>
      <c r="D98" s="196"/>
      <c r="E98" s="196"/>
      <c r="F98" s="196"/>
      <c r="G98" s="196"/>
      <c r="H98" s="196"/>
      <c r="I98" s="197"/>
      <c r="J98" s="198" t="s">
        <v>122</v>
      </c>
      <c r="K98" s="196"/>
      <c r="L98" s="60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="2" customFormat="1" ht="10.32" customHeight="1">
      <c r="A99" s="35"/>
      <c r="B99" s="36"/>
      <c r="C99" s="37"/>
      <c r="D99" s="37"/>
      <c r="E99" s="37"/>
      <c r="F99" s="37"/>
      <c r="G99" s="37"/>
      <c r="H99" s="37"/>
      <c r="I99" s="152"/>
      <c r="J99" s="37"/>
      <c r="K99" s="37"/>
      <c r="L99" s="60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="2" customFormat="1" ht="22.8" customHeight="1">
      <c r="A100" s="35"/>
      <c r="B100" s="36"/>
      <c r="C100" s="199" t="s">
        <v>123</v>
      </c>
      <c r="D100" s="37"/>
      <c r="E100" s="37"/>
      <c r="F100" s="37"/>
      <c r="G100" s="37"/>
      <c r="H100" s="37"/>
      <c r="I100" s="152"/>
      <c r="J100" s="107">
        <f>J128</f>
        <v>0</v>
      </c>
      <c r="K100" s="37"/>
      <c r="L100" s="60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U100" s="14" t="s">
        <v>124</v>
      </c>
    </row>
    <row r="101" s="9" customFormat="1" ht="24.96" customHeight="1">
      <c r="A101" s="9"/>
      <c r="B101" s="200"/>
      <c r="C101" s="201"/>
      <c r="D101" s="202" t="s">
        <v>125</v>
      </c>
      <c r="E101" s="203"/>
      <c r="F101" s="203"/>
      <c r="G101" s="203"/>
      <c r="H101" s="203"/>
      <c r="I101" s="204"/>
      <c r="J101" s="205">
        <f>J129</f>
        <v>0</v>
      </c>
      <c r="K101" s="201"/>
      <c r="L101" s="20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207"/>
      <c r="C102" s="130"/>
      <c r="D102" s="208" t="s">
        <v>129</v>
      </c>
      <c r="E102" s="209"/>
      <c r="F102" s="209"/>
      <c r="G102" s="209"/>
      <c r="H102" s="209"/>
      <c r="I102" s="210"/>
      <c r="J102" s="211">
        <f>J130</f>
        <v>0</v>
      </c>
      <c r="K102" s="130"/>
      <c r="L102" s="21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200"/>
      <c r="C103" s="201"/>
      <c r="D103" s="202" t="s">
        <v>132</v>
      </c>
      <c r="E103" s="203"/>
      <c r="F103" s="203"/>
      <c r="G103" s="203"/>
      <c r="H103" s="203"/>
      <c r="I103" s="204"/>
      <c r="J103" s="205">
        <f>J133</f>
        <v>0</v>
      </c>
      <c r="K103" s="201"/>
      <c r="L103" s="206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207"/>
      <c r="C104" s="130"/>
      <c r="D104" s="208" t="s">
        <v>358</v>
      </c>
      <c r="E104" s="209"/>
      <c r="F104" s="209"/>
      <c r="G104" s="209"/>
      <c r="H104" s="209"/>
      <c r="I104" s="210"/>
      <c r="J104" s="211">
        <f>J134</f>
        <v>0</v>
      </c>
      <c r="K104" s="130"/>
      <c r="L104" s="21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5"/>
      <c r="B105" s="36"/>
      <c r="C105" s="37"/>
      <c r="D105" s="37"/>
      <c r="E105" s="37"/>
      <c r="F105" s="37"/>
      <c r="G105" s="37"/>
      <c r="H105" s="37"/>
      <c r="I105" s="152"/>
      <c r="J105" s="37"/>
      <c r="K105" s="37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6.96" customHeight="1">
      <c r="A106" s="35"/>
      <c r="B106" s="63"/>
      <c r="C106" s="64"/>
      <c r="D106" s="64"/>
      <c r="E106" s="64"/>
      <c r="F106" s="64"/>
      <c r="G106" s="64"/>
      <c r="H106" s="64"/>
      <c r="I106" s="190"/>
      <c r="J106" s="64"/>
      <c r="K106" s="64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="2" customFormat="1" ht="6.96" customHeight="1">
      <c r="A110" s="35"/>
      <c r="B110" s="65"/>
      <c r="C110" s="66"/>
      <c r="D110" s="66"/>
      <c r="E110" s="66"/>
      <c r="F110" s="66"/>
      <c r="G110" s="66"/>
      <c r="H110" s="66"/>
      <c r="I110" s="193"/>
      <c r="J110" s="66"/>
      <c r="K110" s="66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24.96" customHeight="1">
      <c r="A111" s="35"/>
      <c r="B111" s="36"/>
      <c r="C111" s="20" t="s">
        <v>134</v>
      </c>
      <c r="D111" s="37"/>
      <c r="E111" s="37"/>
      <c r="F111" s="37"/>
      <c r="G111" s="37"/>
      <c r="H111" s="37"/>
      <c r="I111" s="152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7"/>
      <c r="D112" s="37"/>
      <c r="E112" s="37"/>
      <c r="F112" s="37"/>
      <c r="G112" s="37"/>
      <c r="H112" s="37"/>
      <c r="I112" s="152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14</v>
      </c>
      <c r="D113" s="37"/>
      <c r="E113" s="37"/>
      <c r="F113" s="37"/>
      <c r="G113" s="37"/>
      <c r="H113" s="37"/>
      <c r="I113" s="152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194" t="str">
        <f>E7</f>
        <v>DEVÍNSKA NOVÁ VES</v>
      </c>
      <c r="F114" s="29"/>
      <c r="G114" s="29"/>
      <c r="H114" s="29"/>
      <c r="I114" s="152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1" customFormat="1" ht="12" customHeight="1">
      <c r="B115" s="18"/>
      <c r="C115" s="29" t="s">
        <v>116</v>
      </c>
      <c r="D115" s="19"/>
      <c r="E115" s="19"/>
      <c r="F115" s="19"/>
      <c r="G115" s="19"/>
      <c r="H115" s="19"/>
      <c r="I115" s="144"/>
      <c r="J115" s="19"/>
      <c r="K115" s="19"/>
      <c r="L115" s="17"/>
    </row>
    <row r="116" s="1" customFormat="1" ht="16.5" customHeight="1">
      <c r="B116" s="18"/>
      <c r="C116" s="19"/>
      <c r="D116" s="19"/>
      <c r="E116" s="194" t="s">
        <v>117</v>
      </c>
      <c r="F116" s="19"/>
      <c r="G116" s="19"/>
      <c r="H116" s="19"/>
      <c r="I116" s="144"/>
      <c r="J116" s="19"/>
      <c r="K116" s="19"/>
      <c r="L116" s="17"/>
    </row>
    <row r="117" s="1" customFormat="1" ht="12" customHeight="1">
      <c r="B117" s="18"/>
      <c r="C117" s="29" t="s">
        <v>118</v>
      </c>
      <c r="D117" s="19"/>
      <c r="E117" s="19"/>
      <c r="F117" s="19"/>
      <c r="G117" s="19"/>
      <c r="H117" s="19"/>
      <c r="I117" s="144"/>
      <c r="J117" s="19"/>
      <c r="K117" s="19"/>
      <c r="L117" s="17"/>
    </row>
    <row r="118" s="2" customFormat="1" ht="16.5" customHeight="1">
      <c r="A118" s="35"/>
      <c r="B118" s="36"/>
      <c r="C118" s="37"/>
      <c r="D118" s="37"/>
      <c r="E118" s="271" t="s">
        <v>355</v>
      </c>
      <c r="F118" s="37"/>
      <c r="G118" s="37"/>
      <c r="H118" s="37"/>
      <c r="I118" s="152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356</v>
      </c>
      <c r="D119" s="37"/>
      <c r="E119" s="37"/>
      <c r="F119" s="37"/>
      <c r="G119" s="37"/>
      <c r="H119" s="37"/>
      <c r="I119" s="152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6.5" customHeight="1">
      <c r="A120" s="35"/>
      <c r="B120" s="36"/>
      <c r="C120" s="37"/>
      <c r="D120" s="37"/>
      <c r="E120" s="73" t="str">
        <f>E13</f>
        <v>01-21 - Vypúšťací objekt</v>
      </c>
      <c r="F120" s="37"/>
      <c r="G120" s="37"/>
      <c r="H120" s="37"/>
      <c r="I120" s="152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6.96" customHeight="1">
      <c r="A121" s="35"/>
      <c r="B121" s="36"/>
      <c r="C121" s="37"/>
      <c r="D121" s="37"/>
      <c r="E121" s="37"/>
      <c r="F121" s="37"/>
      <c r="G121" s="37"/>
      <c r="H121" s="37"/>
      <c r="I121" s="152"/>
      <c r="J121" s="37"/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2" customHeight="1">
      <c r="A122" s="35"/>
      <c r="B122" s="36"/>
      <c r="C122" s="29" t="s">
        <v>18</v>
      </c>
      <c r="D122" s="37"/>
      <c r="E122" s="37"/>
      <c r="F122" s="24" t="str">
        <f>F16</f>
        <v>DEVÍNSKA NOVÁ VES</v>
      </c>
      <c r="G122" s="37"/>
      <c r="H122" s="37"/>
      <c r="I122" s="154" t="s">
        <v>19</v>
      </c>
      <c r="J122" s="76" t="str">
        <f>IF(J16="","",J16)</f>
        <v>24. 9. 2019</v>
      </c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6.96" customHeight="1">
      <c r="A123" s="35"/>
      <c r="B123" s="36"/>
      <c r="C123" s="37"/>
      <c r="D123" s="37"/>
      <c r="E123" s="37"/>
      <c r="F123" s="37"/>
      <c r="G123" s="37"/>
      <c r="H123" s="37"/>
      <c r="I123" s="152"/>
      <c r="J123" s="37"/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5.15" customHeight="1">
      <c r="A124" s="35"/>
      <c r="B124" s="36"/>
      <c r="C124" s="29" t="s">
        <v>21</v>
      </c>
      <c r="D124" s="37"/>
      <c r="E124" s="37"/>
      <c r="F124" s="24" t="str">
        <f>E19</f>
        <v xml:space="preserve"> </v>
      </c>
      <c r="G124" s="37"/>
      <c r="H124" s="37"/>
      <c r="I124" s="154" t="s">
        <v>27</v>
      </c>
      <c r="J124" s="33" t="str">
        <f>E25</f>
        <v xml:space="preserve"> </v>
      </c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5.15" customHeight="1">
      <c r="A125" s="35"/>
      <c r="B125" s="36"/>
      <c r="C125" s="29" t="s">
        <v>25</v>
      </c>
      <c r="D125" s="37"/>
      <c r="E125" s="37"/>
      <c r="F125" s="24" t="str">
        <f>IF(E22="","",E22)</f>
        <v>Vyplň údaj</v>
      </c>
      <c r="G125" s="37"/>
      <c r="H125" s="37"/>
      <c r="I125" s="154" t="s">
        <v>30</v>
      </c>
      <c r="J125" s="33" t="str">
        <f>E28</f>
        <v xml:space="preserve"> </v>
      </c>
      <c r="K125" s="37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0.32" customHeight="1">
      <c r="A126" s="35"/>
      <c r="B126" s="36"/>
      <c r="C126" s="37"/>
      <c r="D126" s="37"/>
      <c r="E126" s="37"/>
      <c r="F126" s="37"/>
      <c r="G126" s="37"/>
      <c r="H126" s="37"/>
      <c r="I126" s="152"/>
      <c r="J126" s="37"/>
      <c r="K126" s="37"/>
      <c r="L126" s="60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11" customFormat="1" ht="29.28" customHeight="1">
      <c r="A127" s="213"/>
      <c r="B127" s="214"/>
      <c r="C127" s="215" t="s">
        <v>135</v>
      </c>
      <c r="D127" s="216" t="s">
        <v>57</v>
      </c>
      <c r="E127" s="216" t="s">
        <v>53</v>
      </c>
      <c r="F127" s="216" t="s">
        <v>54</v>
      </c>
      <c r="G127" s="216" t="s">
        <v>136</v>
      </c>
      <c r="H127" s="216" t="s">
        <v>137</v>
      </c>
      <c r="I127" s="217" t="s">
        <v>138</v>
      </c>
      <c r="J127" s="218" t="s">
        <v>122</v>
      </c>
      <c r="K127" s="219" t="s">
        <v>139</v>
      </c>
      <c r="L127" s="220"/>
      <c r="M127" s="97" t="s">
        <v>1</v>
      </c>
      <c r="N127" s="98" t="s">
        <v>36</v>
      </c>
      <c r="O127" s="98" t="s">
        <v>140</v>
      </c>
      <c r="P127" s="98" t="s">
        <v>141</v>
      </c>
      <c r="Q127" s="98" t="s">
        <v>142</v>
      </c>
      <c r="R127" s="98" t="s">
        <v>143</v>
      </c>
      <c r="S127" s="98" t="s">
        <v>144</v>
      </c>
      <c r="T127" s="99" t="s">
        <v>145</v>
      </c>
      <c r="U127" s="213"/>
      <c r="V127" s="213"/>
      <c r="W127" s="213"/>
      <c r="X127" s="213"/>
      <c r="Y127" s="213"/>
      <c r="Z127" s="213"/>
      <c r="AA127" s="213"/>
      <c r="AB127" s="213"/>
      <c r="AC127" s="213"/>
      <c r="AD127" s="213"/>
      <c r="AE127" s="213"/>
    </row>
    <row r="128" s="2" customFormat="1" ht="22.8" customHeight="1">
      <c r="A128" s="35"/>
      <c r="B128" s="36"/>
      <c r="C128" s="104" t="s">
        <v>123</v>
      </c>
      <c r="D128" s="37"/>
      <c r="E128" s="37"/>
      <c r="F128" s="37"/>
      <c r="G128" s="37"/>
      <c r="H128" s="37"/>
      <c r="I128" s="152"/>
      <c r="J128" s="221">
        <f>BK128</f>
        <v>0</v>
      </c>
      <c r="K128" s="37"/>
      <c r="L128" s="41"/>
      <c r="M128" s="100"/>
      <c r="N128" s="222"/>
      <c r="O128" s="101"/>
      <c r="P128" s="223">
        <f>P129+P133</f>
        <v>0</v>
      </c>
      <c r="Q128" s="101"/>
      <c r="R128" s="223">
        <f>R129+R133</f>
        <v>0.00017000000000000001</v>
      </c>
      <c r="S128" s="101"/>
      <c r="T128" s="224">
        <f>T129+T133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4" t="s">
        <v>71</v>
      </c>
      <c r="AU128" s="14" t="s">
        <v>124</v>
      </c>
      <c r="BK128" s="225">
        <f>BK129+BK133</f>
        <v>0</v>
      </c>
    </row>
    <row r="129" s="12" customFormat="1" ht="25.92" customHeight="1">
      <c r="A129" s="12"/>
      <c r="B129" s="226"/>
      <c r="C129" s="227"/>
      <c r="D129" s="228" t="s">
        <v>71</v>
      </c>
      <c r="E129" s="229" t="s">
        <v>146</v>
      </c>
      <c r="F129" s="229" t="s">
        <v>147</v>
      </c>
      <c r="G129" s="227"/>
      <c r="H129" s="227"/>
      <c r="I129" s="230"/>
      <c r="J129" s="231">
        <f>BK129</f>
        <v>0</v>
      </c>
      <c r="K129" s="227"/>
      <c r="L129" s="232"/>
      <c r="M129" s="233"/>
      <c r="N129" s="234"/>
      <c r="O129" s="234"/>
      <c r="P129" s="235">
        <f>P130</f>
        <v>0</v>
      </c>
      <c r="Q129" s="234"/>
      <c r="R129" s="235">
        <f>R130</f>
        <v>0</v>
      </c>
      <c r="S129" s="234"/>
      <c r="T129" s="236">
        <f>T130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37" t="s">
        <v>79</v>
      </c>
      <c r="AT129" s="238" t="s">
        <v>71</v>
      </c>
      <c r="AU129" s="238" t="s">
        <v>72</v>
      </c>
      <c r="AY129" s="237" t="s">
        <v>148</v>
      </c>
      <c r="BK129" s="239">
        <f>BK130</f>
        <v>0</v>
      </c>
    </row>
    <row r="130" s="12" customFormat="1" ht="22.8" customHeight="1">
      <c r="A130" s="12"/>
      <c r="B130" s="226"/>
      <c r="C130" s="227"/>
      <c r="D130" s="228" t="s">
        <v>71</v>
      </c>
      <c r="E130" s="240" t="s">
        <v>178</v>
      </c>
      <c r="F130" s="240" t="s">
        <v>312</v>
      </c>
      <c r="G130" s="227"/>
      <c r="H130" s="227"/>
      <c r="I130" s="230"/>
      <c r="J130" s="241">
        <f>BK130</f>
        <v>0</v>
      </c>
      <c r="K130" s="227"/>
      <c r="L130" s="232"/>
      <c r="M130" s="233"/>
      <c r="N130" s="234"/>
      <c r="O130" s="234"/>
      <c r="P130" s="235">
        <f>SUM(P131:P132)</f>
        <v>0</v>
      </c>
      <c r="Q130" s="234"/>
      <c r="R130" s="235">
        <f>SUM(R131:R132)</f>
        <v>0</v>
      </c>
      <c r="S130" s="234"/>
      <c r="T130" s="236">
        <f>SUM(T131:T132)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37" t="s">
        <v>79</v>
      </c>
      <c r="AT130" s="238" t="s">
        <v>71</v>
      </c>
      <c r="AU130" s="238" t="s">
        <v>79</v>
      </c>
      <c r="AY130" s="237" t="s">
        <v>148</v>
      </c>
      <c r="BK130" s="239">
        <f>SUM(BK131:BK132)</f>
        <v>0</v>
      </c>
    </row>
    <row r="131" s="2" customFormat="1" ht="16.5" customHeight="1">
      <c r="A131" s="35"/>
      <c r="B131" s="36"/>
      <c r="C131" s="242" t="s">
        <v>79</v>
      </c>
      <c r="D131" s="242" t="s">
        <v>150</v>
      </c>
      <c r="E131" s="243" t="s">
        <v>359</v>
      </c>
      <c r="F131" s="244" t="s">
        <v>360</v>
      </c>
      <c r="G131" s="245" t="s">
        <v>280</v>
      </c>
      <c r="H131" s="246">
        <v>1</v>
      </c>
      <c r="I131" s="247"/>
      <c r="J131" s="246">
        <f>ROUND(I131*H131,3)</f>
        <v>0</v>
      </c>
      <c r="K131" s="248"/>
      <c r="L131" s="41"/>
      <c r="M131" s="249" t="s">
        <v>1</v>
      </c>
      <c r="N131" s="250" t="s">
        <v>38</v>
      </c>
      <c r="O131" s="88"/>
      <c r="P131" s="251">
        <f>O131*H131</f>
        <v>0</v>
      </c>
      <c r="Q131" s="251">
        <v>0</v>
      </c>
      <c r="R131" s="251">
        <f>Q131*H131</f>
        <v>0</v>
      </c>
      <c r="S131" s="251">
        <v>0</v>
      </c>
      <c r="T131" s="252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53" t="s">
        <v>154</v>
      </c>
      <c r="AT131" s="253" t="s">
        <v>150</v>
      </c>
      <c r="AU131" s="253" t="s">
        <v>85</v>
      </c>
      <c r="AY131" s="14" t="s">
        <v>148</v>
      </c>
      <c r="BE131" s="254">
        <f>IF(N131="základná",J131,0)</f>
        <v>0</v>
      </c>
      <c r="BF131" s="254">
        <f>IF(N131="znížená",J131,0)</f>
        <v>0</v>
      </c>
      <c r="BG131" s="254">
        <f>IF(N131="zákl. prenesená",J131,0)</f>
        <v>0</v>
      </c>
      <c r="BH131" s="254">
        <f>IF(N131="zníž. prenesená",J131,0)</f>
        <v>0</v>
      </c>
      <c r="BI131" s="254">
        <f>IF(N131="nulová",J131,0)</f>
        <v>0</v>
      </c>
      <c r="BJ131" s="14" t="s">
        <v>85</v>
      </c>
      <c r="BK131" s="255">
        <f>ROUND(I131*H131,3)</f>
        <v>0</v>
      </c>
      <c r="BL131" s="14" t="s">
        <v>154</v>
      </c>
      <c r="BM131" s="253" t="s">
        <v>361</v>
      </c>
    </row>
    <row r="132" s="2" customFormat="1" ht="16.5" customHeight="1">
      <c r="A132" s="35"/>
      <c r="B132" s="36"/>
      <c r="C132" s="256" t="s">
        <v>85</v>
      </c>
      <c r="D132" s="256" t="s">
        <v>259</v>
      </c>
      <c r="E132" s="257" t="s">
        <v>362</v>
      </c>
      <c r="F132" s="258" t="s">
        <v>363</v>
      </c>
      <c r="G132" s="259" t="s">
        <v>280</v>
      </c>
      <c r="H132" s="260">
        <v>1</v>
      </c>
      <c r="I132" s="261"/>
      <c r="J132" s="260">
        <f>ROUND(I132*H132,3)</f>
        <v>0</v>
      </c>
      <c r="K132" s="262"/>
      <c r="L132" s="263"/>
      <c r="M132" s="264" t="s">
        <v>1</v>
      </c>
      <c r="N132" s="265" t="s">
        <v>38</v>
      </c>
      <c r="O132" s="88"/>
      <c r="P132" s="251">
        <f>O132*H132</f>
        <v>0</v>
      </c>
      <c r="Q132" s="251">
        <v>0</v>
      </c>
      <c r="R132" s="251">
        <f>Q132*H132</f>
        <v>0</v>
      </c>
      <c r="S132" s="251">
        <v>0</v>
      </c>
      <c r="T132" s="252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53" t="s">
        <v>178</v>
      </c>
      <c r="AT132" s="253" t="s">
        <v>259</v>
      </c>
      <c r="AU132" s="253" t="s">
        <v>85</v>
      </c>
      <c r="AY132" s="14" t="s">
        <v>148</v>
      </c>
      <c r="BE132" s="254">
        <f>IF(N132="základná",J132,0)</f>
        <v>0</v>
      </c>
      <c r="BF132" s="254">
        <f>IF(N132="znížená",J132,0)</f>
        <v>0</v>
      </c>
      <c r="BG132" s="254">
        <f>IF(N132="zákl. prenesená",J132,0)</f>
        <v>0</v>
      </c>
      <c r="BH132" s="254">
        <f>IF(N132="zníž. prenesená",J132,0)</f>
        <v>0</v>
      </c>
      <c r="BI132" s="254">
        <f>IF(N132="nulová",J132,0)</f>
        <v>0</v>
      </c>
      <c r="BJ132" s="14" t="s">
        <v>85</v>
      </c>
      <c r="BK132" s="255">
        <f>ROUND(I132*H132,3)</f>
        <v>0</v>
      </c>
      <c r="BL132" s="14" t="s">
        <v>154</v>
      </c>
      <c r="BM132" s="253" t="s">
        <v>364</v>
      </c>
    </row>
    <row r="133" s="12" customFormat="1" ht="25.92" customHeight="1">
      <c r="A133" s="12"/>
      <c r="B133" s="226"/>
      <c r="C133" s="227"/>
      <c r="D133" s="228" t="s">
        <v>71</v>
      </c>
      <c r="E133" s="229" t="s">
        <v>342</v>
      </c>
      <c r="F133" s="229" t="s">
        <v>343</v>
      </c>
      <c r="G133" s="227"/>
      <c r="H133" s="227"/>
      <c r="I133" s="230"/>
      <c r="J133" s="231">
        <f>BK133</f>
        <v>0</v>
      </c>
      <c r="K133" s="227"/>
      <c r="L133" s="232"/>
      <c r="M133" s="233"/>
      <c r="N133" s="234"/>
      <c r="O133" s="234"/>
      <c r="P133" s="235">
        <f>P134</f>
        <v>0</v>
      </c>
      <c r="Q133" s="234"/>
      <c r="R133" s="235">
        <f>R134</f>
        <v>0.00017000000000000001</v>
      </c>
      <c r="S133" s="234"/>
      <c r="T133" s="236">
        <f>T134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37" t="s">
        <v>85</v>
      </c>
      <c r="AT133" s="238" t="s">
        <v>71</v>
      </c>
      <c r="AU133" s="238" t="s">
        <v>72</v>
      </c>
      <c r="AY133" s="237" t="s">
        <v>148</v>
      </c>
      <c r="BK133" s="239">
        <f>BK134</f>
        <v>0</v>
      </c>
    </row>
    <row r="134" s="12" customFormat="1" ht="22.8" customHeight="1">
      <c r="A134" s="12"/>
      <c r="B134" s="226"/>
      <c r="C134" s="227"/>
      <c r="D134" s="228" t="s">
        <v>71</v>
      </c>
      <c r="E134" s="240" t="s">
        <v>365</v>
      </c>
      <c r="F134" s="240" t="s">
        <v>366</v>
      </c>
      <c r="G134" s="227"/>
      <c r="H134" s="227"/>
      <c r="I134" s="230"/>
      <c r="J134" s="241">
        <f>BK134</f>
        <v>0</v>
      </c>
      <c r="K134" s="227"/>
      <c r="L134" s="232"/>
      <c r="M134" s="233"/>
      <c r="N134" s="234"/>
      <c r="O134" s="234"/>
      <c r="P134" s="235">
        <f>SUM(P135:P142)</f>
        <v>0</v>
      </c>
      <c r="Q134" s="234"/>
      <c r="R134" s="235">
        <f>SUM(R135:R142)</f>
        <v>0.00017000000000000001</v>
      </c>
      <c r="S134" s="234"/>
      <c r="T134" s="236">
        <f>SUM(T135:T142)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37" t="s">
        <v>85</v>
      </c>
      <c r="AT134" s="238" t="s">
        <v>71</v>
      </c>
      <c r="AU134" s="238" t="s">
        <v>79</v>
      </c>
      <c r="AY134" s="237" t="s">
        <v>148</v>
      </c>
      <c r="BK134" s="239">
        <f>SUM(BK135:BK142)</f>
        <v>0</v>
      </c>
    </row>
    <row r="135" s="2" customFormat="1" ht="16.5" customHeight="1">
      <c r="A135" s="35"/>
      <c r="B135" s="36"/>
      <c r="C135" s="242" t="s">
        <v>92</v>
      </c>
      <c r="D135" s="242" t="s">
        <v>150</v>
      </c>
      <c r="E135" s="243" t="s">
        <v>367</v>
      </c>
      <c r="F135" s="244" t="s">
        <v>368</v>
      </c>
      <c r="G135" s="245" t="s">
        <v>280</v>
      </c>
      <c r="H135" s="246">
        <v>1</v>
      </c>
      <c r="I135" s="247"/>
      <c r="J135" s="246">
        <f>ROUND(I135*H135,3)</f>
        <v>0</v>
      </c>
      <c r="K135" s="248"/>
      <c r="L135" s="41"/>
      <c r="M135" s="249" t="s">
        <v>1</v>
      </c>
      <c r="N135" s="250" t="s">
        <v>38</v>
      </c>
      <c r="O135" s="88"/>
      <c r="P135" s="251">
        <f>O135*H135</f>
        <v>0</v>
      </c>
      <c r="Q135" s="251">
        <v>0</v>
      </c>
      <c r="R135" s="251">
        <f>Q135*H135</f>
        <v>0</v>
      </c>
      <c r="S135" s="251">
        <v>0</v>
      </c>
      <c r="T135" s="252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53" t="s">
        <v>210</v>
      </c>
      <c r="AT135" s="253" t="s">
        <v>150</v>
      </c>
      <c r="AU135" s="253" t="s">
        <v>85</v>
      </c>
      <c r="AY135" s="14" t="s">
        <v>148</v>
      </c>
      <c r="BE135" s="254">
        <f>IF(N135="základná",J135,0)</f>
        <v>0</v>
      </c>
      <c r="BF135" s="254">
        <f>IF(N135="znížená",J135,0)</f>
        <v>0</v>
      </c>
      <c r="BG135" s="254">
        <f>IF(N135="zákl. prenesená",J135,0)</f>
        <v>0</v>
      </c>
      <c r="BH135" s="254">
        <f>IF(N135="zníž. prenesená",J135,0)</f>
        <v>0</v>
      </c>
      <c r="BI135" s="254">
        <f>IF(N135="nulová",J135,0)</f>
        <v>0</v>
      </c>
      <c r="BJ135" s="14" t="s">
        <v>85</v>
      </c>
      <c r="BK135" s="255">
        <f>ROUND(I135*H135,3)</f>
        <v>0</v>
      </c>
      <c r="BL135" s="14" t="s">
        <v>210</v>
      </c>
      <c r="BM135" s="253" t="s">
        <v>369</v>
      </c>
    </row>
    <row r="136" s="2" customFormat="1" ht="16.5" customHeight="1">
      <c r="A136" s="35"/>
      <c r="B136" s="36"/>
      <c r="C136" s="256" t="s">
        <v>154</v>
      </c>
      <c r="D136" s="256" t="s">
        <v>259</v>
      </c>
      <c r="E136" s="257" t="s">
        <v>370</v>
      </c>
      <c r="F136" s="258" t="s">
        <v>371</v>
      </c>
      <c r="G136" s="259" t="s">
        <v>280</v>
      </c>
      <c r="H136" s="260">
        <v>1</v>
      </c>
      <c r="I136" s="261"/>
      <c r="J136" s="260">
        <f>ROUND(I136*H136,3)</f>
        <v>0</v>
      </c>
      <c r="K136" s="262"/>
      <c r="L136" s="263"/>
      <c r="M136" s="264" t="s">
        <v>1</v>
      </c>
      <c r="N136" s="265" t="s">
        <v>38</v>
      </c>
      <c r="O136" s="88"/>
      <c r="P136" s="251">
        <f>O136*H136</f>
        <v>0</v>
      </c>
      <c r="Q136" s="251">
        <v>0</v>
      </c>
      <c r="R136" s="251">
        <f>Q136*H136</f>
        <v>0</v>
      </c>
      <c r="S136" s="251">
        <v>0</v>
      </c>
      <c r="T136" s="252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53" t="s">
        <v>277</v>
      </c>
      <c r="AT136" s="253" t="s">
        <v>259</v>
      </c>
      <c r="AU136" s="253" t="s">
        <v>85</v>
      </c>
      <c r="AY136" s="14" t="s">
        <v>148</v>
      </c>
      <c r="BE136" s="254">
        <f>IF(N136="základná",J136,0)</f>
        <v>0</v>
      </c>
      <c r="BF136" s="254">
        <f>IF(N136="znížená",J136,0)</f>
        <v>0</v>
      </c>
      <c r="BG136" s="254">
        <f>IF(N136="zákl. prenesená",J136,0)</f>
        <v>0</v>
      </c>
      <c r="BH136" s="254">
        <f>IF(N136="zníž. prenesená",J136,0)</f>
        <v>0</v>
      </c>
      <c r="BI136" s="254">
        <f>IF(N136="nulová",J136,0)</f>
        <v>0</v>
      </c>
      <c r="BJ136" s="14" t="s">
        <v>85</v>
      </c>
      <c r="BK136" s="255">
        <f>ROUND(I136*H136,3)</f>
        <v>0</v>
      </c>
      <c r="BL136" s="14" t="s">
        <v>210</v>
      </c>
      <c r="BM136" s="253" t="s">
        <v>372</v>
      </c>
    </row>
    <row r="137" s="2" customFormat="1" ht="16.5" customHeight="1">
      <c r="A137" s="35"/>
      <c r="B137" s="36"/>
      <c r="C137" s="242" t="s">
        <v>166</v>
      </c>
      <c r="D137" s="242" t="s">
        <v>150</v>
      </c>
      <c r="E137" s="243" t="s">
        <v>373</v>
      </c>
      <c r="F137" s="244" t="s">
        <v>374</v>
      </c>
      <c r="G137" s="245" t="s">
        <v>280</v>
      </c>
      <c r="H137" s="246">
        <v>1</v>
      </c>
      <c r="I137" s="247"/>
      <c r="J137" s="246">
        <f>ROUND(I137*H137,3)</f>
        <v>0</v>
      </c>
      <c r="K137" s="248"/>
      <c r="L137" s="41"/>
      <c r="M137" s="249" t="s">
        <v>1</v>
      </c>
      <c r="N137" s="250" t="s">
        <v>38</v>
      </c>
      <c r="O137" s="88"/>
      <c r="P137" s="251">
        <f>O137*H137</f>
        <v>0</v>
      </c>
      <c r="Q137" s="251">
        <v>0</v>
      </c>
      <c r="R137" s="251">
        <f>Q137*H137</f>
        <v>0</v>
      </c>
      <c r="S137" s="251">
        <v>0</v>
      </c>
      <c r="T137" s="252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53" t="s">
        <v>210</v>
      </c>
      <c r="AT137" s="253" t="s">
        <v>150</v>
      </c>
      <c r="AU137" s="253" t="s">
        <v>85</v>
      </c>
      <c r="AY137" s="14" t="s">
        <v>148</v>
      </c>
      <c r="BE137" s="254">
        <f>IF(N137="základná",J137,0)</f>
        <v>0</v>
      </c>
      <c r="BF137" s="254">
        <f>IF(N137="znížená",J137,0)</f>
        <v>0</v>
      </c>
      <c r="BG137" s="254">
        <f>IF(N137="zákl. prenesená",J137,0)</f>
        <v>0</v>
      </c>
      <c r="BH137" s="254">
        <f>IF(N137="zníž. prenesená",J137,0)</f>
        <v>0</v>
      </c>
      <c r="BI137" s="254">
        <f>IF(N137="nulová",J137,0)</f>
        <v>0</v>
      </c>
      <c r="BJ137" s="14" t="s">
        <v>85</v>
      </c>
      <c r="BK137" s="255">
        <f>ROUND(I137*H137,3)</f>
        <v>0</v>
      </c>
      <c r="BL137" s="14" t="s">
        <v>210</v>
      </c>
      <c r="BM137" s="253" t="s">
        <v>375</v>
      </c>
    </row>
    <row r="138" s="2" customFormat="1" ht="16.5" customHeight="1">
      <c r="A138" s="35"/>
      <c r="B138" s="36"/>
      <c r="C138" s="256" t="s">
        <v>170</v>
      </c>
      <c r="D138" s="256" t="s">
        <v>259</v>
      </c>
      <c r="E138" s="257" t="s">
        <v>376</v>
      </c>
      <c r="F138" s="258" t="s">
        <v>377</v>
      </c>
      <c r="G138" s="259" t="s">
        <v>280</v>
      </c>
      <c r="H138" s="260">
        <v>1</v>
      </c>
      <c r="I138" s="261"/>
      <c r="J138" s="260">
        <f>ROUND(I138*H138,3)</f>
        <v>0</v>
      </c>
      <c r="K138" s="262"/>
      <c r="L138" s="263"/>
      <c r="M138" s="264" t="s">
        <v>1</v>
      </c>
      <c r="N138" s="265" t="s">
        <v>38</v>
      </c>
      <c r="O138" s="88"/>
      <c r="P138" s="251">
        <f>O138*H138</f>
        <v>0</v>
      </c>
      <c r="Q138" s="251">
        <v>0</v>
      </c>
      <c r="R138" s="251">
        <f>Q138*H138</f>
        <v>0</v>
      </c>
      <c r="S138" s="251">
        <v>0</v>
      </c>
      <c r="T138" s="252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53" t="s">
        <v>277</v>
      </c>
      <c r="AT138" s="253" t="s">
        <v>259</v>
      </c>
      <c r="AU138" s="253" t="s">
        <v>85</v>
      </c>
      <c r="AY138" s="14" t="s">
        <v>148</v>
      </c>
      <c r="BE138" s="254">
        <f>IF(N138="základná",J138,0)</f>
        <v>0</v>
      </c>
      <c r="BF138" s="254">
        <f>IF(N138="znížená",J138,0)</f>
        <v>0</v>
      </c>
      <c r="BG138" s="254">
        <f>IF(N138="zákl. prenesená",J138,0)</f>
        <v>0</v>
      </c>
      <c r="BH138" s="254">
        <f>IF(N138="zníž. prenesená",J138,0)</f>
        <v>0</v>
      </c>
      <c r="BI138" s="254">
        <f>IF(N138="nulová",J138,0)</f>
        <v>0</v>
      </c>
      <c r="BJ138" s="14" t="s">
        <v>85</v>
      </c>
      <c r="BK138" s="255">
        <f>ROUND(I138*H138,3)</f>
        <v>0</v>
      </c>
      <c r="BL138" s="14" t="s">
        <v>210</v>
      </c>
      <c r="BM138" s="253" t="s">
        <v>378</v>
      </c>
    </row>
    <row r="139" s="2" customFormat="1" ht="16.5" customHeight="1">
      <c r="A139" s="35"/>
      <c r="B139" s="36"/>
      <c r="C139" s="242" t="s">
        <v>174</v>
      </c>
      <c r="D139" s="242" t="s">
        <v>150</v>
      </c>
      <c r="E139" s="243" t="s">
        <v>379</v>
      </c>
      <c r="F139" s="244" t="s">
        <v>380</v>
      </c>
      <c r="G139" s="245" t="s">
        <v>280</v>
      </c>
      <c r="H139" s="246">
        <v>1</v>
      </c>
      <c r="I139" s="247"/>
      <c r="J139" s="246">
        <f>ROUND(I139*H139,3)</f>
        <v>0</v>
      </c>
      <c r="K139" s="248"/>
      <c r="L139" s="41"/>
      <c r="M139" s="249" t="s">
        <v>1</v>
      </c>
      <c r="N139" s="250" t="s">
        <v>38</v>
      </c>
      <c r="O139" s="88"/>
      <c r="P139" s="251">
        <f>O139*H139</f>
        <v>0</v>
      </c>
      <c r="Q139" s="251">
        <v>9.0000000000000006E-05</v>
      </c>
      <c r="R139" s="251">
        <f>Q139*H139</f>
        <v>9.0000000000000006E-05</v>
      </c>
      <c r="S139" s="251">
        <v>0</v>
      </c>
      <c r="T139" s="252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53" t="s">
        <v>210</v>
      </c>
      <c r="AT139" s="253" t="s">
        <v>150</v>
      </c>
      <c r="AU139" s="253" t="s">
        <v>85</v>
      </c>
      <c r="AY139" s="14" t="s">
        <v>148</v>
      </c>
      <c r="BE139" s="254">
        <f>IF(N139="základná",J139,0)</f>
        <v>0</v>
      </c>
      <c r="BF139" s="254">
        <f>IF(N139="znížená",J139,0)</f>
        <v>0</v>
      </c>
      <c r="BG139" s="254">
        <f>IF(N139="zákl. prenesená",J139,0)</f>
        <v>0</v>
      </c>
      <c r="BH139" s="254">
        <f>IF(N139="zníž. prenesená",J139,0)</f>
        <v>0</v>
      </c>
      <c r="BI139" s="254">
        <f>IF(N139="nulová",J139,0)</f>
        <v>0</v>
      </c>
      <c r="BJ139" s="14" t="s">
        <v>85</v>
      </c>
      <c r="BK139" s="255">
        <f>ROUND(I139*H139,3)</f>
        <v>0</v>
      </c>
      <c r="BL139" s="14" t="s">
        <v>210</v>
      </c>
      <c r="BM139" s="253" t="s">
        <v>381</v>
      </c>
    </row>
    <row r="140" s="2" customFormat="1" ht="16.5" customHeight="1">
      <c r="A140" s="35"/>
      <c r="B140" s="36"/>
      <c r="C140" s="256" t="s">
        <v>178</v>
      </c>
      <c r="D140" s="256" t="s">
        <v>259</v>
      </c>
      <c r="E140" s="257" t="s">
        <v>382</v>
      </c>
      <c r="F140" s="258" t="s">
        <v>383</v>
      </c>
      <c r="G140" s="259" t="s">
        <v>280</v>
      </c>
      <c r="H140" s="260">
        <v>1</v>
      </c>
      <c r="I140" s="261"/>
      <c r="J140" s="260">
        <f>ROUND(I140*H140,3)</f>
        <v>0</v>
      </c>
      <c r="K140" s="262"/>
      <c r="L140" s="263"/>
      <c r="M140" s="264" t="s">
        <v>1</v>
      </c>
      <c r="N140" s="265" t="s">
        <v>38</v>
      </c>
      <c r="O140" s="88"/>
      <c r="P140" s="251">
        <f>O140*H140</f>
        <v>0</v>
      </c>
      <c r="Q140" s="251">
        <v>0</v>
      </c>
      <c r="R140" s="251">
        <f>Q140*H140</f>
        <v>0</v>
      </c>
      <c r="S140" s="251">
        <v>0</v>
      </c>
      <c r="T140" s="252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53" t="s">
        <v>277</v>
      </c>
      <c r="AT140" s="253" t="s">
        <v>259</v>
      </c>
      <c r="AU140" s="253" t="s">
        <v>85</v>
      </c>
      <c r="AY140" s="14" t="s">
        <v>148</v>
      </c>
      <c r="BE140" s="254">
        <f>IF(N140="základná",J140,0)</f>
        <v>0</v>
      </c>
      <c r="BF140" s="254">
        <f>IF(N140="znížená",J140,0)</f>
        <v>0</v>
      </c>
      <c r="BG140" s="254">
        <f>IF(N140="zákl. prenesená",J140,0)</f>
        <v>0</v>
      </c>
      <c r="BH140" s="254">
        <f>IF(N140="zníž. prenesená",J140,0)</f>
        <v>0</v>
      </c>
      <c r="BI140" s="254">
        <f>IF(N140="nulová",J140,0)</f>
        <v>0</v>
      </c>
      <c r="BJ140" s="14" t="s">
        <v>85</v>
      </c>
      <c r="BK140" s="255">
        <f>ROUND(I140*H140,3)</f>
        <v>0</v>
      </c>
      <c r="BL140" s="14" t="s">
        <v>210</v>
      </c>
      <c r="BM140" s="253" t="s">
        <v>384</v>
      </c>
    </row>
    <row r="141" s="2" customFormat="1" ht="16.5" customHeight="1">
      <c r="A141" s="35"/>
      <c r="B141" s="36"/>
      <c r="C141" s="242" t="s">
        <v>182</v>
      </c>
      <c r="D141" s="242" t="s">
        <v>150</v>
      </c>
      <c r="E141" s="243" t="s">
        <v>385</v>
      </c>
      <c r="F141" s="244" t="s">
        <v>386</v>
      </c>
      <c r="G141" s="245" t="s">
        <v>280</v>
      </c>
      <c r="H141" s="246">
        <v>1</v>
      </c>
      <c r="I141" s="247"/>
      <c r="J141" s="246">
        <f>ROUND(I141*H141,3)</f>
        <v>0</v>
      </c>
      <c r="K141" s="248"/>
      <c r="L141" s="41"/>
      <c r="M141" s="249" t="s">
        <v>1</v>
      </c>
      <c r="N141" s="250" t="s">
        <v>38</v>
      </c>
      <c r="O141" s="88"/>
      <c r="P141" s="251">
        <f>O141*H141</f>
        <v>0</v>
      </c>
      <c r="Q141" s="251">
        <v>8.0000000000000007E-05</v>
      </c>
      <c r="R141" s="251">
        <f>Q141*H141</f>
        <v>8.0000000000000007E-05</v>
      </c>
      <c r="S141" s="251">
        <v>0</v>
      </c>
      <c r="T141" s="252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53" t="s">
        <v>210</v>
      </c>
      <c r="AT141" s="253" t="s">
        <v>150</v>
      </c>
      <c r="AU141" s="253" t="s">
        <v>85</v>
      </c>
      <c r="AY141" s="14" t="s">
        <v>148</v>
      </c>
      <c r="BE141" s="254">
        <f>IF(N141="základná",J141,0)</f>
        <v>0</v>
      </c>
      <c r="BF141" s="254">
        <f>IF(N141="znížená",J141,0)</f>
        <v>0</v>
      </c>
      <c r="BG141" s="254">
        <f>IF(N141="zákl. prenesená",J141,0)</f>
        <v>0</v>
      </c>
      <c r="BH141" s="254">
        <f>IF(N141="zníž. prenesená",J141,0)</f>
        <v>0</v>
      </c>
      <c r="BI141" s="254">
        <f>IF(N141="nulová",J141,0)</f>
        <v>0</v>
      </c>
      <c r="BJ141" s="14" t="s">
        <v>85</v>
      </c>
      <c r="BK141" s="255">
        <f>ROUND(I141*H141,3)</f>
        <v>0</v>
      </c>
      <c r="BL141" s="14" t="s">
        <v>210</v>
      </c>
      <c r="BM141" s="253" t="s">
        <v>387</v>
      </c>
    </row>
    <row r="142" s="2" customFormat="1" ht="16.5" customHeight="1">
      <c r="A142" s="35"/>
      <c r="B142" s="36"/>
      <c r="C142" s="256" t="s">
        <v>186</v>
      </c>
      <c r="D142" s="256" t="s">
        <v>259</v>
      </c>
      <c r="E142" s="257" t="s">
        <v>388</v>
      </c>
      <c r="F142" s="258" t="s">
        <v>389</v>
      </c>
      <c r="G142" s="259" t="s">
        <v>280</v>
      </c>
      <c r="H142" s="260">
        <v>1</v>
      </c>
      <c r="I142" s="261"/>
      <c r="J142" s="260">
        <f>ROUND(I142*H142,3)</f>
        <v>0</v>
      </c>
      <c r="K142" s="262"/>
      <c r="L142" s="263"/>
      <c r="M142" s="272" t="s">
        <v>1</v>
      </c>
      <c r="N142" s="273" t="s">
        <v>38</v>
      </c>
      <c r="O142" s="268"/>
      <c r="P142" s="269">
        <f>O142*H142</f>
        <v>0</v>
      </c>
      <c r="Q142" s="269">
        <v>0</v>
      </c>
      <c r="R142" s="269">
        <f>Q142*H142</f>
        <v>0</v>
      </c>
      <c r="S142" s="269">
        <v>0</v>
      </c>
      <c r="T142" s="270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53" t="s">
        <v>277</v>
      </c>
      <c r="AT142" s="253" t="s">
        <v>259</v>
      </c>
      <c r="AU142" s="253" t="s">
        <v>85</v>
      </c>
      <c r="AY142" s="14" t="s">
        <v>148</v>
      </c>
      <c r="BE142" s="254">
        <f>IF(N142="základná",J142,0)</f>
        <v>0</v>
      </c>
      <c r="BF142" s="254">
        <f>IF(N142="znížená",J142,0)</f>
        <v>0</v>
      </c>
      <c r="BG142" s="254">
        <f>IF(N142="zákl. prenesená",J142,0)</f>
        <v>0</v>
      </c>
      <c r="BH142" s="254">
        <f>IF(N142="zníž. prenesená",J142,0)</f>
        <v>0</v>
      </c>
      <c r="BI142" s="254">
        <f>IF(N142="nulová",J142,0)</f>
        <v>0</v>
      </c>
      <c r="BJ142" s="14" t="s">
        <v>85</v>
      </c>
      <c r="BK142" s="255">
        <f>ROUND(I142*H142,3)</f>
        <v>0</v>
      </c>
      <c r="BL142" s="14" t="s">
        <v>210</v>
      </c>
      <c r="BM142" s="253" t="s">
        <v>390</v>
      </c>
    </row>
    <row r="143" s="2" customFormat="1" ht="6.96" customHeight="1">
      <c r="A143" s="35"/>
      <c r="B143" s="63"/>
      <c r="C143" s="64"/>
      <c r="D143" s="64"/>
      <c r="E143" s="64"/>
      <c r="F143" s="64"/>
      <c r="G143" s="64"/>
      <c r="H143" s="64"/>
      <c r="I143" s="190"/>
      <c r="J143" s="64"/>
      <c r="K143" s="64"/>
      <c r="L143" s="41"/>
      <c r="M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</row>
  </sheetData>
  <sheetProtection sheet="1" autoFilter="0" formatColumns="0" formatRows="0" objects="1" scenarios="1" spinCount="100000" saltValue="2MrQoQ5f4Rj7Yg8dUKxiXmPSl3DB45BnQxzMGdCkgoMlv/Ikk6P07i9iOyHHonf75DV7tf72h8k1sAPMjUE53A==" hashValue="NAxS5W73NvIXzqpTAT0tmntzKD49e4+Qp+lDjT379y7iLsfhlz8Cd5LVIH87X16n8+mXw//PT8lcgOFiNoKU/g==" algorithmName="SHA-512" password="CC35"/>
  <autoFilter ref="C127:K142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4:H114"/>
    <mergeCell ref="E118:H118"/>
    <mergeCell ref="E116:H116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style="1" customWidth="1"/>
    <col min="2" max="2" width="1.67" style="1" customWidth="1"/>
    <col min="3" max="3" width="4.17" style="1" customWidth="1"/>
    <col min="4" max="4" width="4.33" style="1" customWidth="1"/>
    <col min="5" max="5" width="17.17" style="1" customWidth="1"/>
    <col min="6" max="6" width="50.83" style="1" customWidth="1"/>
    <col min="7" max="7" width="7" style="1" customWidth="1"/>
    <col min="8" max="8" width="11.5" style="1" customWidth="1"/>
    <col min="9" max="9" width="20.17" style="144" customWidth="1"/>
    <col min="10" max="10" width="20.17" style="1" customWidth="1"/>
    <col min="11" max="11" width="20.17" style="1" hidden="1" customWidth="1"/>
    <col min="12" max="12" width="9.33" style="1" customWidth="1"/>
    <col min="13" max="13" width="10.83" style="1" hidden="1" customWidth="1"/>
    <col min="14" max="14" width="9.33" style="1" hidden="1"/>
    <col min="15" max="15" width="14.17" style="1" hidden="1" customWidth="1"/>
    <col min="16" max="16" width="14.17" style="1" hidden="1" customWidth="1"/>
    <col min="17" max="17" width="14.17" style="1" hidden="1" customWidth="1"/>
    <col min="18" max="18" width="14.17" style="1" hidden="1" customWidth="1"/>
    <col min="19" max="19" width="14.17" style="1" hidden="1" customWidth="1"/>
    <col min="20" max="20" width="14.17" style="1" hidden="1" customWidth="1"/>
    <col min="21" max="21" width="16.33" style="1" hidden="1" customWidth="1"/>
    <col min="22" max="22" width="12.33" style="1" customWidth="1"/>
    <col min="23" max="23" width="16.33" style="1" customWidth="1"/>
    <col min="24" max="24" width="12.33" style="1" customWidth="1"/>
    <col min="25" max="25" width="15" style="1" customWidth="1"/>
    <col min="26" max="26" width="11" style="1" customWidth="1"/>
    <col min="27" max="27" width="15" style="1" customWidth="1"/>
    <col min="28" max="28" width="16.33" style="1" customWidth="1"/>
    <col min="29" max="29" width="11" style="1" customWidth="1"/>
    <col min="30" max="30" width="15" style="1" customWidth="1"/>
    <col min="31" max="31" width="16.33" style="1" customWidth="1"/>
    <col min="44" max="44" width="9.33" style="1" hidden="1"/>
    <col min="45" max="45" width="9.33" style="1" hidden="1"/>
    <col min="46" max="46" width="9.33" style="1" hidden="1"/>
    <col min="47" max="47" width="9.33" style="1" hidden="1"/>
    <col min="48" max="48" width="9.33" style="1" hidden="1"/>
    <col min="49" max="49" width="9.33" style="1" hidden="1"/>
    <col min="50" max="50" width="9.33" style="1" hidden="1"/>
    <col min="51" max="51" width="9.33" style="1" hidden="1"/>
    <col min="52" max="52" width="9.33" style="1" hidden="1"/>
    <col min="53" max="53" width="9.33" style="1" hidden="1"/>
    <col min="54" max="54" width="9.33" style="1" hidden="1"/>
    <col min="55" max="55" width="9.33" style="1" hidden="1"/>
    <col min="56" max="56" width="9.33" style="1" hidden="1"/>
    <col min="57" max="57" width="9.33" style="1" hidden="1"/>
    <col min="58" max="58" width="9.33" style="1" hidden="1"/>
    <col min="59" max="59" width="9.33" style="1" hidden="1"/>
    <col min="60" max="60" width="9.33" style="1" hidden="1"/>
    <col min="61" max="61" width="9.33" style="1" hidden="1"/>
    <col min="62" max="62" width="9.33" style="1" hidden="1"/>
    <col min="63" max="63" width="9.33" style="1" hidden="1"/>
    <col min="64" max="64" width="9.33" style="1" hidden="1"/>
    <col min="65" max="65" width="9.33" style="1" hidden="1"/>
  </cols>
  <sheetData>
    <row r="2" s="1" customFormat="1" ht="36.96" customHeight="1">
      <c r="I2" s="14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96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7"/>
      <c r="J3" s="146"/>
      <c r="K3" s="146"/>
      <c r="L3" s="17"/>
      <c r="AT3" s="14" t="s">
        <v>72</v>
      </c>
    </row>
    <row r="4" s="1" customFormat="1" ht="24.96" customHeight="1">
      <c r="B4" s="17"/>
      <c r="D4" s="148" t="s">
        <v>115</v>
      </c>
      <c r="I4" s="144"/>
      <c r="L4" s="17"/>
      <c r="M4" s="149" t="s">
        <v>9</v>
      </c>
      <c r="AT4" s="14" t="s">
        <v>4</v>
      </c>
    </row>
    <row r="5" s="1" customFormat="1" ht="6.96" customHeight="1">
      <c r="B5" s="17"/>
      <c r="I5" s="144"/>
      <c r="L5" s="17"/>
    </row>
    <row r="6" s="1" customFormat="1" ht="12" customHeight="1">
      <c r="B6" s="17"/>
      <c r="D6" s="150" t="s">
        <v>14</v>
      </c>
      <c r="I6" s="144"/>
      <c r="L6" s="17"/>
    </row>
    <row r="7" s="1" customFormat="1" ht="16.5" customHeight="1">
      <c r="B7" s="17"/>
      <c r="E7" s="151" t="str">
        <f>'Rekapitulácia stavby'!K6</f>
        <v>DEVÍNSKA NOVÁ VES</v>
      </c>
      <c r="F7" s="150"/>
      <c r="G7" s="150"/>
      <c r="H7" s="150"/>
      <c r="I7" s="144"/>
      <c r="L7" s="17"/>
    </row>
    <row r="8">
      <c r="B8" s="17"/>
      <c r="D8" s="150" t="s">
        <v>116</v>
      </c>
      <c r="L8" s="17"/>
    </row>
    <row r="9" s="1" customFormat="1" ht="16.5" customHeight="1">
      <c r="B9" s="17"/>
      <c r="E9" s="151" t="s">
        <v>117</v>
      </c>
      <c r="F9" s="1"/>
      <c r="G9" s="1"/>
      <c r="H9" s="1"/>
      <c r="I9" s="144"/>
      <c r="L9" s="17"/>
    </row>
    <row r="10" s="1" customFormat="1" ht="12" customHeight="1">
      <c r="B10" s="17"/>
      <c r="D10" s="150" t="s">
        <v>118</v>
      </c>
      <c r="I10" s="144"/>
      <c r="L10" s="17"/>
    </row>
    <row r="11" s="2" customFormat="1" ht="16.5" customHeight="1">
      <c r="A11" s="35"/>
      <c r="B11" s="41"/>
      <c r="C11" s="35"/>
      <c r="D11" s="35"/>
      <c r="E11" s="167" t="s">
        <v>355</v>
      </c>
      <c r="F11" s="35"/>
      <c r="G11" s="35"/>
      <c r="H11" s="35"/>
      <c r="I11" s="152"/>
      <c r="J11" s="35"/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50" t="s">
        <v>356</v>
      </c>
      <c r="E12" s="35"/>
      <c r="F12" s="35"/>
      <c r="G12" s="35"/>
      <c r="H12" s="35"/>
      <c r="I12" s="152"/>
      <c r="J12" s="35"/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6.5" customHeight="1">
      <c r="A13" s="35"/>
      <c r="B13" s="41"/>
      <c r="C13" s="35"/>
      <c r="D13" s="35"/>
      <c r="E13" s="153" t="s">
        <v>391</v>
      </c>
      <c r="F13" s="35"/>
      <c r="G13" s="35"/>
      <c r="H13" s="35"/>
      <c r="I13" s="152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>
      <c r="A14" s="35"/>
      <c r="B14" s="41"/>
      <c r="C14" s="35"/>
      <c r="D14" s="35"/>
      <c r="E14" s="35"/>
      <c r="F14" s="35"/>
      <c r="G14" s="35"/>
      <c r="H14" s="35"/>
      <c r="I14" s="152"/>
      <c r="J14" s="35"/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2" customHeight="1">
      <c r="A15" s="35"/>
      <c r="B15" s="41"/>
      <c r="C15" s="35"/>
      <c r="D15" s="150" t="s">
        <v>16</v>
      </c>
      <c r="E15" s="35"/>
      <c r="F15" s="138" t="s">
        <v>1</v>
      </c>
      <c r="G15" s="35"/>
      <c r="H15" s="35"/>
      <c r="I15" s="154" t="s">
        <v>17</v>
      </c>
      <c r="J15" s="138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50" t="s">
        <v>18</v>
      </c>
      <c r="E16" s="35"/>
      <c r="F16" s="138" t="s">
        <v>15</v>
      </c>
      <c r="G16" s="35"/>
      <c r="H16" s="35"/>
      <c r="I16" s="154" t="s">
        <v>19</v>
      </c>
      <c r="J16" s="155" t="str">
        <f>'Rekapitulácia stavby'!AN8</f>
        <v>24. 9. 2019</v>
      </c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0.8" customHeight="1">
      <c r="A17" s="35"/>
      <c r="B17" s="41"/>
      <c r="C17" s="35"/>
      <c r="D17" s="35"/>
      <c r="E17" s="35"/>
      <c r="F17" s="35"/>
      <c r="G17" s="35"/>
      <c r="H17" s="35"/>
      <c r="I17" s="152"/>
      <c r="J17" s="35"/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2" customHeight="1">
      <c r="A18" s="35"/>
      <c r="B18" s="41"/>
      <c r="C18" s="35"/>
      <c r="D18" s="150" t="s">
        <v>21</v>
      </c>
      <c r="E18" s="35"/>
      <c r="F18" s="35"/>
      <c r="G18" s="35"/>
      <c r="H18" s="35"/>
      <c r="I18" s="154" t="s">
        <v>22</v>
      </c>
      <c r="J18" s="138" t="str">
        <f>IF('Rekapitulácia stavby'!AN10="","",'Rekapitulácia stavby'!AN10)</f>
        <v/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8" customHeight="1">
      <c r="A19" s="35"/>
      <c r="B19" s="41"/>
      <c r="C19" s="35"/>
      <c r="D19" s="35"/>
      <c r="E19" s="138" t="str">
        <f>IF('Rekapitulácia stavby'!E11="","",'Rekapitulácia stavby'!E11)</f>
        <v xml:space="preserve"> </v>
      </c>
      <c r="F19" s="35"/>
      <c r="G19" s="35"/>
      <c r="H19" s="35"/>
      <c r="I19" s="154" t="s">
        <v>24</v>
      </c>
      <c r="J19" s="138" t="str">
        <f>IF('Rekapitulácia stavby'!AN11="","",'Rekapitulácia stavby'!AN11)</f>
        <v/>
      </c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6.96" customHeight="1">
      <c r="A20" s="35"/>
      <c r="B20" s="41"/>
      <c r="C20" s="35"/>
      <c r="D20" s="35"/>
      <c r="E20" s="35"/>
      <c r="F20" s="35"/>
      <c r="G20" s="35"/>
      <c r="H20" s="35"/>
      <c r="I20" s="152"/>
      <c r="J20" s="35"/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2" customHeight="1">
      <c r="A21" s="35"/>
      <c r="B21" s="41"/>
      <c r="C21" s="35"/>
      <c r="D21" s="150" t="s">
        <v>25</v>
      </c>
      <c r="E21" s="35"/>
      <c r="F21" s="35"/>
      <c r="G21" s="35"/>
      <c r="H21" s="35"/>
      <c r="I21" s="154" t="s">
        <v>22</v>
      </c>
      <c r="J21" s="30" t="str">
        <f>'Rekapitulácia stavby'!AN13</f>
        <v>Vyplň údaj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8" customHeight="1">
      <c r="A22" s="35"/>
      <c r="B22" s="41"/>
      <c r="C22" s="35"/>
      <c r="D22" s="35"/>
      <c r="E22" s="30" t="str">
        <f>'Rekapitulácia stavby'!E14</f>
        <v>Vyplň údaj</v>
      </c>
      <c r="F22" s="138"/>
      <c r="G22" s="138"/>
      <c r="H22" s="138"/>
      <c r="I22" s="154" t="s">
        <v>24</v>
      </c>
      <c r="J22" s="30" t="str">
        <f>'Rekapitulácia stavby'!AN14</f>
        <v>Vyplň údaj</v>
      </c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6.96" customHeight="1">
      <c r="A23" s="35"/>
      <c r="B23" s="41"/>
      <c r="C23" s="35"/>
      <c r="D23" s="35"/>
      <c r="E23" s="35"/>
      <c r="F23" s="35"/>
      <c r="G23" s="35"/>
      <c r="H23" s="35"/>
      <c r="I23" s="152"/>
      <c r="J23" s="35"/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2" customHeight="1">
      <c r="A24" s="35"/>
      <c r="B24" s="41"/>
      <c r="C24" s="35"/>
      <c r="D24" s="150" t="s">
        <v>27</v>
      </c>
      <c r="E24" s="35"/>
      <c r="F24" s="35"/>
      <c r="G24" s="35"/>
      <c r="H24" s="35"/>
      <c r="I24" s="154" t="s">
        <v>22</v>
      </c>
      <c r="J24" s="138" t="str">
        <f>IF('Rekapitulácia stavby'!AN16="","",'Rekapitulácia stavby'!AN16)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8" customHeight="1">
      <c r="A25" s="35"/>
      <c r="B25" s="41"/>
      <c r="C25" s="35"/>
      <c r="D25" s="35"/>
      <c r="E25" s="138" t="str">
        <f>IF('Rekapitulácia stavby'!E17="","",'Rekapitulácia stavby'!E17)</f>
        <v xml:space="preserve"> </v>
      </c>
      <c r="F25" s="35"/>
      <c r="G25" s="35"/>
      <c r="H25" s="35"/>
      <c r="I25" s="154" t="s">
        <v>24</v>
      </c>
      <c r="J25" s="138" t="str">
        <f>IF('Rekapitulácia stavby'!AN17="","",'Rekapitulácia stavby'!AN17)</f>
        <v/>
      </c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6.96" customHeight="1">
      <c r="A26" s="35"/>
      <c r="B26" s="41"/>
      <c r="C26" s="35"/>
      <c r="D26" s="35"/>
      <c r="E26" s="35"/>
      <c r="F26" s="35"/>
      <c r="G26" s="35"/>
      <c r="H26" s="35"/>
      <c r="I26" s="152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12" customHeight="1">
      <c r="A27" s="35"/>
      <c r="B27" s="41"/>
      <c r="C27" s="35"/>
      <c r="D27" s="150" t="s">
        <v>30</v>
      </c>
      <c r="E27" s="35"/>
      <c r="F27" s="35"/>
      <c r="G27" s="35"/>
      <c r="H27" s="35"/>
      <c r="I27" s="154" t="s">
        <v>22</v>
      </c>
      <c r="J27" s="138" t="str">
        <f>IF('Rekapitulácia stavby'!AN19="","",'Rekapitulácia stavby'!AN19)</f>
        <v/>
      </c>
      <c r="K27" s="35"/>
      <c r="L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8" customHeight="1">
      <c r="A28" s="35"/>
      <c r="B28" s="41"/>
      <c r="C28" s="35"/>
      <c r="D28" s="35"/>
      <c r="E28" s="138" t="str">
        <f>IF('Rekapitulácia stavby'!E20="","",'Rekapitulácia stavby'!E20)</f>
        <v xml:space="preserve"> </v>
      </c>
      <c r="F28" s="35"/>
      <c r="G28" s="35"/>
      <c r="H28" s="35"/>
      <c r="I28" s="154" t="s">
        <v>24</v>
      </c>
      <c r="J28" s="138" t="str">
        <f>IF('Rekapitulácia stavby'!AN20="","",'Rekapitulácia stavby'!AN20)</f>
        <v/>
      </c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35"/>
      <c r="E29" s="35"/>
      <c r="F29" s="35"/>
      <c r="G29" s="35"/>
      <c r="H29" s="35"/>
      <c r="I29" s="152"/>
      <c r="J29" s="35"/>
      <c r="K29" s="35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12" customHeight="1">
      <c r="A30" s="35"/>
      <c r="B30" s="41"/>
      <c r="C30" s="35"/>
      <c r="D30" s="150" t="s">
        <v>31</v>
      </c>
      <c r="E30" s="35"/>
      <c r="F30" s="35"/>
      <c r="G30" s="35"/>
      <c r="H30" s="35"/>
      <c r="I30" s="152"/>
      <c r="J30" s="35"/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8" customFormat="1" ht="16.5" customHeight="1">
      <c r="A31" s="156"/>
      <c r="B31" s="157"/>
      <c r="C31" s="156"/>
      <c r="D31" s="156"/>
      <c r="E31" s="158" t="s">
        <v>1</v>
      </c>
      <c r="F31" s="158"/>
      <c r="G31" s="158"/>
      <c r="H31" s="158"/>
      <c r="I31" s="159"/>
      <c r="J31" s="156"/>
      <c r="K31" s="156"/>
      <c r="L31" s="160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</row>
    <row r="32" s="2" customFormat="1" ht="6.96" customHeight="1">
      <c r="A32" s="35"/>
      <c r="B32" s="41"/>
      <c r="C32" s="35"/>
      <c r="D32" s="35"/>
      <c r="E32" s="35"/>
      <c r="F32" s="35"/>
      <c r="G32" s="35"/>
      <c r="H32" s="35"/>
      <c r="I32" s="152"/>
      <c r="J32" s="35"/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61"/>
      <c r="E33" s="161"/>
      <c r="F33" s="161"/>
      <c r="G33" s="161"/>
      <c r="H33" s="161"/>
      <c r="I33" s="162"/>
      <c r="J33" s="161"/>
      <c r="K33" s="161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25.44" customHeight="1">
      <c r="A34" s="35"/>
      <c r="B34" s="41"/>
      <c r="C34" s="35"/>
      <c r="D34" s="163" t="s">
        <v>32</v>
      </c>
      <c r="E34" s="35"/>
      <c r="F34" s="35"/>
      <c r="G34" s="35"/>
      <c r="H34" s="35"/>
      <c r="I34" s="152"/>
      <c r="J34" s="164">
        <f>ROUND(J126,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6.96" customHeight="1">
      <c r="A35" s="35"/>
      <c r="B35" s="41"/>
      <c r="C35" s="35"/>
      <c r="D35" s="161"/>
      <c r="E35" s="161"/>
      <c r="F35" s="161"/>
      <c r="G35" s="161"/>
      <c r="H35" s="161"/>
      <c r="I35" s="162"/>
      <c r="J35" s="161"/>
      <c r="K35" s="161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35"/>
      <c r="F36" s="165" t="s">
        <v>34</v>
      </c>
      <c r="G36" s="35"/>
      <c r="H36" s="35"/>
      <c r="I36" s="166" t="s">
        <v>33</v>
      </c>
      <c r="J36" s="165" t="s">
        <v>35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="2" customFormat="1" ht="14.4" customHeight="1">
      <c r="A37" s="35"/>
      <c r="B37" s="41"/>
      <c r="C37" s="35"/>
      <c r="D37" s="167" t="s">
        <v>36</v>
      </c>
      <c r="E37" s="150" t="s">
        <v>37</v>
      </c>
      <c r="F37" s="168">
        <f>ROUND((SUM(BE126:BE130)),  2)</f>
        <v>0</v>
      </c>
      <c r="G37" s="35"/>
      <c r="H37" s="35"/>
      <c r="I37" s="169">
        <v>0.20000000000000001</v>
      </c>
      <c r="J37" s="168">
        <f>ROUND(((SUM(BE126:BE130))*I37),  2)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14.4" customHeight="1">
      <c r="A38" s="35"/>
      <c r="B38" s="41"/>
      <c r="C38" s="35"/>
      <c r="D38" s="35"/>
      <c r="E38" s="150" t="s">
        <v>38</v>
      </c>
      <c r="F38" s="168">
        <f>ROUND((SUM(BF126:BF130)),  2)</f>
        <v>0</v>
      </c>
      <c r="G38" s="35"/>
      <c r="H38" s="35"/>
      <c r="I38" s="169">
        <v>0.20000000000000001</v>
      </c>
      <c r="J38" s="168">
        <f>ROUND(((SUM(BF126:BF130))*I38),  2)</f>
        <v>0</v>
      </c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50" t="s">
        <v>39</v>
      </c>
      <c r="F39" s="168">
        <f>ROUND((SUM(BG126:BG130)),  2)</f>
        <v>0</v>
      </c>
      <c r="G39" s="35"/>
      <c r="H39" s="35"/>
      <c r="I39" s="169">
        <v>0.20000000000000001</v>
      </c>
      <c r="J39" s="168">
        <f>0</f>
        <v>0</v>
      </c>
      <c r="K39" s="35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14.4" customHeight="1">
      <c r="A40" s="35"/>
      <c r="B40" s="41"/>
      <c r="C40" s="35"/>
      <c r="D40" s="35"/>
      <c r="E40" s="150" t="s">
        <v>40</v>
      </c>
      <c r="F40" s="168">
        <f>ROUND((SUM(BH126:BH130)),  2)</f>
        <v>0</v>
      </c>
      <c r="G40" s="35"/>
      <c r="H40" s="35"/>
      <c r="I40" s="169">
        <v>0.20000000000000001</v>
      </c>
      <c r="J40" s="168">
        <f>0</f>
        <v>0</v>
      </c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2" customFormat="1" ht="14.4" customHeight="1">
      <c r="A41" s="35"/>
      <c r="B41" s="41"/>
      <c r="C41" s="35"/>
      <c r="D41" s="35"/>
      <c r="E41" s="150" t="s">
        <v>41</v>
      </c>
      <c r="F41" s="168">
        <f>ROUND((SUM(BI126:BI130)),  2)</f>
        <v>0</v>
      </c>
      <c r="G41" s="35"/>
      <c r="H41" s="35"/>
      <c r="I41" s="169">
        <v>0</v>
      </c>
      <c r="J41" s="168">
        <f>0</f>
        <v>0</v>
      </c>
      <c r="K41" s="35"/>
      <c r="L41" s="60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6.96" customHeight="1">
      <c r="A42" s="35"/>
      <c r="B42" s="41"/>
      <c r="C42" s="35"/>
      <c r="D42" s="35"/>
      <c r="E42" s="35"/>
      <c r="F42" s="35"/>
      <c r="G42" s="35"/>
      <c r="H42" s="35"/>
      <c r="I42" s="152"/>
      <c r="J42" s="35"/>
      <c r="K42" s="35"/>
      <c r="L42" s="60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2" customFormat="1" ht="25.44" customHeight="1">
      <c r="A43" s="35"/>
      <c r="B43" s="41"/>
      <c r="C43" s="170"/>
      <c r="D43" s="171" t="s">
        <v>42</v>
      </c>
      <c r="E43" s="172"/>
      <c r="F43" s="172"/>
      <c r="G43" s="173" t="s">
        <v>43</v>
      </c>
      <c r="H43" s="174" t="s">
        <v>44</v>
      </c>
      <c r="I43" s="175"/>
      <c r="J43" s="176">
        <f>SUM(J34:J41)</f>
        <v>0</v>
      </c>
      <c r="K43" s="177"/>
      <c r="L43" s="60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="2" customFormat="1" ht="14.4" customHeight="1">
      <c r="A44" s="35"/>
      <c r="B44" s="41"/>
      <c r="C44" s="35"/>
      <c r="D44" s="35"/>
      <c r="E44" s="35"/>
      <c r="F44" s="35"/>
      <c r="G44" s="35"/>
      <c r="H44" s="35"/>
      <c r="I44" s="152"/>
      <c r="J44" s="35"/>
      <c r="K44" s="35"/>
      <c r="L44" s="60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="1" customFormat="1" ht="14.4" customHeight="1">
      <c r="B45" s="17"/>
      <c r="I45" s="144"/>
      <c r="L45" s="17"/>
    </row>
    <row r="46" s="1" customFormat="1" ht="14.4" customHeight="1">
      <c r="B46" s="17"/>
      <c r="I46" s="144"/>
      <c r="L46" s="17"/>
    </row>
    <row r="47" s="1" customFormat="1" ht="14.4" customHeight="1">
      <c r="B47" s="17"/>
      <c r="I47" s="144"/>
      <c r="L47" s="17"/>
    </row>
    <row r="48" s="1" customFormat="1" ht="14.4" customHeight="1">
      <c r="B48" s="17"/>
      <c r="I48" s="144"/>
      <c r="L48" s="17"/>
    </row>
    <row r="49" s="1" customFormat="1" ht="14.4" customHeight="1">
      <c r="B49" s="17"/>
      <c r="I49" s="144"/>
      <c r="L49" s="17"/>
    </row>
    <row r="50" s="2" customFormat="1" ht="14.4" customHeight="1">
      <c r="B50" s="60"/>
      <c r="D50" s="178" t="s">
        <v>45</v>
      </c>
      <c r="E50" s="179"/>
      <c r="F50" s="179"/>
      <c r="G50" s="178" t="s">
        <v>46</v>
      </c>
      <c r="H50" s="179"/>
      <c r="I50" s="180"/>
      <c r="J50" s="179"/>
      <c r="K50" s="179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81" t="s">
        <v>47</v>
      </c>
      <c r="E61" s="182"/>
      <c r="F61" s="183" t="s">
        <v>48</v>
      </c>
      <c r="G61" s="181" t="s">
        <v>47</v>
      </c>
      <c r="H61" s="182"/>
      <c r="I61" s="184"/>
      <c r="J61" s="185" t="s">
        <v>48</v>
      </c>
      <c r="K61" s="182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8" t="s">
        <v>49</v>
      </c>
      <c r="E65" s="186"/>
      <c r="F65" s="186"/>
      <c r="G65" s="178" t="s">
        <v>50</v>
      </c>
      <c r="H65" s="186"/>
      <c r="I65" s="187"/>
      <c r="J65" s="186"/>
      <c r="K65" s="18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81" t="s">
        <v>47</v>
      </c>
      <c r="E76" s="182"/>
      <c r="F76" s="183" t="s">
        <v>48</v>
      </c>
      <c r="G76" s="181" t="s">
        <v>47</v>
      </c>
      <c r="H76" s="182"/>
      <c r="I76" s="184"/>
      <c r="J76" s="185" t="s">
        <v>48</v>
      </c>
      <c r="K76" s="182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88"/>
      <c r="C77" s="189"/>
      <c r="D77" s="189"/>
      <c r="E77" s="189"/>
      <c r="F77" s="189"/>
      <c r="G77" s="189"/>
      <c r="H77" s="189"/>
      <c r="I77" s="190"/>
      <c r="J77" s="189"/>
      <c r="K77" s="189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91"/>
      <c r="C81" s="192"/>
      <c r="D81" s="192"/>
      <c r="E81" s="192"/>
      <c r="F81" s="192"/>
      <c r="G81" s="192"/>
      <c r="H81" s="192"/>
      <c r="I81" s="193"/>
      <c r="J81" s="192"/>
      <c r="K81" s="192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120</v>
      </c>
      <c r="D82" s="37"/>
      <c r="E82" s="37"/>
      <c r="F82" s="37"/>
      <c r="G82" s="37"/>
      <c r="H82" s="37"/>
      <c r="I82" s="152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152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152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94" t="str">
        <f>E7</f>
        <v>DEVÍNSKA NOVÁ VES</v>
      </c>
      <c r="F85" s="29"/>
      <c r="G85" s="29"/>
      <c r="H85" s="29"/>
      <c r="I85" s="152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116</v>
      </c>
      <c r="D86" s="19"/>
      <c r="E86" s="19"/>
      <c r="F86" s="19"/>
      <c r="G86" s="19"/>
      <c r="H86" s="19"/>
      <c r="I86" s="144"/>
      <c r="J86" s="19"/>
      <c r="K86" s="19"/>
      <c r="L86" s="17"/>
    </row>
    <row r="87" s="1" customFormat="1" ht="16.5" customHeight="1">
      <c r="B87" s="18"/>
      <c r="C87" s="19"/>
      <c r="D87" s="19"/>
      <c r="E87" s="194" t="s">
        <v>117</v>
      </c>
      <c r="F87" s="19"/>
      <c r="G87" s="19"/>
      <c r="H87" s="19"/>
      <c r="I87" s="144"/>
      <c r="J87" s="19"/>
      <c r="K87" s="19"/>
      <c r="L87" s="17"/>
    </row>
    <row r="88" s="1" customFormat="1" ht="12" customHeight="1">
      <c r="B88" s="18"/>
      <c r="C88" s="29" t="s">
        <v>118</v>
      </c>
      <c r="D88" s="19"/>
      <c r="E88" s="19"/>
      <c r="F88" s="19"/>
      <c r="G88" s="19"/>
      <c r="H88" s="19"/>
      <c r="I88" s="144"/>
      <c r="J88" s="19"/>
      <c r="K88" s="19"/>
      <c r="L88" s="17"/>
    </row>
    <row r="89" s="2" customFormat="1" ht="16.5" customHeight="1">
      <c r="A89" s="35"/>
      <c r="B89" s="36"/>
      <c r="C89" s="37"/>
      <c r="D89" s="37"/>
      <c r="E89" s="271" t="s">
        <v>355</v>
      </c>
      <c r="F89" s="37"/>
      <c r="G89" s="37"/>
      <c r="H89" s="37"/>
      <c r="I89" s="152"/>
      <c r="J89" s="37"/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12" customHeight="1">
      <c r="A90" s="35"/>
      <c r="B90" s="36"/>
      <c r="C90" s="29" t="s">
        <v>356</v>
      </c>
      <c r="D90" s="37"/>
      <c r="E90" s="37"/>
      <c r="F90" s="37"/>
      <c r="G90" s="37"/>
      <c r="H90" s="37"/>
      <c r="I90" s="152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6.5" customHeight="1">
      <c r="A91" s="35"/>
      <c r="B91" s="36"/>
      <c r="C91" s="37"/>
      <c r="D91" s="37"/>
      <c r="E91" s="73" t="str">
        <f>E13</f>
        <v>01-22 - Prehradenie potoka s lávkou</v>
      </c>
      <c r="F91" s="37"/>
      <c r="G91" s="37"/>
      <c r="H91" s="37"/>
      <c r="I91" s="152"/>
      <c r="J91" s="37"/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152"/>
      <c r="J92" s="37"/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2" customHeight="1">
      <c r="A93" s="35"/>
      <c r="B93" s="36"/>
      <c r="C93" s="29" t="s">
        <v>18</v>
      </c>
      <c r="D93" s="37"/>
      <c r="E93" s="37"/>
      <c r="F93" s="24" t="str">
        <f>F16</f>
        <v>DEVÍNSKA NOVÁ VES</v>
      </c>
      <c r="G93" s="37"/>
      <c r="H93" s="37"/>
      <c r="I93" s="154" t="s">
        <v>19</v>
      </c>
      <c r="J93" s="76" t="str">
        <f>IF(J16="","",J16)</f>
        <v>24. 9. 2019</v>
      </c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6.96" customHeight="1">
      <c r="A94" s="35"/>
      <c r="B94" s="36"/>
      <c r="C94" s="37"/>
      <c r="D94" s="37"/>
      <c r="E94" s="37"/>
      <c r="F94" s="37"/>
      <c r="G94" s="37"/>
      <c r="H94" s="37"/>
      <c r="I94" s="152"/>
      <c r="J94" s="37"/>
      <c r="K94" s="37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5.15" customHeight="1">
      <c r="A95" s="35"/>
      <c r="B95" s="36"/>
      <c r="C95" s="29" t="s">
        <v>21</v>
      </c>
      <c r="D95" s="37"/>
      <c r="E95" s="37"/>
      <c r="F95" s="24" t="str">
        <f>E19</f>
        <v xml:space="preserve"> </v>
      </c>
      <c r="G95" s="37"/>
      <c r="H95" s="37"/>
      <c r="I95" s="154" t="s">
        <v>27</v>
      </c>
      <c r="J95" s="33" t="str">
        <f>E25</f>
        <v xml:space="preserve"> </v>
      </c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15.15" customHeight="1">
      <c r="A96" s="35"/>
      <c r="B96" s="36"/>
      <c r="C96" s="29" t="s">
        <v>25</v>
      </c>
      <c r="D96" s="37"/>
      <c r="E96" s="37"/>
      <c r="F96" s="24" t="str">
        <f>IF(E22="","",E22)</f>
        <v>Vyplň údaj</v>
      </c>
      <c r="G96" s="37"/>
      <c r="H96" s="37"/>
      <c r="I96" s="154" t="s">
        <v>30</v>
      </c>
      <c r="J96" s="33" t="str">
        <f>E28</f>
        <v xml:space="preserve"> 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152"/>
      <c r="J97" s="37"/>
      <c r="K97" s="37"/>
      <c r="L97" s="60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9.28" customHeight="1">
      <c r="A98" s="35"/>
      <c r="B98" s="36"/>
      <c r="C98" s="195" t="s">
        <v>121</v>
      </c>
      <c r="D98" s="196"/>
      <c r="E98" s="196"/>
      <c r="F98" s="196"/>
      <c r="G98" s="196"/>
      <c r="H98" s="196"/>
      <c r="I98" s="197"/>
      <c r="J98" s="198" t="s">
        <v>122</v>
      </c>
      <c r="K98" s="196"/>
      <c r="L98" s="60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="2" customFormat="1" ht="10.32" customHeight="1">
      <c r="A99" s="35"/>
      <c r="B99" s="36"/>
      <c r="C99" s="37"/>
      <c r="D99" s="37"/>
      <c r="E99" s="37"/>
      <c r="F99" s="37"/>
      <c r="G99" s="37"/>
      <c r="H99" s="37"/>
      <c r="I99" s="152"/>
      <c r="J99" s="37"/>
      <c r="K99" s="37"/>
      <c r="L99" s="60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="2" customFormat="1" ht="22.8" customHeight="1">
      <c r="A100" s="35"/>
      <c r="B100" s="36"/>
      <c r="C100" s="199" t="s">
        <v>123</v>
      </c>
      <c r="D100" s="37"/>
      <c r="E100" s="37"/>
      <c r="F100" s="37"/>
      <c r="G100" s="37"/>
      <c r="H100" s="37"/>
      <c r="I100" s="152"/>
      <c r="J100" s="107">
        <f>J126</f>
        <v>0</v>
      </c>
      <c r="K100" s="37"/>
      <c r="L100" s="60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U100" s="14" t="s">
        <v>124</v>
      </c>
    </row>
    <row r="101" s="9" customFormat="1" ht="24.96" customHeight="1">
      <c r="A101" s="9"/>
      <c r="B101" s="200"/>
      <c r="C101" s="201"/>
      <c r="D101" s="202" t="s">
        <v>125</v>
      </c>
      <c r="E101" s="203"/>
      <c r="F101" s="203"/>
      <c r="G101" s="203"/>
      <c r="H101" s="203"/>
      <c r="I101" s="204"/>
      <c r="J101" s="205">
        <f>J127</f>
        <v>0</v>
      </c>
      <c r="K101" s="201"/>
      <c r="L101" s="20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207"/>
      <c r="C102" s="130"/>
      <c r="D102" s="208" t="s">
        <v>130</v>
      </c>
      <c r="E102" s="209"/>
      <c r="F102" s="209"/>
      <c r="G102" s="209"/>
      <c r="H102" s="209"/>
      <c r="I102" s="210"/>
      <c r="J102" s="211">
        <f>J128</f>
        <v>0</v>
      </c>
      <c r="K102" s="130"/>
      <c r="L102" s="21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5"/>
      <c r="B103" s="36"/>
      <c r="C103" s="37"/>
      <c r="D103" s="37"/>
      <c r="E103" s="37"/>
      <c r="F103" s="37"/>
      <c r="G103" s="37"/>
      <c r="H103" s="37"/>
      <c r="I103" s="152"/>
      <c r="J103" s="37"/>
      <c r="K103" s="37"/>
      <c r="L103" s="60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6.96" customHeight="1">
      <c r="A104" s="35"/>
      <c r="B104" s="63"/>
      <c r="C104" s="64"/>
      <c r="D104" s="64"/>
      <c r="E104" s="64"/>
      <c r="F104" s="64"/>
      <c r="G104" s="64"/>
      <c r="H104" s="64"/>
      <c r="I104" s="190"/>
      <c r="J104" s="64"/>
      <c r="K104" s="64"/>
      <c r="L104" s="60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="2" customFormat="1" ht="6.96" customHeight="1">
      <c r="A108" s="35"/>
      <c r="B108" s="65"/>
      <c r="C108" s="66"/>
      <c r="D108" s="66"/>
      <c r="E108" s="66"/>
      <c r="F108" s="66"/>
      <c r="G108" s="66"/>
      <c r="H108" s="66"/>
      <c r="I108" s="193"/>
      <c r="J108" s="66"/>
      <c r="K108" s="66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4.96" customHeight="1">
      <c r="A109" s="35"/>
      <c r="B109" s="36"/>
      <c r="C109" s="20" t="s">
        <v>134</v>
      </c>
      <c r="D109" s="37"/>
      <c r="E109" s="37"/>
      <c r="F109" s="37"/>
      <c r="G109" s="37"/>
      <c r="H109" s="37"/>
      <c r="I109" s="152"/>
      <c r="J109" s="37"/>
      <c r="K109" s="37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152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14</v>
      </c>
      <c r="D111" s="37"/>
      <c r="E111" s="37"/>
      <c r="F111" s="37"/>
      <c r="G111" s="37"/>
      <c r="H111" s="37"/>
      <c r="I111" s="152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194" t="str">
        <f>E7</f>
        <v>DEVÍNSKA NOVÁ VES</v>
      </c>
      <c r="F112" s="29"/>
      <c r="G112" s="29"/>
      <c r="H112" s="29"/>
      <c r="I112" s="152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1" customFormat="1" ht="12" customHeight="1">
      <c r="B113" s="18"/>
      <c r="C113" s="29" t="s">
        <v>116</v>
      </c>
      <c r="D113" s="19"/>
      <c r="E113" s="19"/>
      <c r="F113" s="19"/>
      <c r="G113" s="19"/>
      <c r="H113" s="19"/>
      <c r="I113" s="144"/>
      <c r="J113" s="19"/>
      <c r="K113" s="19"/>
      <c r="L113" s="17"/>
    </row>
    <row r="114" s="1" customFormat="1" ht="16.5" customHeight="1">
      <c r="B114" s="18"/>
      <c r="C114" s="19"/>
      <c r="D114" s="19"/>
      <c r="E114" s="194" t="s">
        <v>117</v>
      </c>
      <c r="F114" s="19"/>
      <c r="G114" s="19"/>
      <c r="H114" s="19"/>
      <c r="I114" s="144"/>
      <c r="J114" s="19"/>
      <c r="K114" s="19"/>
      <c r="L114" s="17"/>
    </row>
    <row r="115" s="1" customFormat="1" ht="12" customHeight="1">
      <c r="B115" s="18"/>
      <c r="C115" s="29" t="s">
        <v>118</v>
      </c>
      <c r="D115" s="19"/>
      <c r="E115" s="19"/>
      <c r="F115" s="19"/>
      <c r="G115" s="19"/>
      <c r="H115" s="19"/>
      <c r="I115" s="144"/>
      <c r="J115" s="19"/>
      <c r="K115" s="19"/>
      <c r="L115" s="17"/>
    </row>
    <row r="116" s="2" customFormat="1" ht="16.5" customHeight="1">
      <c r="A116" s="35"/>
      <c r="B116" s="36"/>
      <c r="C116" s="37"/>
      <c r="D116" s="37"/>
      <c r="E116" s="271" t="s">
        <v>355</v>
      </c>
      <c r="F116" s="37"/>
      <c r="G116" s="37"/>
      <c r="H116" s="37"/>
      <c r="I116" s="152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356</v>
      </c>
      <c r="D117" s="37"/>
      <c r="E117" s="37"/>
      <c r="F117" s="37"/>
      <c r="G117" s="37"/>
      <c r="H117" s="37"/>
      <c r="I117" s="152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6.5" customHeight="1">
      <c r="A118" s="35"/>
      <c r="B118" s="36"/>
      <c r="C118" s="37"/>
      <c r="D118" s="37"/>
      <c r="E118" s="73" t="str">
        <f>E13</f>
        <v>01-22 - Prehradenie potoka s lávkou</v>
      </c>
      <c r="F118" s="37"/>
      <c r="G118" s="37"/>
      <c r="H118" s="37"/>
      <c r="I118" s="152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7"/>
      <c r="D119" s="37"/>
      <c r="E119" s="37"/>
      <c r="F119" s="37"/>
      <c r="G119" s="37"/>
      <c r="H119" s="37"/>
      <c r="I119" s="152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18</v>
      </c>
      <c r="D120" s="37"/>
      <c r="E120" s="37"/>
      <c r="F120" s="24" t="str">
        <f>F16</f>
        <v>DEVÍNSKA NOVÁ VES</v>
      </c>
      <c r="G120" s="37"/>
      <c r="H120" s="37"/>
      <c r="I120" s="154" t="s">
        <v>19</v>
      </c>
      <c r="J120" s="76" t="str">
        <f>IF(J16="","",J16)</f>
        <v>24. 9. 2019</v>
      </c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6.96" customHeight="1">
      <c r="A121" s="35"/>
      <c r="B121" s="36"/>
      <c r="C121" s="37"/>
      <c r="D121" s="37"/>
      <c r="E121" s="37"/>
      <c r="F121" s="37"/>
      <c r="G121" s="37"/>
      <c r="H121" s="37"/>
      <c r="I121" s="152"/>
      <c r="J121" s="37"/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5.15" customHeight="1">
      <c r="A122" s="35"/>
      <c r="B122" s="36"/>
      <c r="C122" s="29" t="s">
        <v>21</v>
      </c>
      <c r="D122" s="37"/>
      <c r="E122" s="37"/>
      <c r="F122" s="24" t="str">
        <f>E19</f>
        <v xml:space="preserve"> </v>
      </c>
      <c r="G122" s="37"/>
      <c r="H122" s="37"/>
      <c r="I122" s="154" t="s">
        <v>27</v>
      </c>
      <c r="J122" s="33" t="str">
        <f>E25</f>
        <v xml:space="preserve"> </v>
      </c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5.15" customHeight="1">
      <c r="A123" s="35"/>
      <c r="B123" s="36"/>
      <c r="C123" s="29" t="s">
        <v>25</v>
      </c>
      <c r="D123" s="37"/>
      <c r="E123" s="37"/>
      <c r="F123" s="24" t="str">
        <f>IF(E22="","",E22)</f>
        <v>Vyplň údaj</v>
      </c>
      <c r="G123" s="37"/>
      <c r="H123" s="37"/>
      <c r="I123" s="154" t="s">
        <v>30</v>
      </c>
      <c r="J123" s="33" t="str">
        <f>E28</f>
        <v xml:space="preserve"> </v>
      </c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0.32" customHeight="1">
      <c r="A124" s="35"/>
      <c r="B124" s="36"/>
      <c r="C124" s="37"/>
      <c r="D124" s="37"/>
      <c r="E124" s="37"/>
      <c r="F124" s="37"/>
      <c r="G124" s="37"/>
      <c r="H124" s="37"/>
      <c r="I124" s="152"/>
      <c r="J124" s="37"/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11" customFormat="1" ht="29.28" customHeight="1">
      <c r="A125" s="213"/>
      <c r="B125" s="214"/>
      <c r="C125" s="215" t="s">
        <v>135</v>
      </c>
      <c r="D125" s="216" t="s">
        <v>57</v>
      </c>
      <c r="E125" s="216" t="s">
        <v>53</v>
      </c>
      <c r="F125" s="216" t="s">
        <v>54</v>
      </c>
      <c r="G125" s="216" t="s">
        <v>136</v>
      </c>
      <c r="H125" s="216" t="s">
        <v>137</v>
      </c>
      <c r="I125" s="217" t="s">
        <v>138</v>
      </c>
      <c r="J125" s="218" t="s">
        <v>122</v>
      </c>
      <c r="K125" s="219" t="s">
        <v>139</v>
      </c>
      <c r="L125" s="220"/>
      <c r="M125" s="97" t="s">
        <v>1</v>
      </c>
      <c r="N125" s="98" t="s">
        <v>36</v>
      </c>
      <c r="O125" s="98" t="s">
        <v>140</v>
      </c>
      <c r="P125" s="98" t="s">
        <v>141</v>
      </c>
      <c r="Q125" s="98" t="s">
        <v>142</v>
      </c>
      <c r="R125" s="98" t="s">
        <v>143</v>
      </c>
      <c r="S125" s="98" t="s">
        <v>144</v>
      </c>
      <c r="T125" s="99" t="s">
        <v>145</v>
      </c>
      <c r="U125" s="213"/>
      <c r="V125" s="213"/>
      <c r="W125" s="213"/>
      <c r="X125" s="213"/>
      <c r="Y125" s="213"/>
      <c r="Z125" s="213"/>
      <c r="AA125" s="213"/>
      <c r="AB125" s="213"/>
      <c r="AC125" s="213"/>
      <c r="AD125" s="213"/>
      <c r="AE125" s="213"/>
    </row>
    <row r="126" s="2" customFormat="1" ht="22.8" customHeight="1">
      <c r="A126" s="35"/>
      <c r="B126" s="36"/>
      <c r="C126" s="104" t="s">
        <v>123</v>
      </c>
      <c r="D126" s="37"/>
      <c r="E126" s="37"/>
      <c r="F126" s="37"/>
      <c r="G126" s="37"/>
      <c r="H126" s="37"/>
      <c r="I126" s="152"/>
      <c r="J126" s="221">
        <f>BK126</f>
        <v>0</v>
      </c>
      <c r="K126" s="37"/>
      <c r="L126" s="41"/>
      <c r="M126" s="100"/>
      <c r="N126" s="222"/>
      <c r="O126" s="101"/>
      <c r="P126" s="223">
        <f>P127</f>
        <v>0</v>
      </c>
      <c r="Q126" s="101"/>
      <c r="R126" s="223">
        <f>R127</f>
        <v>0</v>
      </c>
      <c r="S126" s="101"/>
      <c r="T126" s="224">
        <f>T127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4" t="s">
        <v>71</v>
      </c>
      <c r="AU126" s="14" t="s">
        <v>124</v>
      </c>
      <c r="BK126" s="225">
        <f>BK127</f>
        <v>0</v>
      </c>
    </row>
    <row r="127" s="12" customFormat="1" ht="25.92" customHeight="1">
      <c r="A127" s="12"/>
      <c r="B127" s="226"/>
      <c r="C127" s="227"/>
      <c r="D127" s="228" t="s">
        <v>71</v>
      </c>
      <c r="E127" s="229" t="s">
        <v>146</v>
      </c>
      <c r="F127" s="229" t="s">
        <v>147</v>
      </c>
      <c r="G127" s="227"/>
      <c r="H127" s="227"/>
      <c r="I127" s="230"/>
      <c r="J127" s="231">
        <f>BK127</f>
        <v>0</v>
      </c>
      <c r="K127" s="227"/>
      <c r="L127" s="232"/>
      <c r="M127" s="233"/>
      <c r="N127" s="234"/>
      <c r="O127" s="234"/>
      <c r="P127" s="235">
        <f>P128</f>
        <v>0</v>
      </c>
      <c r="Q127" s="234"/>
      <c r="R127" s="235">
        <f>R128</f>
        <v>0</v>
      </c>
      <c r="S127" s="234"/>
      <c r="T127" s="236">
        <f>T128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37" t="s">
        <v>79</v>
      </c>
      <c r="AT127" s="238" t="s">
        <v>71</v>
      </c>
      <c r="AU127" s="238" t="s">
        <v>72</v>
      </c>
      <c r="AY127" s="237" t="s">
        <v>148</v>
      </c>
      <c r="BK127" s="239">
        <f>BK128</f>
        <v>0</v>
      </c>
    </row>
    <row r="128" s="12" customFormat="1" ht="22.8" customHeight="1">
      <c r="A128" s="12"/>
      <c r="B128" s="226"/>
      <c r="C128" s="227"/>
      <c r="D128" s="228" t="s">
        <v>71</v>
      </c>
      <c r="E128" s="240" t="s">
        <v>182</v>
      </c>
      <c r="F128" s="240" t="s">
        <v>318</v>
      </c>
      <c r="G128" s="227"/>
      <c r="H128" s="227"/>
      <c r="I128" s="230"/>
      <c r="J128" s="241">
        <f>BK128</f>
        <v>0</v>
      </c>
      <c r="K128" s="227"/>
      <c r="L128" s="232"/>
      <c r="M128" s="233"/>
      <c r="N128" s="234"/>
      <c r="O128" s="234"/>
      <c r="P128" s="235">
        <f>SUM(P129:P130)</f>
        <v>0</v>
      </c>
      <c r="Q128" s="234"/>
      <c r="R128" s="235">
        <f>SUM(R129:R130)</f>
        <v>0</v>
      </c>
      <c r="S128" s="234"/>
      <c r="T128" s="236">
        <f>SUM(T129:T130)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37" t="s">
        <v>79</v>
      </c>
      <c r="AT128" s="238" t="s">
        <v>71</v>
      </c>
      <c r="AU128" s="238" t="s">
        <v>79</v>
      </c>
      <c r="AY128" s="237" t="s">
        <v>148</v>
      </c>
      <c r="BK128" s="239">
        <f>SUM(BK129:BK130)</f>
        <v>0</v>
      </c>
    </row>
    <row r="129" s="2" customFormat="1" ht="16.5" customHeight="1">
      <c r="A129" s="35"/>
      <c r="B129" s="36"/>
      <c r="C129" s="242" t="s">
        <v>79</v>
      </c>
      <c r="D129" s="242" t="s">
        <v>150</v>
      </c>
      <c r="E129" s="243" t="s">
        <v>392</v>
      </c>
      <c r="F129" s="244" t="s">
        <v>393</v>
      </c>
      <c r="G129" s="245" t="s">
        <v>280</v>
      </c>
      <c r="H129" s="246">
        <v>1</v>
      </c>
      <c r="I129" s="247"/>
      <c r="J129" s="246">
        <f>ROUND(I129*H129,3)</f>
        <v>0</v>
      </c>
      <c r="K129" s="248"/>
      <c r="L129" s="41"/>
      <c r="M129" s="249" t="s">
        <v>1</v>
      </c>
      <c r="N129" s="250" t="s">
        <v>38</v>
      </c>
      <c r="O129" s="88"/>
      <c r="P129" s="251">
        <f>O129*H129</f>
        <v>0</v>
      </c>
      <c r="Q129" s="251">
        <v>0</v>
      </c>
      <c r="R129" s="251">
        <f>Q129*H129</f>
        <v>0</v>
      </c>
      <c r="S129" s="251">
        <v>0</v>
      </c>
      <c r="T129" s="252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53" t="s">
        <v>154</v>
      </c>
      <c r="AT129" s="253" t="s">
        <v>150</v>
      </c>
      <c r="AU129" s="253" t="s">
        <v>85</v>
      </c>
      <c r="AY129" s="14" t="s">
        <v>148</v>
      </c>
      <c r="BE129" s="254">
        <f>IF(N129="základná",J129,0)</f>
        <v>0</v>
      </c>
      <c r="BF129" s="254">
        <f>IF(N129="znížená",J129,0)</f>
        <v>0</v>
      </c>
      <c r="BG129" s="254">
        <f>IF(N129="zákl. prenesená",J129,0)</f>
        <v>0</v>
      </c>
      <c r="BH129" s="254">
        <f>IF(N129="zníž. prenesená",J129,0)</f>
        <v>0</v>
      </c>
      <c r="BI129" s="254">
        <f>IF(N129="nulová",J129,0)</f>
        <v>0</v>
      </c>
      <c r="BJ129" s="14" t="s">
        <v>85</v>
      </c>
      <c r="BK129" s="255">
        <f>ROUND(I129*H129,3)</f>
        <v>0</v>
      </c>
      <c r="BL129" s="14" t="s">
        <v>154</v>
      </c>
      <c r="BM129" s="253" t="s">
        <v>394</v>
      </c>
    </row>
    <row r="130" s="2" customFormat="1" ht="16.5" customHeight="1">
      <c r="A130" s="35"/>
      <c r="B130" s="36"/>
      <c r="C130" s="256" t="s">
        <v>85</v>
      </c>
      <c r="D130" s="256" t="s">
        <v>259</v>
      </c>
      <c r="E130" s="257" t="s">
        <v>395</v>
      </c>
      <c r="F130" s="258" t="s">
        <v>396</v>
      </c>
      <c r="G130" s="259" t="s">
        <v>280</v>
      </c>
      <c r="H130" s="260">
        <v>1</v>
      </c>
      <c r="I130" s="261"/>
      <c r="J130" s="260">
        <f>ROUND(I130*H130,3)</f>
        <v>0</v>
      </c>
      <c r="K130" s="262"/>
      <c r="L130" s="263"/>
      <c r="M130" s="272" t="s">
        <v>1</v>
      </c>
      <c r="N130" s="273" t="s">
        <v>38</v>
      </c>
      <c r="O130" s="268"/>
      <c r="P130" s="269">
        <f>O130*H130</f>
        <v>0</v>
      </c>
      <c r="Q130" s="269">
        <v>0</v>
      </c>
      <c r="R130" s="269">
        <f>Q130*H130</f>
        <v>0</v>
      </c>
      <c r="S130" s="269">
        <v>0</v>
      </c>
      <c r="T130" s="270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53" t="s">
        <v>178</v>
      </c>
      <c r="AT130" s="253" t="s">
        <v>259</v>
      </c>
      <c r="AU130" s="253" t="s">
        <v>85</v>
      </c>
      <c r="AY130" s="14" t="s">
        <v>148</v>
      </c>
      <c r="BE130" s="254">
        <f>IF(N130="základná",J130,0)</f>
        <v>0</v>
      </c>
      <c r="BF130" s="254">
        <f>IF(N130="znížená",J130,0)</f>
        <v>0</v>
      </c>
      <c r="BG130" s="254">
        <f>IF(N130="zákl. prenesená",J130,0)</f>
        <v>0</v>
      </c>
      <c r="BH130" s="254">
        <f>IF(N130="zníž. prenesená",J130,0)</f>
        <v>0</v>
      </c>
      <c r="BI130" s="254">
        <f>IF(N130="nulová",J130,0)</f>
        <v>0</v>
      </c>
      <c r="BJ130" s="14" t="s">
        <v>85</v>
      </c>
      <c r="BK130" s="255">
        <f>ROUND(I130*H130,3)</f>
        <v>0</v>
      </c>
      <c r="BL130" s="14" t="s">
        <v>154</v>
      </c>
      <c r="BM130" s="253" t="s">
        <v>397</v>
      </c>
    </row>
    <row r="131" s="2" customFormat="1" ht="6.96" customHeight="1">
      <c r="A131" s="35"/>
      <c r="B131" s="63"/>
      <c r="C131" s="64"/>
      <c r="D131" s="64"/>
      <c r="E131" s="64"/>
      <c r="F131" s="64"/>
      <c r="G131" s="64"/>
      <c r="H131" s="64"/>
      <c r="I131" s="190"/>
      <c r="J131" s="64"/>
      <c r="K131" s="64"/>
      <c r="L131" s="41"/>
      <c r="M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</sheetData>
  <sheetProtection sheet="1" autoFilter="0" formatColumns="0" formatRows="0" objects="1" scenarios="1" spinCount="100000" saltValue="tVyGaUTlxnnVz3sixlggj3Ev6NujFRpfCnuaaOZDnlXrUs8M8B1xGy5GG/xdL2zwBKkc3/e3qyEVLj2SOmzubQ==" hashValue="Qwpl6LP4+V8A/5E6LxNgfqyMUbtQQkt/Nyzjnk3Yvf+ba1P9vfyRn7/dVet4XzEgoopefU2qeEydWENOGgwW/Q==" algorithmName="SHA-512" password="CC35"/>
  <autoFilter ref="C125:K130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2:H112"/>
    <mergeCell ref="E116:H116"/>
    <mergeCell ref="E114:H114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style="1" customWidth="1"/>
    <col min="2" max="2" width="1.67" style="1" customWidth="1"/>
    <col min="3" max="3" width="4.17" style="1" customWidth="1"/>
    <col min="4" max="4" width="4.33" style="1" customWidth="1"/>
    <col min="5" max="5" width="17.17" style="1" customWidth="1"/>
    <col min="6" max="6" width="50.83" style="1" customWidth="1"/>
    <col min="7" max="7" width="7" style="1" customWidth="1"/>
    <col min="8" max="8" width="11.5" style="1" customWidth="1"/>
    <col min="9" max="9" width="20.17" style="144" customWidth="1"/>
    <col min="10" max="10" width="20.17" style="1" customWidth="1"/>
    <col min="11" max="11" width="20.17" style="1" hidden="1" customWidth="1"/>
    <col min="12" max="12" width="9.33" style="1" customWidth="1"/>
    <col min="13" max="13" width="10.83" style="1" hidden="1" customWidth="1"/>
    <col min="14" max="14" width="9.33" style="1" hidden="1"/>
    <col min="15" max="15" width="14.17" style="1" hidden="1" customWidth="1"/>
    <col min="16" max="16" width="14.17" style="1" hidden="1" customWidth="1"/>
    <col min="17" max="17" width="14.17" style="1" hidden="1" customWidth="1"/>
    <col min="18" max="18" width="14.17" style="1" hidden="1" customWidth="1"/>
    <col min="19" max="19" width="14.17" style="1" hidden="1" customWidth="1"/>
    <col min="20" max="20" width="14.17" style="1" hidden="1" customWidth="1"/>
    <col min="21" max="21" width="16.33" style="1" hidden="1" customWidth="1"/>
    <col min="22" max="22" width="12.33" style="1" customWidth="1"/>
    <col min="23" max="23" width="16.33" style="1" customWidth="1"/>
    <col min="24" max="24" width="12.33" style="1" customWidth="1"/>
    <col min="25" max="25" width="15" style="1" customWidth="1"/>
    <col min="26" max="26" width="11" style="1" customWidth="1"/>
    <col min="27" max="27" width="15" style="1" customWidth="1"/>
    <col min="28" max="28" width="16.33" style="1" customWidth="1"/>
    <col min="29" max="29" width="11" style="1" customWidth="1"/>
    <col min="30" max="30" width="15" style="1" customWidth="1"/>
    <col min="31" max="31" width="16.33" style="1" customWidth="1"/>
    <col min="44" max="44" width="9.33" style="1" hidden="1"/>
    <col min="45" max="45" width="9.33" style="1" hidden="1"/>
    <col min="46" max="46" width="9.33" style="1" hidden="1"/>
    <col min="47" max="47" width="9.33" style="1" hidden="1"/>
    <col min="48" max="48" width="9.33" style="1" hidden="1"/>
    <col min="49" max="49" width="9.33" style="1" hidden="1"/>
    <col min="50" max="50" width="9.33" style="1" hidden="1"/>
    <col min="51" max="51" width="9.33" style="1" hidden="1"/>
    <col min="52" max="52" width="9.33" style="1" hidden="1"/>
    <col min="53" max="53" width="9.33" style="1" hidden="1"/>
    <col min="54" max="54" width="9.33" style="1" hidden="1"/>
    <col min="55" max="55" width="9.33" style="1" hidden="1"/>
    <col min="56" max="56" width="9.33" style="1" hidden="1"/>
    <col min="57" max="57" width="9.33" style="1" hidden="1"/>
    <col min="58" max="58" width="9.33" style="1" hidden="1"/>
    <col min="59" max="59" width="9.33" style="1" hidden="1"/>
    <col min="60" max="60" width="9.33" style="1" hidden="1"/>
    <col min="61" max="61" width="9.33" style="1" hidden="1"/>
    <col min="62" max="62" width="9.33" style="1" hidden="1"/>
    <col min="63" max="63" width="9.33" style="1" hidden="1"/>
    <col min="64" max="64" width="9.33" style="1" hidden="1"/>
    <col min="65" max="65" width="9.33" style="1" hidden="1"/>
  </cols>
  <sheetData>
    <row r="2" s="1" customFormat="1" ht="36.96" customHeight="1">
      <c r="I2" s="14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99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7"/>
      <c r="J3" s="146"/>
      <c r="K3" s="146"/>
      <c r="L3" s="17"/>
      <c r="AT3" s="14" t="s">
        <v>72</v>
      </c>
    </row>
    <row r="4" s="1" customFormat="1" ht="24.96" customHeight="1">
      <c r="B4" s="17"/>
      <c r="D4" s="148" t="s">
        <v>115</v>
      </c>
      <c r="I4" s="144"/>
      <c r="L4" s="17"/>
      <c r="M4" s="149" t="s">
        <v>9</v>
      </c>
      <c r="AT4" s="14" t="s">
        <v>4</v>
      </c>
    </row>
    <row r="5" s="1" customFormat="1" ht="6.96" customHeight="1">
      <c r="B5" s="17"/>
      <c r="I5" s="144"/>
      <c r="L5" s="17"/>
    </row>
    <row r="6" s="1" customFormat="1" ht="12" customHeight="1">
      <c r="B6" s="17"/>
      <c r="D6" s="150" t="s">
        <v>14</v>
      </c>
      <c r="I6" s="144"/>
      <c r="L6" s="17"/>
    </row>
    <row r="7" s="1" customFormat="1" ht="16.5" customHeight="1">
      <c r="B7" s="17"/>
      <c r="E7" s="151" t="str">
        <f>'Rekapitulácia stavby'!K6</f>
        <v>DEVÍNSKA NOVÁ VES</v>
      </c>
      <c r="F7" s="150"/>
      <c r="G7" s="150"/>
      <c r="H7" s="150"/>
      <c r="I7" s="144"/>
      <c r="L7" s="17"/>
    </row>
    <row r="8">
      <c r="B8" s="17"/>
      <c r="D8" s="150" t="s">
        <v>116</v>
      </c>
      <c r="L8" s="17"/>
    </row>
    <row r="9" s="1" customFormat="1" ht="16.5" customHeight="1">
      <c r="B9" s="17"/>
      <c r="E9" s="151" t="s">
        <v>117</v>
      </c>
      <c r="F9" s="1"/>
      <c r="G9" s="1"/>
      <c r="H9" s="1"/>
      <c r="I9" s="144"/>
      <c r="L9" s="17"/>
    </row>
    <row r="10" s="1" customFormat="1" ht="12" customHeight="1">
      <c r="B10" s="17"/>
      <c r="D10" s="150" t="s">
        <v>118</v>
      </c>
      <c r="I10" s="144"/>
      <c r="L10" s="17"/>
    </row>
    <row r="11" s="2" customFormat="1" ht="16.5" customHeight="1">
      <c r="A11" s="35"/>
      <c r="B11" s="41"/>
      <c r="C11" s="35"/>
      <c r="D11" s="35"/>
      <c r="E11" s="167" t="s">
        <v>355</v>
      </c>
      <c r="F11" s="35"/>
      <c r="G11" s="35"/>
      <c r="H11" s="35"/>
      <c r="I11" s="152"/>
      <c r="J11" s="35"/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50" t="s">
        <v>356</v>
      </c>
      <c r="E12" s="35"/>
      <c r="F12" s="35"/>
      <c r="G12" s="35"/>
      <c r="H12" s="35"/>
      <c r="I12" s="152"/>
      <c r="J12" s="35"/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6.5" customHeight="1">
      <c r="A13" s="35"/>
      <c r="B13" s="41"/>
      <c r="C13" s="35"/>
      <c r="D13" s="35"/>
      <c r="E13" s="153" t="s">
        <v>398</v>
      </c>
      <c r="F13" s="35"/>
      <c r="G13" s="35"/>
      <c r="H13" s="35"/>
      <c r="I13" s="152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>
      <c r="A14" s="35"/>
      <c r="B14" s="41"/>
      <c r="C14" s="35"/>
      <c r="D14" s="35"/>
      <c r="E14" s="35"/>
      <c r="F14" s="35"/>
      <c r="G14" s="35"/>
      <c r="H14" s="35"/>
      <c r="I14" s="152"/>
      <c r="J14" s="35"/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2" customHeight="1">
      <c r="A15" s="35"/>
      <c r="B15" s="41"/>
      <c r="C15" s="35"/>
      <c r="D15" s="150" t="s">
        <v>16</v>
      </c>
      <c r="E15" s="35"/>
      <c r="F15" s="138" t="s">
        <v>1</v>
      </c>
      <c r="G15" s="35"/>
      <c r="H15" s="35"/>
      <c r="I15" s="154" t="s">
        <v>17</v>
      </c>
      <c r="J15" s="138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50" t="s">
        <v>18</v>
      </c>
      <c r="E16" s="35"/>
      <c r="F16" s="138" t="s">
        <v>15</v>
      </c>
      <c r="G16" s="35"/>
      <c r="H16" s="35"/>
      <c r="I16" s="154" t="s">
        <v>19</v>
      </c>
      <c r="J16" s="155" t="str">
        <f>'Rekapitulácia stavby'!AN8</f>
        <v>24. 9. 2019</v>
      </c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0.8" customHeight="1">
      <c r="A17" s="35"/>
      <c r="B17" s="41"/>
      <c r="C17" s="35"/>
      <c r="D17" s="35"/>
      <c r="E17" s="35"/>
      <c r="F17" s="35"/>
      <c r="G17" s="35"/>
      <c r="H17" s="35"/>
      <c r="I17" s="152"/>
      <c r="J17" s="35"/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2" customHeight="1">
      <c r="A18" s="35"/>
      <c r="B18" s="41"/>
      <c r="C18" s="35"/>
      <c r="D18" s="150" t="s">
        <v>21</v>
      </c>
      <c r="E18" s="35"/>
      <c r="F18" s="35"/>
      <c r="G18" s="35"/>
      <c r="H18" s="35"/>
      <c r="I18" s="154" t="s">
        <v>22</v>
      </c>
      <c r="J18" s="138" t="str">
        <f>IF('Rekapitulácia stavby'!AN10="","",'Rekapitulácia stavby'!AN10)</f>
        <v/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8" customHeight="1">
      <c r="A19" s="35"/>
      <c r="B19" s="41"/>
      <c r="C19" s="35"/>
      <c r="D19" s="35"/>
      <c r="E19" s="138" t="str">
        <f>IF('Rekapitulácia stavby'!E11="","",'Rekapitulácia stavby'!E11)</f>
        <v xml:space="preserve"> </v>
      </c>
      <c r="F19" s="35"/>
      <c r="G19" s="35"/>
      <c r="H19" s="35"/>
      <c r="I19" s="154" t="s">
        <v>24</v>
      </c>
      <c r="J19" s="138" t="str">
        <f>IF('Rekapitulácia stavby'!AN11="","",'Rekapitulácia stavby'!AN11)</f>
        <v/>
      </c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6.96" customHeight="1">
      <c r="A20" s="35"/>
      <c r="B20" s="41"/>
      <c r="C20" s="35"/>
      <c r="D20" s="35"/>
      <c r="E20" s="35"/>
      <c r="F20" s="35"/>
      <c r="G20" s="35"/>
      <c r="H20" s="35"/>
      <c r="I20" s="152"/>
      <c r="J20" s="35"/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2" customHeight="1">
      <c r="A21" s="35"/>
      <c r="B21" s="41"/>
      <c r="C21" s="35"/>
      <c r="D21" s="150" t="s">
        <v>25</v>
      </c>
      <c r="E21" s="35"/>
      <c r="F21" s="35"/>
      <c r="G21" s="35"/>
      <c r="H21" s="35"/>
      <c r="I21" s="154" t="s">
        <v>22</v>
      </c>
      <c r="J21" s="30" t="str">
        <f>'Rekapitulácia stavby'!AN13</f>
        <v>Vyplň údaj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8" customHeight="1">
      <c r="A22" s="35"/>
      <c r="B22" s="41"/>
      <c r="C22" s="35"/>
      <c r="D22" s="35"/>
      <c r="E22" s="30" t="str">
        <f>'Rekapitulácia stavby'!E14</f>
        <v>Vyplň údaj</v>
      </c>
      <c r="F22" s="138"/>
      <c r="G22" s="138"/>
      <c r="H22" s="138"/>
      <c r="I22" s="154" t="s">
        <v>24</v>
      </c>
      <c r="J22" s="30" t="str">
        <f>'Rekapitulácia stavby'!AN14</f>
        <v>Vyplň údaj</v>
      </c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6.96" customHeight="1">
      <c r="A23" s="35"/>
      <c r="B23" s="41"/>
      <c r="C23" s="35"/>
      <c r="D23" s="35"/>
      <c r="E23" s="35"/>
      <c r="F23" s="35"/>
      <c r="G23" s="35"/>
      <c r="H23" s="35"/>
      <c r="I23" s="152"/>
      <c r="J23" s="35"/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2" customHeight="1">
      <c r="A24" s="35"/>
      <c r="B24" s="41"/>
      <c r="C24" s="35"/>
      <c r="D24" s="150" t="s">
        <v>27</v>
      </c>
      <c r="E24" s="35"/>
      <c r="F24" s="35"/>
      <c r="G24" s="35"/>
      <c r="H24" s="35"/>
      <c r="I24" s="154" t="s">
        <v>22</v>
      </c>
      <c r="J24" s="138" t="str">
        <f>IF('Rekapitulácia stavby'!AN16="","",'Rekapitulácia stavby'!AN16)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8" customHeight="1">
      <c r="A25" s="35"/>
      <c r="B25" s="41"/>
      <c r="C25" s="35"/>
      <c r="D25" s="35"/>
      <c r="E25" s="138" t="str">
        <f>IF('Rekapitulácia stavby'!E17="","",'Rekapitulácia stavby'!E17)</f>
        <v xml:space="preserve"> </v>
      </c>
      <c r="F25" s="35"/>
      <c r="G25" s="35"/>
      <c r="H25" s="35"/>
      <c r="I25" s="154" t="s">
        <v>24</v>
      </c>
      <c r="J25" s="138" t="str">
        <f>IF('Rekapitulácia stavby'!AN17="","",'Rekapitulácia stavby'!AN17)</f>
        <v/>
      </c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6.96" customHeight="1">
      <c r="A26" s="35"/>
      <c r="B26" s="41"/>
      <c r="C26" s="35"/>
      <c r="D26" s="35"/>
      <c r="E26" s="35"/>
      <c r="F26" s="35"/>
      <c r="G26" s="35"/>
      <c r="H26" s="35"/>
      <c r="I26" s="152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12" customHeight="1">
      <c r="A27" s="35"/>
      <c r="B27" s="41"/>
      <c r="C27" s="35"/>
      <c r="D27" s="150" t="s">
        <v>30</v>
      </c>
      <c r="E27" s="35"/>
      <c r="F27" s="35"/>
      <c r="G27" s="35"/>
      <c r="H27" s="35"/>
      <c r="I27" s="154" t="s">
        <v>22</v>
      </c>
      <c r="J27" s="138" t="str">
        <f>IF('Rekapitulácia stavby'!AN19="","",'Rekapitulácia stavby'!AN19)</f>
        <v/>
      </c>
      <c r="K27" s="35"/>
      <c r="L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8" customHeight="1">
      <c r="A28" s="35"/>
      <c r="B28" s="41"/>
      <c r="C28" s="35"/>
      <c r="D28" s="35"/>
      <c r="E28" s="138" t="str">
        <f>IF('Rekapitulácia stavby'!E20="","",'Rekapitulácia stavby'!E20)</f>
        <v xml:space="preserve"> </v>
      </c>
      <c r="F28" s="35"/>
      <c r="G28" s="35"/>
      <c r="H28" s="35"/>
      <c r="I28" s="154" t="s">
        <v>24</v>
      </c>
      <c r="J28" s="138" t="str">
        <f>IF('Rekapitulácia stavby'!AN20="","",'Rekapitulácia stavby'!AN20)</f>
        <v/>
      </c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35"/>
      <c r="E29" s="35"/>
      <c r="F29" s="35"/>
      <c r="G29" s="35"/>
      <c r="H29" s="35"/>
      <c r="I29" s="152"/>
      <c r="J29" s="35"/>
      <c r="K29" s="35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12" customHeight="1">
      <c r="A30" s="35"/>
      <c r="B30" s="41"/>
      <c r="C30" s="35"/>
      <c r="D30" s="150" t="s">
        <v>31</v>
      </c>
      <c r="E30" s="35"/>
      <c r="F30" s="35"/>
      <c r="G30" s="35"/>
      <c r="H30" s="35"/>
      <c r="I30" s="152"/>
      <c r="J30" s="35"/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8" customFormat="1" ht="16.5" customHeight="1">
      <c r="A31" s="156"/>
      <c r="B31" s="157"/>
      <c r="C31" s="156"/>
      <c r="D31" s="156"/>
      <c r="E31" s="158" t="s">
        <v>1</v>
      </c>
      <c r="F31" s="158"/>
      <c r="G31" s="158"/>
      <c r="H31" s="158"/>
      <c r="I31" s="159"/>
      <c r="J31" s="156"/>
      <c r="K31" s="156"/>
      <c r="L31" s="160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</row>
    <row r="32" s="2" customFormat="1" ht="6.96" customHeight="1">
      <c r="A32" s="35"/>
      <c r="B32" s="41"/>
      <c r="C32" s="35"/>
      <c r="D32" s="35"/>
      <c r="E32" s="35"/>
      <c r="F32" s="35"/>
      <c r="G32" s="35"/>
      <c r="H32" s="35"/>
      <c r="I32" s="152"/>
      <c r="J32" s="35"/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61"/>
      <c r="E33" s="161"/>
      <c r="F33" s="161"/>
      <c r="G33" s="161"/>
      <c r="H33" s="161"/>
      <c r="I33" s="162"/>
      <c r="J33" s="161"/>
      <c r="K33" s="161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25.44" customHeight="1">
      <c r="A34" s="35"/>
      <c r="B34" s="41"/>
      <c r="C34" s="35"/>
      <c r="D34" s="163" t="s">
        <v>32</v>
      </c>
      <c r="E34" s="35"/>
      <c r="F34" s="35"/>
      <c r="G34" s="35"/>
      <c r="H34" s="35"/>
      <c r="I34" s="152"/>
      <c r="J34" s="164">
        <f>ROUND(J128,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6.96" customHeight="1">
      <c r="A35" s="35"/>
      <c r="B35" s="41"/>
      <c r="C35" s="35"/>
      <c r="D35" s="161"/>
      <c r="E35" s="161"/>
      <c r="F35" s="161"/>
      <c r="G35" s="161"/>
      <c r="H35" s="161"/>
      <c r="I35" s="162"/>
      <c r="J35" s="161"/>
      <c r="K35" s="161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35"/>
      <c r="F36" s="165" t="s">
        <v>34</v>
      </c>
      <c r="G36" s="35"/>
      <c r="H36" s="35"/>
      <c r="I36" s="166" t="s">
        <v>33</v>
      </c>
      <c r="J36" s="165" t="s">
        <v>35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="2" customFormat="1" ht="14.4" customHeight="1">
      <c r="A37" s="35"/>
      <c r="B37" s="41"/>
      <c r="C37" s="35"/>
      <c r="D37" s="167" t="s">
        <v>36</v>
      </c>
      <c r="E37" s="150" t="s">
        <v>37</v>
      </c>
      <c r="F37" s="168">
        <f>ROUND((SUM(BE128:BE136)),  2)</f>
        <v>0</v>
      </c>
      <c r="G37" s="35"/>
      <c r="H37" s="35"/>
      <c r="I37" s="169">
        <v>0.20000000000000001</v>
      </c>
      <c r="J37" s="168">
        <f>ROUND(((SUM(BE128:BE136))*I37),  2)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14.4" customHeight="1">
      <c r="A38" s="35"/>
      <c r="B38" s="41"/>
      <c r="C38" s="35"/>
      <c r="D38" s="35"/>
      <c r="E38" s="150" t="s">
        <v>38</v>
      </c>
      <c r="F38" s="168">
        <f>ROUND((SUM(BF128:BF136)),  2)</f>
        <v>0</v>
      </c>
      <c r="G38" s="35"/>
      <c r="H38" s="35"/>
      <c r="I38" s="169">
        <v>0.20000000000000001</v>
      </c>
      <c r="J38" s="168">
        <f>ROUND(((SUM(BF128:BF136))*I38),  2)</f>
        <v>0</v>
      </c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50" t="s">
        <v>39</v>
      </c>
      <c r="F39" s="168">
        <f>ROUND((SUM(BG128:BG136)),  2)</f>
        <v>0</v>
      </c>
      <c r="G39" s="35"/>
      <c r="H39" s="35"/>
      <c r="I39" s="169">
        <v>0.20000000000000001</v>
      </c>
      <c r="J39" s="168">
        <f>0</f>
        <v>0</v>
      </c>
      <c r="K39" s="35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14.4" customHeight="1">
      <c r="A40" s="35"/>
      <c r="B40" s="41"/>
      <c r="C40" s="35"/>
      <c r="D40" s="35"/>
      <c r="E40" s="150" t="s">
        <v>40</v>
      </c>
      <c r="F40" s="168">
        <f>ROUND((SUM(BH128:BH136)),  2)</f>
        <v>0</v>
      </c>
      <c r="G40" s="35"/>
      <c r="H40" s="35"/>
      <c r="I40" s="169">
        <v>0.20000000000000001</v>
      </c>
      <c r="J40" s="168">
        <f>0</f>
        <v>0</v>
      </c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2" customFormat="1" ht="14.4" customHeight="1">
      <c r="A41" s="35"/>
      <c r="B41" s="41"/>
      <c r="C41" s="35"/>
      <c r="D41" s="35"/>
      <c r="E41" s="150" t="s">
        <v>41</v>
      </c>
      <c r="F41" s="168">
        <f>ROUND((SUM(BI128:BI136)),  2)</f>
        <v>0</v>
      </c>
      <c r="G41" s="35"/>
      <c r="H41" s="35"/>
      <c r="I41" s="169">
        <v>0</v>
      </c>
      <c r="J41" s="168">
        <f>0</f>
        <v>0</v>
      </c>
      <c r="K41" s="35"/>
      <c r="L41" s="60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6.96" customHeight="1">
      <c r="A42" s="35"/>
      <c r="B42" s="41"/>
      <c r="C42" s="35"/>
      <c r="D42" s="35"/>
      <c r="E42" s="35"/>
      <c r="F42" s="35"/>
      <c r="G42" s="35"/>
      <c r="H42" s="35"/>
      <c r="I42" s="152"/>
      <c r="J42" s="35"/>
      <c r="K42" s="35"/>
      <c r="L42" s="60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2" customFormat="1" ht="25.44" customHeight="1">
      <c r="A43" s="35"/>
      <c r="B43" s="41"/>
      <c r="C43" s="170"/>
      <c r="D43" s="171" t="s">
        <v>42</v>
      </c>
      <c r="E43" s="172"/>
      <c r="F43" s="172"/>
      <c r="G43" s="173" t="s">
        <v>43</v>
      </c>
      <c r="H43" s="174" t="s">
        <v>44</v>
      </c>
      <c r="I43" s="175"/>
      <c r="J43" s="176">
        <f>SUM(J34:J41)</f>
        <v>0</v>
      </c>
      <c r="K43" s="177"/>
      <c r="L43" s="60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="2" customFormat="1" ht="14.4" customHeight="1">
      <c r="A44" s="35"/>
      <c r="B44" s="41"/>
      <c r="C44" s="35"/>
      <c r="D44" s="35"/>
      <c r="E44" s="35"/>
      <c r="F44" s="35"/>
      <c r="G44" s="35"/>
      <c r="H44" s="35"/>
      <c r="I44" s="152"/>
      <c r="J44" s="35"/>
      <c r="K44" s="35"/>
      <c r="L44" s="60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="1" customFormat="1" ht="14.4" customHeight="1">
      <c r="B45" s="17"/>
      <c r="I45" s="144"/>
      <c r="L45" s="17"/>
    </row>
    <row r="46" s="1" customFormat="1" ht="14.4" customHeight="1">
      <c r="B46" s="17"/>
      <c r="I46" s="144"/>
      <c r="L46" s="17"/>
    </row>
    <row r="47" s="1" customFormat="1" ht="14.4" customHeight="1">
      <c r="B47" s="17"/>
      <c r="I47" s="144"/>
      <c r="L47" s="17"/>
    </row>
    <row r="48" s="1" customFormat="1" ht="14.4" customHeight="1">
      <c r="B48" s="17"/>
      <c r="I48" s="144"/>
      <c r="L48" s="17"/>
    </row>
    <row r="49" s="1" customFormat="1" ht="14.4" customHeight="1">
      <c r="B49" s="17"/>
      <c r="I49" s="144"/>
      <c r="L49" s="17"/>
    </row>
    <row r="50" s="2" customFormat="1" ht="14.4" customHeight="1">
      <c r="B50" s="60"/>
      <c r="D50" s="178" t="s">
        <v>45</v>
      </c>
      <c r="E50" s="179"/>
      <c r="F50" s="179"/>
      <c r="G50" s="178" t="s">
        <v>46</v>
      </c>
      <c r="H50" s="179"/>
      <c r="I50" s="180"/>
      <c r="J50" s="179"/>
      <c r="K50" s="179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81" t="s">
        <v>47</v>
      </c>
      <c r="E61" s="182"/>
      <c r="F61" s="183" t="s">
        <v>48</v>
      </c>
      <c r="G61" s="181" t="s">
        <v>47</v>
      </c>
      <c r="H61" s="182"/>
      <c r="I61" s="184"/>
      <c r="J61" s="185" t="s">
        <v>48</v>
      </c>
      <c r="K61" s="182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8" t="s">
        <v>49</v>
      </c>
      <c r="E65" s="186"/>
      <c r="F65" s="186"/>
      <c r="G65" s="178" t="s">
        <v>50</v>
      </c>
      <c r="H65" s="186"/>
      <c r="I65" s="187"/>
      <c r="J65" s="186"/>
      <c r="K65" s="18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81" t="s">
        <v>47</v>
      </c>
      <c r="E76" s="182"/>
      <c r="F76" s="183" t="s">
        <v>48</v>
      </c>
      <c r="G76" s="181" t="s">
        <v>47</v>
      </c>
      <c r="H76" s="182"/>
      <c r="I76" s="184"/>
      <c r="J76" s="185" t="s">
        <v>48</v>
      </c>
      <c r="K76" s="182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88"/>
      <c r="C77" s="189"/>
      <c r="D77" s="189"/>
      <c r="E77" s="189"/>
      <c r="F77" s="189"/>
      <c r="G77" s="189"/>
      <c r="H77" s="189"/>
      <c r="I77" s="190"/>
      <c r="J77" s="189"/>
      <c r="K77" s="189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91"/>
      <c r="C81" s="192"/>
      <c r="D81" s="192"/>
      <c r="E81" s="192"/>
      <c r="F81" s="192"/>
      <c r="G81" s="192"/>
      <c r="H81" s="192"/>
      <c r="I81" s="193"/>
      <c r="J81" s="192"/>
      <c r="K81" s="192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120</v>
      </c>
      <c r="D82" s="37"/>
      <c r="E82" s="37"/>
      <c r="F82" s="37"/>
      <c r="G82" s="37"/>
      <c r="H82" s="37"/>
      <c r="I82" s="152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152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152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94" t="str">
        <f>E7</f>
        <v>DEVÍNSKA NOVÁ VES</v>
      </c>
      <c r="F85" s="29"/>
      <c r="G85" s="29"/>
      <c r="H85" s="29"/>
      <c r="I85" s="152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116</v>
      </c>
      <c r="D86" s="19"/>
      <c r="E86" s="19"/>
      <c r="F86" s="19"/>
      <c r="G86" s="19"/>
      <c r="H86" s="19"/>
      <c r="I86" s="144"/>
      <c r="J86" s="19"/>
      <c r="K86" s="19"/>
      <c r="L86" s="17"/>
    </row>
    <row r="87" s="1" customFormat="1" ht="16.5" customHeight="1">
      <c r="B87" s="18"/>
      <c r="C87" s="19"/>
      <c r="D87" s="19"/>
      <c r="E87" s="194" t="s">
        <v>117</v>
      </c>
      <c r="F87" s="19"/>
      <c r="G87" s="19"/>
      <c r="H87" s="19"/>
      <c r="I87" s="144"/>
      <c r="J87" s="19"/>
      <c r="K87" s="19"/>
      <c r="L87" s="17"/>
    </row>
    <row r="88" s="1" customFormat="1" ht="12" customHeight="1">
      <c r="B88" s="18"/>
      <c r="C88" s="29" t="s">
        <v>118</v>
      </c>
      <c r="D88" s="19"/>
      <c r="E88" s="19"/>
      <c r="F88" s="19"/>
      <c r="G88" s="19"/>
      <c r="H88" s="19"/>
      <c r="I88" s="144"/>
      <c r="J88" s="19"/>
      <c r="K88" s="19"/>
      <c r="L88" s="17"/>
    </row>
    <row r="89" s="2" customFormat="1" ht="16.5" customHeight="1">
      <c r="A89" s="35"/>
      <c r="B89" s="36"/>
      <c r="C89" s="37"/>
      <c r="D89" s="37"/>
      <c r="E89" s="271" t="s">
        <v>355</v>
      </c>
      <c r="F89" s="37"/>
      <c r="G89" s="37"/>
      <c r="H89" s="37"/>
      <c r="I89" s="152"/>
      <c r="J89" s="37"/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12" customHeight="1">
      <c r="A90" s="35"/>
      <c r="B90" s="36"/>
      <c r="C90" s="29" t="s">
        <v>356</v>
      </c>
      <c r="D90" s="37"/>
      <c r="E90" s="37"/>
      <c r="F90" s="37"/>
      <c r="G90" s="37"/>
      <c r="H90" s="37"/>
      <c r="I90" s="152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6.5" customHeight="1">
      <c r="A91" s="35"/>
      <c r="B91" s="36"/>
      <c r="C91" s="37"/>
      <c r="D91" s="37"/>
      <c r="E91" s="73" t="str">
        <f>E13</f>
        <v>01-23 - Napúšťací objekt</v>
      </c>
      <c r="F91" s="37"/>
      <c r="G91" s="37"/>
      <c r="H91" s="37"/>
      <c r="I91" s="152"/>
      <c r="J91" s="37"/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152"/>
      <c r="J92" s="37"/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2" customHeight="1">
      <c r="A93" s="35"/>
      <c r="B93" s="36"/>
      <c r="C93" s="29" t="s">
        <v>18</v>
      </c>
      <c r="D93" s="37"/>
      <c r="E93" s="37"/>
      <c r="F93" s="24" t="str">
        <f>F16</f>
        <v>DEVÍNSKA NOVÁ VES</v>
      </c>
      <c r="G93" s="37"/>
      <c r="H93" s="37"/>
      <c r="I93" s="154" t="s">
        <v>19</v>
      </c>
      <c r="J93" s="76" t="str">
        <f>IF(J16="","",J16)</f>
        <v>24. 9. 2019</v>
      </c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6.96" customHeight="1">
      <c r="A94" s="35"/>
      <c r="B94" s="36"/>
      <c r="C94" s="37"/>
      <c r="D94" s="37"/>
      <c r="E94" s="37"/>
      <c r="F94" s="37"/>
      <c r="G94" s="37"/>
      <c r="H94" s="37"/>
      <c r="I94" s="152"/>
      <c r="J94" s="37"/>
      <c r="K94" s="37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5.15" customHeight="1">
      <c r="A95" s="35"/>
      <c r="B95" s="36"/>
      <c r="C95" s="29" t="s">
        <v>21</v>
      </c>
      <c r="D95" s="37"/>
      <c r="E95" s="37"/>
      <c r="F95" s="24" t="str">
        <f>E19</f>
        <v xml:space="preserve"> </v>
      </c>
      <c r="G95" s="37"/>
      <c r="H95" s="37"/>
      <c r="I95" s="154" t="s">
        <v>27</v>
      </c>
      <c r="J95" s="33" t="str">
        <f>E25</f>
        <v xml:space="preserve"> </v>
      </c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15.15" customHeight="1">
      <c r="A96" s="35"/>
      <c r="B96" s="36"/>
      <c r="C96" s="29" t="s">
        <v>25</v>
      </c>
      <c r="D96" s="37"/>
      <c r="E96" s="37"/>
      <c r="F96" s="24" t="str">
        <f>IF(E22="","",E22)</f>
        <v>Vyplň údaj</v>
      </c>
      <c r="G96" s="37"/>
      <c r="H96" s="37"/>
      <c r="I96" s="154" t="s">
        <v>30</v>
      </c>
      <c r="J96" s="33" t="str">
        <f>E28</f>
        <v xml:space="preserve"> 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152"/>
      <c r="J97" s="37"/>
      <c r="K97" s="37"/>
      <c r="L97" s="60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9.28" customHeight="1">
      <c r="A98" s="35"/>
      <c r="B98" s="36"/>
      <c r="C98" s="195" t="s">
        <v>121</v>
      </c>
      <c r="D98" s="196"/>
      <c r="E98" s="196"/>
      <c r="F98" s="196"/>
      <c r="G98" s="196"/>
      <c r="H98" s="196"/>
      <c r="I98" s="197"/>
      <c r="J98" s="198" t="s">
        <v>122</v>
      </c>
      <c r="K98" s="196"/>
      <c r="L98" s="60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="2" customFormat="1" ht="10.32" customHeight="1">
      <c r="A99" s="35"/>
      <c r="B99" s="36"/>
      <c r="C99" s="37"/>
      <c r="D99" s="37"/>
      <c r="E99" s="37"/>
      <c r="F99" s="37"/>
      <c r="G99" s="37"/>
      <c r="H99" s="37"/>
      <c r="I99" s="152"/>
      <c r="J99" s="37"/>
      <c r="K99" s="37"/>
      <c r="L99" s="60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="2" customFormat="1" ht="22.8" customHeight="1">
      <c r="A100" s="35"/>
      <c r="B100" s="36"/>
      <c r="C100" s="199" t="s">
        <v>123</v>
      </c>
      <c r="D100" s="37"/>
      <c r="E100" s="37"/>
      <c r="F100" s="37"/>
      <c r="G100" s="37"/>
      <c r="H100" s="37"/>
      <c r="I100" s="152"/>
      <c r="J100" s="107">
        <f>J128</f>
        <v>0</v>
      </c>
      <c r="K100" s="37"/>
      <c r="L100" s="60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U100" s="14" t="s">
        <v>124</v>
      </c>
    </row>
    <row r="101" s="9" customFormat="1" ht="24.96" customHeight="1">
      <c r="A101" s="9"/>
      <c r="B101" s="200"/>
      <c r="C101" s="201"/>
      <c r="D101" s="202" t="s">
        <v>125</v>
      </c>
      <c r="E101" s="203"/>
      <c r="F101" s="203"/>
      <c r="G101" s="203"/>
      <c r="H101" s="203"/>
      <c r="I101" s="204"/>
      <c r="J101" s="205">
        <f>J129</f>
        <v>0</v>
      </c>
      <c r="K101" s="201"/>
      <c r="L101" s="20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207"/>
      <c r="C102" s="130"/>
      <c r="D102" s="208" t="s">
        <v>129</v>
      </c>
      <c r="E102" s="209"/>
      <c r="F102" s="209"/>
      <c r="G102" s="209"/>
      <c r="H102" s="209"/>
      <c r="I102" s="210"/>
      <c r="J102" s="211">
        <f>J130</f>
        <v>0</v>
      </c>
      <c r="K102" s="130"/>
      <c r="L102" s="21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200"/>
      <c r="C103" s="201"/>
      <c r="D103" s="202" t="s">
        <v>132</v>
      </c>
      <c r="E103" s="203"/>
      <c r="F103" s="203"/>
      <c r="G103" s="203"/>
      <c r="H103" s="203"/>
      <c r="I103" s="204"/>
      <c r="J103" s="205">
        <f>J133</f>
        <v>0</v>
      </c>
      <c r="K103" s="201"/>
      <c r="L103" s="206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207"/>
      <c r="C104" s="130"/>
      <c r="D104" s="208" t="s">
        <v>358</v>
      </c>
      <c r="E104" s="209"/>
      <c r="F104" s="209"/>
      <c r="G104" s="209"/>
      <c r="H104" s="209"/>
      <c r="I104" s="210"/>
      <c r="J104" s="211">
        <f>J134</f>
        <v>0</v>
      </c>
      <c r="K104" s="130"/>
      <c r="L104" s="21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5"/>
      <c r="B105" s="36"/>
      <c r="C105" s="37"/>
      <c r="D105" s="37"/>
      <c r="E105" s="37"/>
      <c r="F105" s="37"/>
      <c r="G105" s="37"/>
      <c r="H105" s="37"/>
      <c r="I105" s="152"/>
      <c r="J105" s="37"/>
      <c r="K105" s="37"/>
      <c r="L105" s="60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6.96" customHeight="1">
      <c r="A106" s="35"/>
      <c r="B106" s="63"/>
      <c r="C106" s="64"/>
      <c r="D106" s="64"/>
      <c r="E106" s="64"/>
      <c r="F106" s="64"/>
      <c r="G106" s="64"/>
      <c r="H106" s="64"/>
      <c r="I106" s="190"/>
      <c r="J106" s="64"/>
      <c r="K106" s="64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10" s="2" customFormat="1" ht="6.96" customHeight="1">
      <c r="A110" s="35"/>
      <c r="B110" s="65"/>
      <c r="C110" s="66"/>
      <c r="D110" s="66"/>
      <c r="E110" s="66"/>
      <c r="F110" s="66"/>
      <c r="G110" s="66"/>
      <c r="H110" s="66"/>
      <c r="I110" s="193"/>
      <c r="J110" s="66"/>
      <c r="K110" s="66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24.96" customHeight="1">
      <c r="A111" s="35"/>
      <c r="B111" s="36"/>
      <c r="C111" s="20" t="s">
        <v>134</v>
      </c>
      <c r="D111" s="37"/>
      <c r="E111" s="37"/>
      <c r="F111" s="37"/>
      <c r="G111" s="37"/>
      <c r="H111" s="37"/>
      <c r="I111" s="152"/>
      <c r="J111" s="37"/>
      <c r="K111" s="37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7"/>
      <c r="D112" s="37"/>
      <c r="E112" s="37"/>
      <c r="F112" s="37"/>
      <c r="G112" s="37"/>
      <c r="H112" s="37"/>
      <c r="I112" s="152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14</v>
      </c>
      <c r="D113" s="37"/>
      <c r="E113" s="37"/>
      <c r="F113" s="37"/>
      <c r="G113" s="37"/>
      <c r="H113" s="37"/>
      <c r="I113" s="152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194" t="str">
        <f>E7</f>
        <v>DEVÍNSKA NOVÁ VES</v>
      </c>
      <c r="F114" s="29"/>
      <c r="G114" s="29"/>
      <c r="H114" s="29"/>
      <c r="I114" s="152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1" customFormat="1" ht="12" customHeight="1">
      <c r="B115" s="18"/>
      <c r="C115" s="29" t="s">
        <v>116</v>
      </c>
      <c r="D115" s="19"/>
      <c r="E115" s="19"/>
      <c r="F115" s="19"/>
      <c r="G115" s="19"/>
      <c r="H115" s="19"/>
      <c r="I115" s="144"/>
      <c r="J115" s="19"/>
      <c r="K115" s="19"/>
      <c r="L115" s="17"/>
    </row>
    <row r="116" s="1" customFormat="1" ht="16.5" customHeight="1">
      <c r="B116" s="18"/>
      <c r="C116" s="19"/>
      <c r="D116" s="19"/>
      <c r="E116" s="194" t="s">
        <v>117</v>
      </c>
      <c r="F116" s="19"/>
      <c r="G116" s="19"/>
      <c r="H116" s="19"/>
      <c r="I116" s="144"/>
      <c r="J116" s="19"/>
      <c r="K116" s="19"/>
      <c r="L116" s="17"/>
    </row>
    <row r="117" s="1" customFormat="1" ht="12" customHeight="1">
      <c r="B117" s="18"/>
      <c r="C117" s="29" t="s">
        <v>118</v>
      </c>
      <c r="D117" s="19"/>
      <c r="E117" s="19"/>
      <c r="F117" s="19"/>
      <c r="G117" s="19"/>
      <c r="H117" s="19"/>
      <c r="I117" s="144"/>
      <c r="J117" s="19"/>
      <c r="K117" s="19"/>
      <c r="L117" s="17"/>
    </row>
    <row r="118" s="2" customFormat="1" ht="16.5" customHeight="1">
      <c r="A118" s="35"/>
      <c r="B118" s="36"/>
      <c r="C118" s="37"/>
      <c r="D118" s="37"/>
      <c r="E118" s="271" t="s">
        <v>355</v>
      </c>
      <c r="F118" s="37"/>
      <c r="G118" s="37"/>
      <c r="H118" s="37"/>
      <c r="I118" s="152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356</v>
      </c>
      <c r="D119" s="37"/>
      <c r="E119" s="37"/>
      <c r="F119" s="37"/>
      <c r="G119" s="37"/>
      <c r="H119" s="37"/>
      <c r="I119" s="152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6.5" customHeight="1">
      <c r="A120" s="35"/>
      <c r="B120" s="36"/>
      <c r="C120" s="37"/>
      <c r="D120" s="37"/>
      <c r="E120" s="73" t="str">
        <f>E13</f>
        <v>01-23 - Napúšťací objekt</v>
      </c>
      <c r="F120" s="37"/>
      <c r="G120" s="37"/>
      <c r="H120" s="37"/>
      <c r="I120" s="152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6.96" customHeight="1">
      <c r="A121" s="35"/>
      <c r="B121" s="36"/>
      <c r="C121" s="37"/>
      <c r="D121" s="37"/>
      <c r="E121" s="37"/>
      <c r="F121" s="37"/>
      <c r="G121" s="37"/>
      <c r="H121" s="37"/>
      <c r="I121" s="152"/>
      <c r="J121" s="37"/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2" customHeight="1">
      <c r="A122" s="35"/>
      <c r="B122" s="36"/>
      <c r="C122" s="29" t="s">
        <v>18</v>
      </c>
      <c r="D122" s="37"/>
      <c r="E122" s="37"/>
      <c r="F122" s="24" t="str">
        <f>F16</f>
        <v>DEVÍNSKA NOVÁ VES</v>
      </c>
      <c r="G122" s="37"/>
      <c r="H122" s="37"/>
      <c r="I122" s="154" t="s">
        <v>19</v>
      </c>
      <c r="J122" s="76" t="str">
        <f>IF(J16="","",J16)</f>
        <v>24. 9. 2019</v>
      </c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6.96" customHeight="1">
      <c r="A123" s="35"/>
      <c r="B123" s="36"/>
      <c r="C123" s="37"/>
      <c r="D123" s="37"/>
      <c r="E123" s="37"/>
      <c r="F123" s="37"/>
      <c r="G123" s="37"/>
      <c r="H123" s="37"/>
      <c r="I123" s="152"/>
      <c r="J123" s="37"/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5.15" customHeight="1">
      <c r="A124" s="35"/>
      <c r="B124" s="36"/>
      <c r="C124" s="29" t="s">
        <v>21</v>
      </c>
      <c r="D124" s="37"/>
      <c r="E124" s="37"/>
      <c r="F124" s="24" t="str">
        <f>E19</f>
        <v xml:space="preserve"> </v>
      </c>
      <c r="G124" s="37"/>
      <c r="H124" s="37"/>
      <c r="I124" s="154" t="s">
        <v>27</v>
      </c>
      <c r="J124" s="33" t="str">
        <f>E25</f>
        <v xml:space="preserve"> </v>
      </c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5.15" customHeight="1">
      <c r="A125" s="35"/>
      <c r="B125" s="36"/>
      <c r="C125" s="29" t="s">
        <v>25</v>
      </c>
      <c r="D125" s="37"/>
      <c r="E125" s="37"/>
      <c r="F125" s="24" t="str">
        <f>IF(E22="","",E22)</f>
        <v>Vyplň údaj</v>
      </c>
      <c r="G125" s="37"/>
      <c r="H125" s="37"/>
      <c r="I125" s="154" t="s">
        <v>30</v>
      </c>
      <c r="J125" s="33" t="str">
        <f>E28</f>
        <v xml:space="preserve"> </v>
      </c>
      <c r="K125" s="37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0.32" customHeight="1">
      <c r="A126" s="35"/>
      <c r="B126" s="36"/>
      <c r="C126" s="37"/>
      <c r="D126" s="37"/>
      <c r="E126" s="37"/>
      <c r="F126" s="37"/>
      <c r="G126" s="37"/>
      <c r="H126" s="37"/>
      <c r="I126" s="152"/>
      <c r="J126" s="37"/>
      <c r="K126" s="37"/>
      <c r="L126" s="60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11" customFormat="1" ht="29.28" customHeight="1">
      <c r="A127" s="213"/>
      <c r="B127" s="214"/>
      <c r="C127" s="215" t="s">
        <v>135</v>
      </c>
      <c r="D127" s="216" t="s">
        <v>57</v>
      </c>
      <c r="E127" s="216" t="s">
        <v>53</v>
      </c>
      <c r="F127" s="216" t="s">
        <v>54</v>
      </c>
      <c r="G127" s="216" t="s">
        <v>136</v>
      </c>
      <c r="H127" s="216" t="s">
        <v>137</v>
      </c>
      <c r="I127" s="217" t="s">
        <v>138</v>
      </c>
      <c r="J127" s="218" t="s">
        <v>122</v>
      </c>
      <c r="K127" s="219" t="s">
        <v>139</v>
      </c>
      <c r="L127" s="220"/>
      <c r="M127" s="97" t="s">
        <v>1</v>
      </c>
      <c r="N127" s="98" t="s">
        <v>36</v>
      </c>
      <c r="O127" s="98" t="s">
        <v>140</v>
      </c>
      <c r="P127" s="98" t="s">
        <v>141</v>
      </c>
      <c r="Q127" s="98" t="s">
        <v>142</v>
      </c>
      <c r="R127" s="98" t="s">
        <v>143</v>
      </c>
      <c r="S127" s="98" t="s">
        <v>144</v>
      </c>
      <c r="T127" s="99" t="s">
        <v>145</v>
      </c>
      <c r="U127" s="213"/>
      <c r="V127" s="213"/>
      <c r="W127" s="213"/>
      <c r="X127" s="213"/>
      <c r="Y127" s="213"/>
      <c r="Z127" s="213"/>
      <c r="AA127" s="213"/>
      <c r="AB127" s="213"/>
      <c r="AC127" s="213"/>
      <c r="AD127" s="213"/>
      <c r="AE127" s="213"/>
    </row>
    <row r="128" s="2" customFormat="1" ht="22.8" customHeight="1">
      <c r="A128" s="35"/>
      <c r="B128" s="36"/>
      <c r="C128" s="104" t="s">
        <v>123</v>
      </c>
      <c r="D128" s="37"/>
      <c r="E128" s="37"/>
      <c r="F128" s="37"/>
      <c r="G128" s="37"/>
      <c r="H128" s="37"/>
      <c r="I128" s="152"/>
      <c r="J128" s="221">
        <f>BK128</f>
        <v>0</v>
      </c>
      <c r="K128" s="37"/>
      <c r="L128" s="41"/>
      <c r="M128" s="100"/>
      <c r="N128" s="222"/>
      <c r="O128" s="101"/>
      <c r="P128" s="223">
        <f>P129+P133</f>
        <v>0</v>
      </c>
      <c r="Q128" s="101"/>
      <c r="R128" s="223">
        <f>R129+R133</f>
        <v>8.0000000000000007E-05</v>
      </c>
      <c r="S128" s="101"/>
      <c r="T128" s="224">
        <f>T129+T133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4" t="s">
        <v>71</v>
      </c>
      <c r="AU128" s="14" t="s">
        <v>124</v>
      </c>
      <c r="BK128" s="225">
        <f>BK129+BK133</f>
        <v>0</v>
      </c>
    </row>
    <row r="129" s="12" customFormat="1" ht="25.92" customHeight="1">
      <c r="A129" s="12"/>
      <c r="B129" s="226"/>
      <c r="C129" s="227"/>
      <c r="D129" s="228" t="s">
        <v>71</v>
      </c>
      <c r="E129" s="229" t="s">
        <v>146</v>
      </c>
      <c r="F129" s="229" t="s">
        <v>147</v>
      </c>
      <c r="G129" s="227"/>
      <c r="H129" s="227"/>
      <c r="I129" s="230"/>
      <c r="J129" s="231">
        <f>BK129</f>
        <v>0</v>
      </c>
      <c r="K129" s="227"/>
      <c r="L129" s="232"/>
      <c r="M129" s="233"/>
      <c r="N129" s="234"/>
      <c r="O129" s="234"/>
      <c r="P129" s="235">
        <f>P130</f>
        <v>0</v>
      </c>
      <c r="Q129" s="234"/>
      <c r="R129" s="235">
        <f>R130</f>
        <v>0</v>
      </c>
      <c r="S129" s="234"/>
      <c r="T129" s="236">
        <f>T130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37" t="s">
        <v>79</v>
      </c>
      <c r="AT129" s="238" t="s">
        <v>71</v>
      </c>
      <c r="AU129" s="238" t="s">
        <v>72</v>
      </c>
      <c r="AY129" s="237" t="s">
        <v>148</v>
      </c>
      <c r="BK129" s="239">
        <f>BK130</f>
        <v>0</v>
      </c>
    </row>
    <row r="130" s="12" customFormat="1" ht="22.8" customHeight="1">
      <c r="A130" s="12"/>
      <c r="B130" s="226"/>
      <c r="C130" s="227"/>
      <c r="D130" s="228" t="s">
        <v>71</v>
      </c>
      <c r="E130" s="240" t="s">
        <v>178</v>
      </c>
      <c r="F130" s="240" t="s">
        <v>312</v>
      </c>
      <c r="G130" s="227"/>
      <c r="H130" s="227"/>
      <c r="I130" s="230"/>
      <c r="J130" s="241">
        <f>BK130</f>
        <v>0</v>
      </c>
      <c r="K130" s="227"/>
      <c r="L130" s="232"/>
      <c r="M130" s="233"/>
      <c r="N130" s="234"/>
      <c r="O130" s="234"/>
      <c r="P130" s="235">
        <f>SUM(P131:P132)</f>
        <v>0</v>
      </c>
      <c r="Q130" s="234"/>
      <c r="R130" s="235">
        <f>SUM(R131:R132)</f>
        <v>0</v>
      </c>
      <c r="S130" s="234"/>
      <c r="T130" s="236">
        <f>SUM(T131:T132)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37" t="s">
        <v>79</v>
      </c>
      <c r="AT130" s="238" t="s">
        <v>71</v>
      </c>
      <c r="AU130" s="238" t="s">
        <v>79</v>
      </c>
      <c r="AY130" s="237" t="s">
        <v>148</v>
      </c>
      <c r="BK130" s="239">
        <f>SUM(BK131:BK132)</f>
        <v>0</v>
      </c>
    </row>
    <row r="131" s="2" customFormat="1" ht="16.5" customHeight="1">
      <c r="A131" s="35"/>
      <c r="B131" s="36"/>
      <c r="C131" s="242" t="s">
        <v>79</v>
      </c>
      <c r="D131" s="242" t="s">
        <v>150</v>
      </c>
      <c r="E131" s="243" t="s">
        <v>399</v>
      </c>
      <c r="F131" s="244" t="s">
        <v>360</v>
      </c>
      <c r="G131" s="245" t="s">
        <v>280</v>
      </c>
      <c r="H131" s="246">
        <v>1</v>
      </c>
      <c r="I131" s="247"/>
      <c r="J131" s="246">
        <f>ROUND(I131*H131,3)</f>
        <v>0</v>
      </c>
      <c r="K131" s="248"/>
      <c r="L131" s="41"/>
      <c r="M131" s="249" t="s">
        <v>1</v>
      </c>
      <c r="N131" s="250" t="s">
        <v>38</v>
      </c>
      <c r="O131" s="88"/>
      <c r="P131" s="251">
        <f>O131*H131</f>
        <v>0</v>
      </c>
      <c r="Q131" s="251">
        <v>0</v>
      </c>
      <c r="R131" s="251">
        <f>Q131*H131</f>
        <v>0</v>
      </c>
      <c r="S131" s="251">
        <v>0</v>
      </c>
      <c r="T131" s="252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53" t="s">
        <v>154</v>
      </c>
      <c r="AT131" s="253" t="s">
        <v>150</v>
      </c>
      <c r="AU131" s="253" t="s">
        <v>85</v>
      </c>
      <c r="AY131" s="14" t="s">
        <v>148</v>
      </c>
      <c r="BE131" s="254">
        <f>IF(N131="základná",J131,0)</f>
        <v>0</v>
      </c>
      <c r="BF131" s="254">
        <f>IF(N131="znížená",J131,0)</f>
        <v>0</v>
      </c>
      <c r="BG131" s="254">
        <f>IF(N131="zákl. prenesená",J131,0)</f>
        <v>0</v>
      </c>
      <c r="BH131" s="254">
        <f>IF(N131="zníž. prenesená",J131,0)</f>
        <v>0</v>
      </c>
      <c r="BI131" s="254">
        <f>IF(N131="nulová",J131,0)</f>
        <v>0</v>
      </c>
      <c r="BJ131" s="14" t="s">
        <v>85</v>
      </c>
      <c r="BK131" s="255">
        <f>ROUND(I131*H131,3)</f>
        <v>0</v>
      </c>
      <c r="BL131" s="14" t="s">
        <v>154</v>
      </c>
      <c r="BM131" s="253" t="s">
        <v>400</v>
      </c>
    </row>
    <row r="132" s="2" customFormat="1" ht="16.5" customHeight="1">
      <c r="A132" s="35"/>
      <c r="B132" s="36"/>
      <c r="C132" s="256" t="s">
        <v>85</v>
      </c>
      <c r="D132" s="256" t="s">
        <v>259</v>
      </c>
      <c r="E132" s="257" t="s">
        <v>401</v>
      </c>
      <c r="F132" s="258" t="s">
        <v>363</v>
      </c>
      <c r="G132" s="259" t="s">
        <v>280</v>
      </c>
      <c r="H132" s="260">
        <v>1</v>
      </c>
      <c r="I132" s="261"/>
      <c r="J132" s="260">
        <f>ROUND(I132*H132,3)</f>
        <v>0</v>
      </c>
      <c r="K132" s="262"/>
      <c r="L132" s="263"/>
      <c r="M132" s="264" t="s">
        <v>1</v>
      </c>
      <c r="N132" s="265" t="s">
        <v>38</v>
      </c>
      <c r="O132" s="88"/>
      <c r="P132" s="251">
        <f>O132*H132</f>
        <v>0</v>
      </c>
      <c r="Q132" s="251">
        <v>0</v>
      </c>
      <c r="R132" s="251">
        <f>Q132*H132</f>
        <v>0</v>
      </c>
      <c r="S132" s="251">
        <v>0</v>
      </c>
      <c r="T132" s="252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53" t="s">
        <v>178</v>
      </c>
      <c r="AT132" s="253" t="s">
        <v>259</v>
      </c>
      <c r="AU132" s="253" t="s">
        <v>85</v>
      </c>
      <c r="AY132" s="14" t="s">
        <v>148</v>
      </c>
      <c r="BE132" s="254">
        <f>IF(N132="základná",J132,0)</f>
        <v>0</v>
      </c>
      <c r="BF132" s="254">
        <f>IF(N132="znížená",J132,0)</f>
        <v>0</v>
      </c>
      <c r="BG132" s="254">
        <f>IF(N132="zákl. prenesená",J132,0)</f>
        <v>0</v>
      </c>
      <c r="BH132" s="254">
        <f>IF(N132="zníž. prenesená",J132,0)</f>
        <v>0</v>
      </c>
      <c r="BI132" s="254">
        <f>IF(N132="nulová",J132,0)</f>
        <v>0</v>
      </c>
      <c r="BJ132" s="14" t="s">
        <v>85</v>
      </c>
      <c r="BK132" s="255">
        <f>ROUND(I132*H132,3)</f>
        <v>0</v>
      </c>
      <c r="BL132" s="14" t="s">
        <v>154</v>
      </c>
      <c r="BM132" s="253" t="s">
        <v>402</v>
      </c>
    </row>
    <row r="133" s="12" customFormat="1" ht="25.92" customHeight="1">
      <c r="A133" s="12"/>
      <c r="B133" s="226"/>
      <c r="C133" s="227"/>
      <c r="D133" s="228" t="s">
        <v>71</v>
      </c>
      <c r="E133" s="229" t="s">
        <v>342</v>
      </c>
      <c r="F133" s="229" t="s">
        <v>343</v>
      </c>
      <c r="G133" s="227"/>
      <c r="H133" s="227"/>
      <c r="I133" s="230"/>
      <c r="J133" s="231">
        <f>BK133</f>
        <v>0</v>
      </c>
      <c r="K133" s="227"/>
      <c r="L133" s="232"/>
      <c r="M133" s="233"/>
      <c r="N133" s="234"/>
      <c r="O133" s="234"/>
      <c r="P133" s="235">
        <f>P134</f>
        <v>0</v>
      </c>
      <c r="Q133" s="234"/>
      <c r="R133" s="235">
        <f>R134</f>
        <v>8.0000000000000007E-05</v>
      </c>
      <c r="S133" s="234"/>
      <c r="T133" s="236">
        <f>T134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37" t="s">
        <v>85</v>
      </c>
      <c r="AT133" s="238" t="s">
        <v>71</v>
      </c>
      <c r="AU133" s="238" t="s">
        <v>72</v>
      </c>
      <c r="AY133" s="237" t="s">
        <v>148</v>
      </c>
      <c r="BK133" s="239">
        <f>BK134</f>
        <v>0</v>
      </c>
    </row>
    <row r="134" s="12" customFormat="1" ht="22.8" customHeight="1">
      <c r="A134" s="12"/>
      <c r="B134" s="226"/>
      <c r="C134" s="227"/>
      <c r="D134" s="228" t="s">
        <v>71</v>
      </c>
      <c r="E134" s="240" t="s">
        <v>365</v>
      </c>
      <c r="F134" s="240" t="s">
        <v>366</v>
      </c>
      <c r="G134" s="227"/>
      <c r="H134" s="227"/>
      <c r="I134" s="230"/>
      <c r="J134" s="241">
        <f>BK134</f>
        <v>0</v>
      </c>
      <c r="K134" s="227"/>
      <c r="L134" s="232"/>
      <c r="M134" s="233"/>
      <c r="N134" s="234"/>
      <c r="O134" s="234"/>
      <c r="P134" s="235">
        <f>SUM(P135:P136)</f>
        <v>0</v>
      </c>
      <c r="Q134" s="234"/>
      <c r="R134" s="235">
        <f>SUM(R135:R136)</f>
        <v>8.0000000000000007E-05</v>
      </c>
      <c r="S134" s="234"/>
      <c r="T134" s="236">
        <f>SUM(T135:T136)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37" t="s">
        <v>85</v>
      </c>
      <c r="AT134" s="238" t="s">
        <v>71</v>
      </c>
      <c r="AU134" s="238" t="s">
        <v>79</v>
      </c>
      <c r="AY134" s="237" t="s">
        <v>148</v>
      </c>
      <c r="BK134" s="239">
        <f>SUM(BK135:BK136)</f>
        <v>0</v>
      </c>
    </row>
    <row r="135" s="2" customFormat="1" ht="16.5" customHeight="1">
      <c r="A135" s="35"/>
      <c r="B135" s="36"/>
      <c r="C135" s="242" t="s">
        <v>92</v>
      </c>
      <c r="D135" s="242" t="s">
        <v>150</v>
      </c>
      <c r="E135" s="243" t="s">
        <v>385</v>
      </c>
      <c r="F135" s="244" t="s">
        <v>386</v>
      </c>
      <c r="G135" s="245" t="s">
        <v>280</v>
      </c>
      <c r="H135" s="246">
        <v>1</v>
      </c>
      <c r="I135" s="247"/>
      <c r="J135" s="246">
        <f>ROUND(I135*H135,3)</f>
        <v>0</v>
      </c>
      <c r="K135" s="248"/>
      <c r="L135" s="41"/>
      <c r="M135" s="249" t="s">
        <v>1</v>
      </c>
      <c r="N135" s="250" t="s">
        <v>38</v>
      </c>
      <c r="O135" s="88"/>
      <c r="P135" s="251">
        <f>O135*H135</f>
        <v>0</v>
      </c>
      <c r="Q135" s="251">
        <v>8.0000000000000007E-05</v>
      </c>
      <c r="R135" s="251">
        <f>Q135*H135</f>
        <v>8.0000000000000007E-05</v>
      </c>
      <c r="S135" s="251">
        <v>0</v>
      </c>
      <c r="T135" s="252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53" t="s">
        <v>210</v>
      </c>
      <c r="AT135" s="253" t="s">
        <v>150</v>
      </c>
      <c r="AU135" s="253" t="s">
        <v>85</v>
      </c>
      <c r="AY135" s="14" t="s">
        <v>148</v>
      </c>
      <c r="BE135" s="254">
        <f>IF(N135="základná",J135,0)</f>
        <v>0</v>
      </c>
      <c r="BF135" s="254">
        <f>IF(N135="znížená",J135,0)</f>
        <v>0</v>
      </c>
      <c r="BG135" s="254">
        <f>IF(N135="zákl. prenesená",J135,0)</f>
        <v>0</v>
      </c>
      <c r="BH135" s="254">
        <f>IF(N135="zníž. prenesená",J135,0)</f>
        <v>0</v>
      </c>
      <c r="BI135" s="254">
        <f>IF(N135="nulová",J135,0)</f>
        <v>0</v>
      </c>
      <c r="BJ135" s="14" t="s">
        <v>85</v>
      </c>
      <c r="BK135" s="255">
        <f>ROUND(I135*H135,3)</f>
        <v>0</v>
      </c>
      <c r="BL135" s="14" t="s">
        <v>210</v>
      </c>
      <c r="BM135" s="253" t="s">
        <v>403</v>
      </c>
    </row>
    <row r="136" s="2" customFormat="1" ht="16.5" customHeight="1">
      <c r="A136" s="35"/>
      <c r="B136" s="36"/>
      <c r="C136" s="256" t="s">
        <v>154</v>
      </c>
      <c r="D136" s="256" t="s">
        <v>259</v>
      </c>
      <c r="E136" s="257" t="s">
        <v>404</v>
      </c>
      <c r="F136" s="258" t="s">
        <v>389</v>
      </c>
      <c r="G136" s="259" t="s">
        <v>280</v>
      </c>
      <c r="H136" s="260">
        <v>1</v>
      </c>
      <c r="I136" s="261"/>
      <c r="J136" s="260">
        <f>ROUND(I136*H136,3)</f>
        <v>0</v>
      </c>
      <c r="K136" s="262"/>
      <c r="L136" s="263"/>
      <c r="M136" s="272" t="s">
        <v>1</v>
      </c>
      <c r="N136" s="273" t="s">
        <v>38</v>
      </c>
      <c r="O136" s="268"/>
      <c r="P136" s="269">
        <f>O136*H136</f>
        <v>0</v>
      </c>
      <c r="Q136" s="269">
        <v>0</v>
      </c>
      <c r="R136" s="269">
        <f>Q136*H136</f>
        <v>0</v>
      </c>
      <c r="S136" s="269">
        <v>0</v>
      </c>
      <c r="T136" s="270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53" t="s">
        <v>277</v>
      </c>
      <c r="AT136" s="253" t="s">
        <v>259</v>
      </c>
      <c r="AU136" s="253" t="s">
        <v>85</v>
      </c>
      <c r="AY136" s="14" t="s">
        <v>148</v>
      </c>
      <c r="BE136" s="254">
        <f>IF(N136="základná",J136,0)</f>
        <v>0</v>
      </c>
      <c r="BF136" s="254">
        <f>IF(N136="znížená",J136,0)</f>
        <v>0</v>
      </c>
      <c r="BG136" s="254">
        <f>IF(N136="zákl. prenesená",J136,0)</f>
        <v>0</v>
      </c>
      <c r="BH136" s="254">
        <f>IF(N136="zníž. prenesená",J136,0)</f>
        <v>0</v>
      </c>
      <c r="BI136" s="254">
        <f>IF(N136="nulová",J136,0)</f>
        <v>0</v>
      </c>
      <c r="BJ136" s="14" t="s">
        <v>85</v>
      </c>
      <c r="BK136" s="255">
        <f>ROUND(I136*H136,3)</f>
        <v>0</v>
      </c>
      <c r="BL136" s="14" t="s">
        <v>210</v>
      </c>
      <c r="BM136" s="253" t="s">
        <v>405</v>
      </c>
    </row>
    <row r="137" s="2" customFormat="1" ht="6.96" customHeight="1">
      <c r="A137" s="35"/>
      <c r="B137" s="63"/>
      <c r="C137" s="64"/>
      <c r="D137" s="64"/>
      <c r="E137" s="64"/>
      <c r="F137" s="64"/>
      <c r="G137" s="64"/>
      <c r="H137" s="64"/>
      <c r="I137" s="190"/>
      <c r="J137" s="64"/>
      <c r="K137" s="64"/>
      <c r="L137" s="41"/>
      <c r="M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</row>
  </sheetData>
  <sheetProtection sheet="1" autoFilter="0" formatColumns="0" formatRows="0" objects="1" scenarios="1" spinCount="100000" saltValue="h5+OI6F6C0ykN2s0anM4JKgpfiJk4ICDJ9z2YIzi0vmZd9WA5HodT3bEaYEPk9u869hfwf663FY4vUfmMJBZnQ==" hashValue="x7J6B9dJ4Vkr+yoopqnmc1qgdjmAwFbZg4V+HRCERhdVdT9C1IM9Vxd8aE94uKHKakdHXNpPCHSAdzjrI+Zi3Q==" algorithmName="SHA-512" password="CC35"/>
  <autoFilter ref="C127:K136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4:H114"/>
    <mergeCell ref="E118:H118"/>
    <mergeCell ref="E116:H116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style="1" customWidth="1"/>
    <col min="2" max="2" width="1.67" style="1" customWidth="1"/>
    <col min="3" max="3" width="4.17" style="1" customWidth="1"/>
    <col min="4" max="4" width="4.33" style="1" customWidth="1"/>
    <col min="5" max="5" width="17.17" style="1" customWidth="1"/>
    <col min="6" max="6" width="50.83" style="1" customWidth="1"/>
    <col min="7" max="7" width="7" style="1" customWidth="1"/>
    <col min="8" max="8" width="11.5" style="1" customWidth="1"/>
    <col min="9" max="9" width="20.17" style="144" customWidth="1"/>
    <col min="10" max="10" width="20.17" style="1" customWidth="1"/>
    <col min="11" max="11" width="20.17" style="1" hidden="1" customWidth="1"/>
    <col min="12" max="12" width="9.33" style="1" customWidth="1"/>
    <col min="13" max="13" width="10.83" style="1" hidden="1" customWidth="1"/>
    <col min="14" max="14" width="9.33" style="1" hidden="1"/>
    <col min="15" max="15" width="14.17" style="1" hidden="1" customWidth="1"/>
    <col min="16" max="16" width="14.17" style="1" hidden="1" customWidth="1"/>
    <col min="17" max="17" width="14.17" style="1" hidden="1" customWidth="1"/>
    <col min="18" max="18" width="14.17" style="1" hidden="1" customWidth="1"/>
    <col min="19" max="19" width="14.17" style="1" hidden="1" customWidth="1"/>
    <col min="20" max="20" width="14.17" style="1" hidden="1" customWidth="1"/>
    <col min="21" max="21" width="16.33" style="1" hidden="1" customWidth="1"/>
    <col min="22" max="22" width="12.33" style="1" customWidth="1"/>
    <col min="23" max="23" width="16.33" style="1" customWidth="1"/>
    <col min="24" max="24" width="12.33" style="1" customWidth="1"/>
    <col min="25" max="25" width="15" style="1" customWidth="1"/>
    <col min="26" max="26" width="11" style="1" customWidth="1"/>
    <col min="27" max="27" width="15" style="1" customWidth="1"/>
    <col min="28" max="28" width="16.33" style="1" customWidth="1"/>
    <col min="29" max="29" width="11" style="1" customWidth="1"/>
    <col min="30" max="30" width="15" style="1" customWidth="1"/>
    <col min="31" max="31" width="16.33" style="1" customWidth="1"/>
    <col min="44" max="44" width="9.33" style="1" hidden="1"/>
    <col min="45" max="45" width="9.33" style="1" hidden="1"/>
    <col min="46" max="46" width="9.33" style="1" hidden="1"/>
    <col min="47" max="47" width="9.33" style="1" hidden="1"/>
    <col min="48" max="48" width="9.33" style="1" hidden="1"/>
    <col min="49" max="49" width="9.33" style="1" hidden="1"/>
    <col min="50" max="50" width="9.33" style="1" hidden="1"/>
    <col min="51" max="51" width="9.33" style="1" hidden="1"/>
    <col min="52" max="52" width="9.33" style="1" hidden="1"/>
    <col min="53" max="53" width="9.33" style="1" hidden="1"/>
    <col min="54" max="54" width="9.33" style="1" hidden="1"/>
    <col min="55" max="55" width="9.33" style="1" hidden="1"/>
    <col min="56" max="56" width="9.33" style="1" hidden="1"/>
    <col min="57" max="57" width="9.33" style="1" hidden="1"/>
    <col min="58" max="58" width="9.33" style="1" hidden="1"/>
    <col min="59" max="59" width="9.33" style="1" hidden="1"/>
    <col min="60" max="60" width="9.33" style="1" hidden="1"/>
    <col min="61" max="61" width="9.33" style="1" hidden="1"/>
    <col min="62" max="62" width="9.33" style="1" hidden="1"/>
    <col min="63" max="63" width="9.33" style="1" hidden="1"/>
    <col min="64" max="64" width="9.33" style="1" hidden="1"/>
    <col min="65" max="65" width="9.33" style="1" hidden="1"/>
  </cols>
  <sheetData>
    <row r="2" s="1" customFormat="1" ht="36.96" customHeight="1">
      <c r="I2" s="14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105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7"/>
      <c r="J3" s="146"/>
      <c r="K3" s="146"/>
      <c r="L3" s="17"/>
      <c r="AT3" s="14" t="s">
        <v>72</v>
      </c>
    </row>
    <row r="4" s="1" customFormat="1" ht="24.96" customHeight="1">
      <c r="B4" s="17"/>
      <c r="D4" s="148" t="s">
        <v>115</v>
      </c>
      <c r="I4" s="144"/>
      <c r="L4" s="17"/>
      <c r="M4" s="149" t="s">
        <v>9</v>
      </c>
      <c r="AT4" s="14" t="s">
        <v>4</v>
      </c>
    </row>
    <row r="5" s="1" customFormat="1" ht="6.96" customHeight="1">
      <c r="B5" s="17"/>
      <c r="I5" s="144"/>
      <c r="L5" s="17"/>
    </row>
    <row r="6" s="1" customFormat="1" ht="12" customHeight="1">
      <c r="B6" s="17"/>
      <c r="D6" s="150" t="s">
        <v>14</v>
      </c>
      <c r="I6" s="144"/>
      <c r="L6" s="17"/>
    </row>
    <row r="7" s="1" customFormat="1" ht="16.5" customHeight="1">
      <c r="B7" s="17"/>
      <c r="E7" s="151" t="str">
        <f>'Rekapitulácia stavby'!K6</f>
        <v>DEVÍNSKA NOVÁ VES</v>
      </c>
      <c r="F7" s="150"/>
      <c r="G7" s="150"/>
      <c r="H7" s="150"/>
      <c r="I7" s="144"/>
      <c r="L7" s="17"/>
    </row>
    <row r="8">
      <c r="B8" s="17"/>
      <c r="D8" s="150" t="s">
        <v>116</v>
      </c>
      <c r="L8" s="17"/>
    </row>
    <row r="9" s="1" customFormat="1" ht="16.5" customHeight="1">
      <c r="B9" s="17"/>
      <c r="E9" s="151" t="s">
        <v>117</v>
      </c>
      <c r="F9" s="1"/>
      <c r="G9" s="1"/>
      <c r="H9" s="1"/>
      <c r="I9" s="144"/>
      <c r="L9" s="17"/>
    </row>
    <row r="10" s="1" customFormat="1" ht="12" customHeight="1">
      <c r="B10" s="17"/>
      <c r="D10" s="150" t="s">
        <v>118</v>
      </c>
      <c r="I10" s="144"/>
      <c r="L10" s="17"/>
    </row>
    <row r="11" s="2" customFormat="1" ht="16.5" customHeight="1">
      <c r="A11" s="35"/>
      <c r="B11" s="41"/>
      <c r="C11" s="35"/>
      <c r="D11" s="35"/>
      <c r="E11" s="167" t="s">
        <v>406</v>
      </c>
      <c r="F11" s="35"/>
      <c r="G11" s="35"/>
      <c r="H11" s="35"/>
      <c r="I11" s="152"/>
      <c r="J11" s="35"/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50" t="s">
        <v>356</v>
      </c>
      <c r="E12" s="35"/>
      <c r="F12" s="35"/>
      <c r="G12" s="35"/>
      <c r="H12" s="35"/>
      <c r="I12" s="152"/>
      <c r="J12" s="35"/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6.5" customHeight="1">
      <c r="A13" s="35"/>
      <c r="B13" s="41"/>
      <c r="C13" s="35"/>
      <c r="D13" s="35"/>
      <c r="E13" s="153" t="s">
        <v>407</v>
      </c>
      <c r="F13" s="35"/>
      <c r="G13" s="35"/>
      <c r="H13" s="35"/>
      <c r="I13" s="152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>
      <c r="A14" s="35"/>
      <c r="B14" s="41"/>
      <c r="C14" s="35"/>
      <c r="D14" s="35"/>
      <c r="E14" s="35"/>
      <c r="F14" s="35"/>
      <c r="G14" s="35"/>
      <c r="H14" s="35"/>
      <c r="I14" s="152"/>
      <c r="J14" s="35"/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2" customHeight="1">
      <c r="A15" s="35"/>
      <c r="B15" s="41"/>
      <c r="C15" s="35"/>
      <c r="D15" s="150" t="s">
        <v>16</v>
      </c>
      <c r="E15" s="35"/>
      <c r="F15" s="138" t="s">
        <v>1</v>
      </c>
      <c r="G15" s="35"/>
      <c r="H15" s="35"/>
      <c r="I15" s="154" t="s">
        <v>17</v>
      </c>
      <c r="J15" s="138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50" t="s">
        <v>18</v>
      </c>
      <c r="E16" s="35"/>
      <c r="F16" s="138" t="s">
        <v>15</v>
      </c>
      <c r="G16" s="35"/>
      <c r="H16" s="35"/>
      <c r="I16" s="154" t="s">
        <v>19</v>
      </c>
      <c r="J16" s="155" t="str">
        <f>'Rekapitulácia stavby'!AN8</f>
        <v>24. 9. 2019</v>
      </c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0.8" customHeight="1">
      <c r="A17" s="35"/>
      <c r="B17" s="41"/>
      <c r="C17" s="35"/>
      <c r="D17" s="35"/>
      <c r="E17" s="35"/>
      <c r="F17" s="35"/>
      <c r="G17" s="35"/>
      <c r="H17" s="35"/>
      <c r="I17" s="152"/>
      <c r="J17" s="35"/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2" customHeight="1">
      <c r="A18" s="35"/>
      <c r="B18" s="41"/>
      <c r="C18" s="35"/>
      <c r="D18" s="150" t="s">
        <v>21</v>
      </c>
      <c r="E18" s="35"/>
      <c r="F18" s="35"/>
      <c r="G18" s="35"/>
      <c r="H18" s="35"/>
      <c r="I18" s="154" t="s">
        <v>22</v>
      </c>
      <c r="J18" s="138" t="str">
        <f>IF('Rekapitulácia stavby'!AN10="","",'Rekapitulácia stavby'!AN10)</f>
        <v/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8" customHeight="1">
      <c r="A19" s="35"/>
      <c r="B19" s="41"/>
      <c r="C19" s="35"/>
      <c r="D19" s="35"/>
      <c r="E19" s="138" t="str">
        <f>IF('Rekapitulácia stavby'!E11="","",'Rekapitulácia stavby'!E11)</f>
        <v xml:space="preserve"> </v>
      </c>
      <c r="F19" s="35"/>
      <c r="G19" s="35"/>
      <c r="H19" s="35"/>
      <c r="I19" s="154" t="s">
        <v>24</v>
      </c>
      <c r="J19" s="138" t="str">
        <f>IF('Rekapitulácia stavby'!AN11="","",'Rekapitulácia stavby'!AN11)</f>
        <v/>
      </c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6.96" customHeight="1">
      <c r="A20" s="35"/>
      <c r="B20" s="41"/>
      <c r="C20" s="35"/>
      <c r="D20" s="35"/>
      <c r="E20" s="35"/>
      <c r="F20" s="35"/>
      <c r="G20" s="35"/>
      <c r="H20" s="35"/>
      <c r="I20" s="152"/>
      <c r="J20" s="35"/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2" customHeight="1">
      <c r="A21" s="35"/>
      <c r="B21" s="41"/>
      <c r="C21" s="35"/>
      <c r="D21" s="150" t="s">
        <v>25</v>
      </c>
      <c r="E21" s="35"/>
      <c r="F21" s="35"/>
      <c r="G21" s="35"/>
      <c r="H21" s="35"/>
      <c r="I21" s="154" t="s">
        <v>22</v>
      </c>
      <c r="J21" s="30" t="str">
        <f>'Rekapitulácia stavby'!AN13</f>
        <v>Vyplň údaj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8" customHeight="1">
      <c r="A22" s="35"/>
      <c r="B22" s="41"/>
      <c r="C22" s="35"/>
      <c r="D22" s="35"/>
      <c r="E22" s="30" t="str">
        <f>'Rekapitulácia stavby'!E14</f>
        <v>Vyplň údaj</v>
      </c>
      <c r="F22" s="138"/>
      <c r="G22" s="138"/>
      <c r="H22" s="138"/>
      <c r="I22" s="154" t="s">
        <v>24</v>
      </c>
      <c r="J22" s="30" t="str">
        <f>'Rekapitulácia stavby'!AN14</f>
        <v>Vyplň údaj</v>
      </c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6.96" customHeight="1">
      <c r="A23" s="35"/>
      <c r="B23" s="41"/>
      <c r="C23" s="35"/>
      <c r="D23" s="35"/>
      <c r="E23" s="35"/>
      <c r="F23" s="35"/>
      <c r="G23" s="35"/>
      <c r="H23" s="35"/>
      <c r="I23" s="152"/>
      <c r="J23" s="35"/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2" customHeight="1">
      <c r="A24" s="35"/>
      <c r="B24" s="41"/>
      <c r="C24" s="35"/>
      <c r="D24" s="150" t="s">
        <v>27</v>
      </c>
      <c r="E24" s="35"/>
      <c r="F24" s="35"/>
      <c r="G24" s="35"/>
      <c r="H24" s="35"/>
      <c r="I24" s="154" t="s">
        <v>22</v>
      </c>
      <c r="J24" s="138" t="str">
        <f>IF('Rekapitulácia stavby'!AN16="","",'Rekapitulácia stavby'!AN16)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8" customHeight="1">
      <c r="A25" s="35"/>
      <c r="B25" s="41"/>
      <c r="C25" s="35"/>
      <c r="D25" s="35"/>
      <c r="E25" s="138" t="str">
        <f>IF('Rekapitulácia stavby'!E17="","",'Rekapitulácia stavby'!E17)</f>
        <v xml:space="preserve"> </v>
      </c>
      <c r="F25" s="35"/>
      <c r="G25" s="35"/>
      <c r="H25" s="35"/>
      <c r="I25" s="154" t="s">
        <v>24</v>
      </c>
      <c r="J25" s="138" t="str">
        <f>IF('Rekapitulácia stavby'!AN17="","",'Rekapitulácia stavby'!AN17)</f>
        <v/>
      </c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6.96" customHeight="1">
      <c r="A26" s="35"/>
      <c r="B26" s="41"/>
      <c r="C26" s="35"/>
      <c r="D26" s="35"/>
      <c r="E26" s="35"/>
      <c r="F26" s="35"/>
      <c r="G26" s="35"/>
      <c r="H26" s="35"/>
      <c r="I26" s="152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12" customHeight="1">
      <c r="A27" s="35"/>
      <c r="B27" s="41"/>
      <c r="C27" s="35"/>
      <c r="D27" s="150" t="s">
        <v>30</v>
      </c>
      <c r="E27" s="35"/>
      <c r="F27" s="35"/>
      <c r="G27" s="35"/>
      <c r="H27" s="35"/>
      <c r="I27" s="154" t="s">
        <v>22</v>
      </c>
      <c r="J27" s="138" t="str">
        <f>IF('Rekapitulácia stavby'!AN19="","",'Rekapitulácia stavby'!AN19)</f>
        <v/>
      </c>
      <c r="K27" s="35"/>
      <c r="L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8" customHeight="1">
      <c r="A28" s="35"/>
      <c r="B28" s="41"/>
      <c r="C28" s="35"/>
      <c r="D28" s="35"/>
      <c r="E28" s="138" t="str">
        <f>IF('Rekapitulácia stavby'!E20="","",'Rekapitulácia stavby'!E20)</f>
        <v xml:space="preserve"> </v>
      </c>
      <c r="F28" s="35"/>
      <c r="G28" s="35"/>
      <c r="H28" s="35"/>
      <c r="I28" s="154" t="s">
        <v>24</v>
      </c>
      <c r="J28" s="138" t="str">
        <f>IF('Rekapitulácia stavby'!AN20="","",'Rekapitulácia stavby'!AN20)</f>
        <v/>
      </c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35"/>
      <c r="E29" s="35"/>
      <c r="F29" s="35"/>
      <c r="G29" s="35"/>
      <c r="H29" s="35"/>
      <c r="I29" s="152"/>
      <c r="J29" s="35"/>
      <c r="K29" s="35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12" customHeight="1">
      <c r="A30" s="35"/>
      <c r="B30" s="41"/>
      <c r="C30" s="35"/>
      <c r="D30" s="150" t="s">
        <v>31</v>
      </c>
      <c r="E30" s="35"/>
      <c r="F30" s="35"/>
      <c r="G30" s="35"/>
      <c r="H30" s="35"/>
      <c r="I30" s="152"/>
      <c r="J30" s="35"/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8" customFormat="1" ht="16.5" customHeight="1">
      <c r="A31" s="156"/>
      <c r="B31" s="157"/>
      <c r="C31" s="156"/>
      <c r="D31" s="156"/>
      <c r="E31" s="158" t="s">
        <v>1</v>
      </c>
      <c r="F31" s="158"/>
      <c r="G31" s="158"/>
      <c r="H31" s="158"/>
      <c r="I31" s="159"/>
      <c r="J31" s="156"/>
      <c r="K31" s="156"/>
      <c r="L31" s="160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</row>
    <row r="32" s="2" customFormat="1" ht="6.96" customHeight="1">
      <c r="A32" s="35"/>
      <c r="B32" s="41"/>
      <c r="C32" s="35"/>
      <c r="D32" s="35"/>
      <c r="E32" s="35"/>
      <c r="F32" s="35"/>
      <c r="G32" s="35"/>
      <c r="H32" s="35"/>
      <c r="I32" s="152"/>
      <c r="J32" s="35"/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61"/>
      <c r="E33" s="161"/>
      <c r="F33" s="161"/>
      <c r="G33" s="161"/>
      <c r="H33" s="161"/>
      <c r="I33" s="162"/>
      <c r="J33" s="161"/>
      <c r="K33" s="161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25.44" customHeight="1">
      <c r="A34" s="35"/>
      <c r="B34" s="41"/>
      <c r="C34" s="35"/>
      <c r="D34" s="163" t="s">
        <v>32</v>
      </c>
      <c r="E34" s="35"/>
      <c r="F34" s="35"/>
      <c r="G34" s="35"/>
      <c r="H34" s="35"/>
      <c r="I34" s="152"/>
      <c r="J34" s="164">
        <f>ROUND(J131,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6.96" customHeight="1">
      <c r="A35" s="35"/>
      <c r="B35" s="41"/>
      <c r="C35" s="35"/>
      <c r="D35" s="161"/>
      <c r="E35" s="161"/>
      <c r="F35" s="161"/>
      <c r="G35" s="161"/>
      <c r="H35" s="161"/>
      <c r="I35" s="162"/>
      <c r="J35" s="161"/>
      <c r="K35" s="161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35"/>
      <c r="F36" s="165" t="s">
        <v>34</v>
      </c>
      <c r="G36" s="35"/>
      <c r="H36" s="35"/>
      <c r="I36" s="166" t="s">
        <v>33</v>
      </c>
      <c r="J36" s="165" t="s">
        <v>35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="2" customFormat="1" ht="14.4" customHeight="1">
      <c r="A37" s="35"/>
      <c r="B37" s="41"/>
      <c r="C37" s="35"/>
      <c r="D37" s="167" t="s">
        <v>36</v>
      </c>
      <c r="E37" s="150" t="s">
        <v>37</v>
      </c>
      <c r="F37" s="168">
        <f>ROUND((SUM(BE131:BE148)),  2)</f>
        <v>0</v>
      </c>
      <c r="G37" s="35"/>
      <c r="H37" s="35"/>
      <c r="I37" s="169">
        <v>0.20000000000000001</v>
      </c>
      <c r="J37" s="168">
        <f>ROUND(((SUM(BE131:BE148))*I37),  2)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14.4" customHeight="1">
      <c r="A38" s="35"/>
      <c r="B38" s="41"/>
      <c r="C38" s="35"/>
      <c r="D38" s="35"/>
      <c r="E38" s="150" t="s">
        <v>38</v>
      </c>
      <c r="F38" s="168">
        <f>ROUND((SUM(BF131:BF148)),  2)</f>
        <v>0</v>
      </c>
      <c r="G38" s="35"/>
      <c r="H38" s="35"/>
      <c r="I38" s="169">
        <v>0.20000000000000001</v>
      </c>
      <c r="J38" s="168">
        <f>ROUND(((SUM(BF131:BF148))*I38),  2)</f>
        <v>0</v>
      </c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50" t="s">
        <v>39</v>
      </c>
      <c r="F39" s="168">
        <f>ROUND((SUM(BG131:BG148)),  2)</f>
        <v>0</v>
      </c>
      <c r="G39" s="35"/>
      <c r="H39" s="35"/>
      <c r="I39" s="169">
        <v>0.20000000000000001</v>
      </c>
      <c r="J39" s="168">
        <f>0</f>
        <v>0</v>
      </c>
      <c r="K39" s="35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14.4" customHeight="1">
      <c r="A40" s="35"/>
      <c r="B40" s="41"/>
      <c r="C40" s="35"/>
      <c r="D40" s="35"/>
      <c r="E40" s="150" t="s">
        <v>40</v>
      </c>
      <c r="F40" s="168">
        <f>ROUND((SUM(BH131:BH148)),  2)</f>
        <v>0</v>
      </c>
      <c r="G40" s="35"/>
      <c r="H40" s="35"/>
      <c r="I40" s="169">
        <v>0.20000000000000001</v>
      </c>
      <c r="J40" s="168">
        <f>0</f>
        <v>0</v>
      </c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2" customFormat="1" ht="14.4" customHeight="1">
      <c r="A41" s="35"/>
      <c r="B41" s="41"/>
      <c r="C41" s="35"/>
      <c r="D41" s="35"/>
      <c r="E41" s="150" t="s">
        <v>41</v>
      </c>
      <c r="F41" s="168">
        <f>ROUND((SUM(BI131:BI148)),  2)</f>
        <v>0</v>
      </c>
      <c r="G41" s="35"/>
      <c r="H41" s="35"/>
      <c r="I41" s="169">
        <v>0</v>
      </c>
      <c r="J41" s="168">
        <f>0</f>
        <v>0</v>
      </c>
      <c r="K41" s="35"/>
      <c r="L41" s="60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6.96" customHeight="1">
      <c r="A42" s="35"/>
      <c r="B42" s="41"/>
      <c r="C42" s="35"/>
      <c r="D42" s="35"/>
      <c r="E42" s="35"/>
      <c r="F42" s="35"/>
      <c r="G42" s="35"/>
      <c r="H42" s="35"/>
      <c r="I42" s="152"/>
      <c r="J42" s="35"/>
      <c r="K42" s="35"/>
      <c r="L42" s="60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2" customFormat="1" ht="25.44" customHeight="1">
      <c r="A43" s="35"/>
      <c r="B43" s="41"/>
      <c r="C43" s="170"/>
      <c r="D43" s="171" t="s">
        <v>42</v>
      </c>
      <c r="E43" s="172"/>
      <c r="F43" s="172"/>
      <c r="G43" s="173" t="s">
        <v>43</v>
      </c>
      <c r="H43" s="174" t="s">
        <v>44</v>
      </c>
      <c r="I43" s="175"/>
      <c r="J43" s="176">
        <f>SUM(J34:J41)</f>
        <v>0</v>
      </c>
      <c r="K43" s="177"/>
      <c r="L43" s="60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="2" customFormat="1" ht="14.4" customHeight="1">
      <c r="A44" s="35"/>
      <c r="B44" s="41"/>
      <c r="C44" s="35"/>
      <c r="D44" s="35"/>
      <c r="E44" s="35"/>
      <c r="F44" s="35"/>
      <c r="G44" s="35"/>
      <c r="H44" s="35"/>
      <c r="I44" s="152"/>
      <c r="J44" s="35"/>
      <c r="K44" s="35"/>
      <c r="L44" s="60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="1" customFormat="1" ht="14.4" customHeight="1">
      <c r="B45" s="17"/>
      <c r="I45" s="144"/>
      <c r="L45" s="17"/>
    </row>
    <row r="46" s="1" customFormat="1" ht="14.4" customHeight="1">
      <c r="B46" s="17"/>
      <c r="I46" s="144"/>
      <c r="L46" s="17"/>
    </row>
    <row r="47" s="1" customFormat="1" ht="14.4" customHeight="1">
      <c r="B47" s="17"/>
      <c r="I47" s="144"/>
      <c r="L47" s="17"/>
    </row>
    <row r="48" s="1" customFormat="1" ht="14.4" customHeight="1">
      <c r="B48" s="17"/>
      <c r="I48" s="144"/>
      <c r="L48" s="17"/>
    </row>
    <row r="49" s="1" customFormat="1" ht="14.4" customHeight="1">
      <c r="B49" s="17"/>
      <c r="I49" s="144"/>
      <c r="L49" s="17"/>
    </row>
    <row r="50" s="2" customFormat="1" ht="14.4" customHeight="1">
      <c r="B50" s="60"/>
      <c r="D50" s="178" t="s">
        <v>45</v>
      </c>
      <c r="E50" s="179"/>
      <c r="F50" s="179"/>
      <c r="G50" s="178" t="s">
        <v>46</v>
      </c>
      <c r="H50" s="179"/>
      <c r="I50" s="180"/>
      <c r="J50" s="179"/>
      <c r="K50" s="179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81" t="s">
        <v>47</v>
      </c>
      <c r="E61" s="182"/>
      <c r="F61" s="183" t="s">
        <v>48</v>
      </c>
      <c r="G61" s="181" t="s">
        <v>47</v>
      </c>
      <c r="H61" s="182"/>
      <c r="I61" s="184"/>
      <c r="J61" s="185" t="s">
        <v>48</v>
      </c>
      <c r="K61" s="182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8" t="s">
        <v>49</v>
      </c>
      <c r="E65" s="186"/>
      <c r="F65" s="186"/>
      <c r="G65" s="178" t="s">
        <v>50</v>
      </c>
      <c r="H65" s="186"/>
      <c r="I65" s="187"/>
      <c r="J65" s="186"/>
      <c r="K65" s="18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81" t="s">
        <v>47</v>
      </c>
      <c r="E76" s="182"/>
      <c r="F76" s="183" t="s">
        <v>48</v>
      </c>
      <c r="G76" s="181" t="s">
        <v>47</v>
      </c>
      <c r="H76" s="182"/>
      <c r="I76" s="184"/>
      <c r="J76" s="185" t="s">
        <v>48</v>
      </c>
      <c r="K76" s="182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88"/>
      <c r="C77" s="189"/>
      <c r="D77" s="189"/>
      <c r="E77" s="189"/>
      <c r="F77" s="189"/>
      <c r="G77" s="189"/>
      <c r="H77" s="189"/>
      <c r="I77" s="190"/>
      <c r="J77" s="189"/>
      <c r="K77" s="189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91"/>
      <c r="C81" s="192"/>
      <c r="D81" s="192"/>
      <c r="E81" s="192"/>
      <c r="F81" s="192"/>
      <c r="G81" s="192"/>
      <c r="H81" s="192"/>
      <c r="I81" s="193"/>
      <c r="J81" s="192"/>
      <c r="K81" s="192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120</v>
      </c>
      <c r="D82" s="37"/>
      <c r="E82" s="37"/>
      <c r="F82" s="37"/>
      <c r="G82" s="37"/>
      <c r="H82" s="37"/>
      <c r="I82" s="152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152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152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94" t="str">
        <f>E7</f>
        <v>DEVÍNSKA NOVÁ VES</v>
      </c>
      <c r="F85" s="29"/>
      <c r="G85" s="29"/>
      <c r="H85" s="29"/>
      <c r="I85" s="152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116</v>
      </c>
      <c r="D86" s="19"/>
      <c r="E86" s="19"/>
      <c r="F86" s="19"/>
      <c r="G86" s="19"/>
      <c r="H86" s="19"/>
      <c r="I86" s="144"/>
      <c r="J86" s="19"/>
      <c r="K86" s="19"/>
      <c r="L86" s="17"/>
    </row>
    <row r="87" s="1" customFormat="1" ht="16.5" customHeight="1">
      <c r="B87" s="18"/>
      <c r="C87" s="19"/>
      <c r="D87" s="19"/>
      <c r="E87" s="194" t="s">
        <v>117</v>
      </c>
      <c r="F87" s="19"/>
      <c r="G87" s="19"/>
      <c r="H87" s="19"/>
      <c r="I87" s="144"/>
      <c r="J87" s="19"/>
      <c r="K87" s="19"/>
      <c r="L87" s="17"/>
    </row>
    <row r="88" s="1" customFormat="1" ht="12" customHeight="1">
      <c r="B88" s="18"/>
      <c r="C88" s="29" t="s">
        <v>118</v>
      </c>
      <c r="D88" s="19"/>
      <c r="E88" s="19"/>
      <c r="F88" s="19"/>
      <c r="G88" s="19"/>
      <c r="H88" s="19"/>
      <c r="I88" s="144"/>
      <c r="J88" s="19"/>
      <c r="K88" s="19"/>
      <c r="L88" s="17"/>
    </row>
    <row r="89" s="2" customFormat="1" ht="16.5" customHeight="1">
      <c r="A89" s="35"/>
      <c r="B89" s="36"/>
      <c r="C89" s="37"/>
      <c r="D89" s="37"/>
      <c r="E89" s="271" t="s">
        <v>406</v>
      </c>
      <c r="F89" s="37"/>
      <c r="G89" s="37"/>
      <c r="H89" s="37"/>
      <c r="I89" s="152"/>
      <c r="J89" s="37"/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12" customHeight="1">
      <c r="A90" s="35"/>
      <c r="B90" s="36"/>
      <c r="C90" s="29" t="s">
        <v>356</v>
      </c>
      <c r="D90" s="37"/>
      <c r="E90" s="37"/>
      <c r="F90" s="37"/>
      <c r="G90" s="37"/>
      <c r="H90" s="37"/>
      <c r="I90" s="152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6.5" customHeight="1">
      <c r="A91" s="35"/>
      <c r="B91" s="36"/>
      <c r="C91" s="37"/>
      <c r="D91" s="37"/>
      <c r="E91" s="73" t="str">
        <f>E13</f>
        <v>01-31 - Plošina</v>
      </c>
      <c r="F91" s="37"/>
      <c r="G91" s="37"/>
      <c r="H91" s="37"/>
      <c r="I91" s="152"/>
      <c r="J91" s="37"/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152"/>
      <c r="J92" s="37"/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2" customHeight="1">
      <c r="A93" s="35"/>
      <c r="B93" s="36"/>
      <c r="C93" s="29" t="s">
        <v>18</v>
      </c>
      <c r="D93" s="37"/>
      <c r="E93" s="37"/>
      <c r="F93" s="24" t="str">
        <f>F16</f>
        <v>DEVÍNSKA NOVÁ VES</v>
      </c>
      <c r="G93" s="37"/>
      <c r="H93" s="37"/>
      <c r="I93" s="154" t="s">
        <v>19</v>
      </c>
      <c r="J93" s="76" t="str">
        <f>IF(J16="","",J16)</f>
        <v>24. 9. 2019</v>
      </c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6.96" customHeight="1">
      <c r="A94" s="35"/>
      <c r="B94" s="36"/>
      <c r="C94" s="37"/>
      <c r="D94" s="37"/>
      <c r="E94" s="37"/>
      <c r="F94" s="37"/>
      <c r="G94" s="37"/>
      <c r="H94" s="37"/>
      <c r="I94" s="152"/>
      <c r="J94" s="37"/>
      <c r="K94" s="37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5.15" customHeight="1">
      <c r="A95" s="35"/>
      <c r="B95" s="36"/>
      <c r="C95" s="29" t="s">
        <v>21</v>
      </c>
      <c r="D95" s="37"/>
      <c r="E95" s="37"/>
      <c r="F95" s="24" t="str">
        <f>E19</f>
        <v xml:space="preserve"> </v>
      </c>
      <c r="G95" s="37"/>
      <c r="H95" s="37"/>
      <c r="I95" s="154" t="s">
        <v>27</v>
      </c>
      <c r="J95" s="33" t="str">
        <f>E25</f>
        <v xml:space="preserve"> </v>
      </c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15.15" customHeight="1">
      <c r="A96" s="35"/>
      <c r="B96" s="36"/>
      <c r="C96" s="29" t="s">
        <v>25</v>
      </c>
      <c r="D96" s="37"/>
      <c r="E96" s="37"/>
      <c r="F96" s="24" t="str">
        <f>IF(E22="","",E22)</f>
        <v>Vyplň údaj</v>
      </c>
      <c r="G96" s="37"/>
      <c r="H96" s="37"/>
      <c r="I96" s="154" t="s">
        <v>30</v>
      </c>
      <c r="J96" s="33" t="str">
        <f>E28</f>
        <v xml:space="preserve"> 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152"/>
      <c r="J97" s="37"/>
      <c r="K97" s="37"/>
      <c r="L97" s="60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9.28" customHeight="1">
      <c r="A98" s="35"/>
      <c r="B98" s="36"/>
      <c r="C98" s="195" t="s">
        <v>121</v>
      </c>
      <c r="D98" s="196"/>
      <c r="E98" s="196"/>
      <c r="F98" s="196"/>
      <c r="G98" s="196"/>
      <c r="H98" s="196"/>
      <c r="I98" s="197"/>
      <c r="J98" s="198" t="s">
        <v>122</v>
      </c>
      <c r="K98" s="196"/>
      <c r="L98" s="60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="2" customFormat="1" ht="10.32" customHeight="1">
      <c r="A99" s="35"/>
      <c r="B99" s="36"/>
      <c r="C99" s="37"/>
      <c r="D99" s="37"/>
      <c r="E99" s="37"/>
      <c r="F99" s="37"/>
      <c r="G99" s="37"/>
      <c r="H99" s="37"/>
      <c r="I99" s="152"/>
      <c r="J99" s="37"/>
      <c r="K99" s="37"/>
      <c r="L99" s="60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="2" customFormat="1" ht="22.8" customHeight="1">
      <c r="A100" s="35"/>
      <c r="B100" s="36"/>
      <c r="C100" s="199" t="s">
        <v>123</v>
      </c>
      <c r="D100" s="37"/>
      <c r="E100" s="37"/>
      <c r="F100" s="37"/>
      <c r="G100" s="37"/>
      <c r="H100" s="37"/>
      <c r="I100" s="152"/>
      <c r="J100" s="107">
        <f>J131</f>
        <v>0</v>
      </c>
      <c r="K100" s="37"/>
      <c r="L100" s="60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U100" s="14" t="s">
        <v>124</v>
      </c>
    </row>
    <row r="101" s="9" customFormat="1" ht="24.96" customHeight="1">
      <c r="A101" s="9"/>
      <c r="B101" s="200"/>
      <c r="C101" s="201"/>
      <c r="D101" s="202" t="s">
        <v>125</v>
      </c>
      <c r="E101" s="203"/>
      <c r="F101" s="203"/>
      <c r="G101" s="203"/>
      <c r="H101" s="203"/>
      <c r="I101" s="204"/>
      <c r="J101" s="205">
        <f>J132</f>
        <v>0</v>
      </c>
      <c r="K101" s="201"/>
      <c r="L101" s="20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207"/>
      <c r="C102" s="130"/>
      <c r="D102" s="208" t="s">
        <v>126</v>
      </c>
      <c r="E102" s="209"/>
      <c r="F102" s="209"/>
      <c r="G102" s="209"/>
      <c r="H102" s="209"/>
      <c r="I102" s="210"/>
      <c r="J102" s="211">
        <f>J133</f>
        <v>0</v>
      </c>
      <c r="K102" s="130"/>
      <c r="L102" s="21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7"/>
      <c r="C103" s="130"/>
      <c r="D103" s="208" t="s">
        <v>408</v>
      </c>
      <c r="E103" s="209"/>
      <c r="F103" s="209"/>
      <c r="G103" s="209"/>
      <c r="H103" s="209"/>
      <c r="I103" s="210"/>
      <c r="J103" s="211">
        <f>J136</f>
        <v>0</v>
      </c>
      <c r="K103" s="130"/>
      <c r="L103" s="21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7"/>
      <c r="C104" s="130"/>
      <c r="D104" s="208" t="s">
        <v>131</v>
      </c>
      <c r="E104" s="209"/>
      <c r="F104" s="209"/>
      <c r="G104" s="209"/>
      <c r="H104" s="209"/>
      <c r="I104" s="210"/>
      <c r="J104" s="211">
        <f>J140</f>
        <v>0</v>
      </c>
      <c r="K104" s="130"/>
      <c r="L104" s="21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200"/>
      <c r="C105" s="201"/>
      <c r="D105" s="202" t="s">
        <v>132</v>
      </c>
      <c r="E105" s="203"/>
      <c r="F105" s="203"/>
      <c r="G105" s="203"/>
      <c r="H105" s="203"/>
      <c r="I105" s="204"/>
      <c r="J105" s="205">
        <f>J142</f>
        <v>0</v>
      </c>
      <c r="K105" s="201"/>
      <c r="L105" s="20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207"/>
      <c r="C106" s="130"/>
      <c r="D106" s="208" t="s">
        <v>409</v>
      </c>
      <c r="E106" s="209"/>
      <c r="F106" s="209"/>
      <c r="G106" s="209"/>
      <c r="H106" s="209"/>
      <c r="I106" s="210"/>
      <c r="J106" s="211">
        <f>J143</f>
        <v>0</v>
      </c>
      <c r="K106" s="130"/>
      <c r="L106" s="21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207"/>
      <c r="C107" s="130"/>
      <c r="D107" s="208" t="s">
        <v>358</v>
      </c>
      <c r="E107" s="209"/>
      <c r="F107" s="209"/>
      <c r="G107" s="209"/>
      <c r="H107" s="209"/>
      <c r="I107" s="210"/>
      <c r="J107" s="211">
        <f>J146</f>
        <v>0</v>
      </c>
      <c r="K107" s="130"/>
      <c r="L107" s="21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5"/>
      <c r="B108" s="36"/>
      <c r="C108" s="37"/>
      <c r="D108" s="37"/>
      <c r="E108" s="37"/>
      <c r="F108" s="37"/>
      <c r="G108" s="37"/>
      <c r="H108" s="37"/>
      <c r="I108" s="152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63"/>
      <c r="C109" s="64"/>
      <c r="D109" s="64"/>
      <c r="E109" s="64"/>
      <c r="F109" s="64"/>
      <c r="G109" s="64"/>
      <c r="H109" s="64"/>
      <c r="I109" s="190"/>
      <c r="J109" s="64"/>
      <c r="K109" s="64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3" s="2" customFormat="1" ht="6.96" customHeight="1">
      <c r="A113" s="35"/>
      <c r="B113" s="65"/>
      <c r="C113" s="66"/>
      <c r="D113" s="66"/>
      <c r="E113" s="66"/>
      <c r="F113" s="66"/>
      <c r="G113" s="66"/>
      <c r="H113" s="66"/>
      <c r="I113" s="193"/>
      <c r="J113" s="66"/>
      <c r="K113" s="66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24.96" customHeight="1">
      <c r="A114" s="35"/>
      <c r="B114" s="36"/>
      <c r="C114" s="20" t="s">
        <v>134</v>
      </c>
      <c r="D114" s="37"/>
      <c r="E114" s="37"/>
      <c r="F114" s="37"/>
      <c r="G114" s="37"/>
      <c r="H114" s="37"/>
      <c r="I114" s="152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152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14</v>
      </c>
      <c r="D116" s="37"/>
      <c r="E116" s="37"/>
      <c r="F116" s="37"/>
      <c r="G116" s="37"/>
      <c r="H116" s="37"/>
      <c r="I116" s="152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6.5" customHeight="1">
      <c r="A117" s="35"/>
      <c r="B117" s="36"/>
      <c r="C117" s="37"/>
      <c r="D117" s="37"/>
      <c r="E117" s="194" t="str">
        <f>E7</f>
        <v>DEVÍNSKA NOVÁ VES</v>
      </c>
      <c r="F117" s="29"/>
      <c r="G117" s="29"/>
      <c r="H117" s="29"/>
      <c r="I117" s="152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1" customFormat="1" ht="12" customHeight="1">
      <c r="B118" s="18"/>
      <c r="C118" s="29" t="s">
        <v>116</v>
      </c>
      <c r="D118" s="19"/>
      <c r="E118" s="19"/>
      <c r="F118" s="19"/>
      <c r="G118" s="19"/>
      <c r="H118" s="19"/>
      <c r="I118" s="144"/>
      <c r="J118" s="19"/>
      <c r="K118" s="19"/>
      <c r="L118" s="17"/>
    </row>
    <row r="119" s="1" customFormat="1" ht="16.5" customHeight="1">
      <c r="B119" s="18"/>
      <c r="C119" s="19"/>
      <c r="D119" s="19"/>
      <c r="E119" s="194" t="s">
        <v>117</v>
      </c>
      <c r="F119" s="19"/>
      <c r="G119" s="19"/>
      <c r="H119" s="19"/>
      <c r="I119" s="144"/>
      <c r="J119" s="19"/>
      <c r="K119" s="19"/>
      <c r="L119" s="17"/>
    </row>
    <row r="120" s="1" customFormat="1" ht="12" customHeight="1">
      <c r="B120" s="18"/>
      <c r="C120" s="29" t="s">
        <v>118</v>
      </c>
      <c r="D120" s="19"/>
      <c r="E120" s="19"/>
      <c r="F120" s="19"/>
      <c r="G120" s="19"/>
      <c r="H120" s="19"/>
      <c r="I120" s="144"/>
      <c r="J120" s="19"/>
      <c r="K120" s="19"/>
      <c r="L120" s="17"/>
    </row>
    <row r="121" s="2" customFormat="1" ht="16.5" customHeight="1">
      <c r="A121" s="35"/>
      <c r="B121" s="36"/>
      <c r="C121" s="37"/>
      <c r="D121" s="37"/>
      <c r="E121" s="271" t="s">
        <v>406</v>
      </c>
      <c r="F121" s="37"/>
      <c r="G121" s="37"/>
      <c r="H121" s="37"/>
      <c r="I121" s="152"/>
      <c r="J121" s="37"/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2" customHeight="1">
      <c r="A122" s="35"/>
      <c r="B122" s="36"/>
      <c r="C122" s="29" t="s">
        <v>356</v>
      </c>
      <c r="D122" s="37"/>
      <c r="E122" s="37"/>
      <c r="F122" s="37"/>
      <c r="G122" s="37"/>
      <c r="H122" s="37"/>
      <c r="I122" s="152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6.5" customHeight="1">
      <c r="A123" s="35"/>
      <c r="B123" s="36"/>
      <c r="C123" s="37"/>
      <c r="D123" s="37"/>
      <c r="E123" s="73" t="str">
        <f>E13</f>
        <v>01-31 - Plošina</v>
      </c>
      <c r="F123" s="37"/>
      <c r="G123" s="37"/>
      <c r="H123" s="37"/>
      <c r="I123" s="152"/>
      <c r="J123" s="37"/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36"/>
      <c r="C124" s="37"/>
      <c r="D124" s="37"/>
      <c r="E124" s="37"/>
      <c r="F124" s="37"/>
      <c r="G124" s="37"/>
      <c r="H124" s="37"/>
      <c r="I124" s="152"/>
      <c r="J124" s="37"/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2" customHeight="1">
      <c r="A125" s="35"/>
      <c r="B125" s="36"/>
      <c r="C125" s="29" t="s">
        <v>18</v>
      </c>
      <c r="D125" s="37"/>
      <c r="E125" s="37"/>
      <c r="F125" s="24" t="str">
        <f>F16</f>
        <v>DEVÍNSKA NOVÁ VES</v>
      </c>
      <c r="G125" s="37"/>
      <c r="H125" s="37"/>
      <c r="I125" s="154" t="s">
        <v>19</v>
      </c>
      <c r="J125" s="76" t="str">
        <f>IF(J16="","",J16)</f>
        <v>24. 9. 2019</v>
      </c>
      <c r="K125" s="37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6.96" customHeight="1">
      <c r="A126" s="35"/>
      <c r="B126" s="36"/>
      <c r="C126" s="37"/>
      <c r="D126" s="37"/>
      <c r="E126" s="37"/>
      <c r="F126" s="37"/>
      <c r="G126" s="37"/>
      <c r="H126" s="37"/>
      <c r="I126" s="152"/>
      <c r="J126" s="37"/>
      <c r="K126" s="37"/>
      <c r="L126" s="60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5.15" customHeight="1">
      <c r="A127" s="35"/>
      <c r="B127" s="36"/>
      <c r="C127" s="29" t="s">
        <v>21</v>
      </c>
      <c r="D127" s="37"/>
      <c r="E127" s="37"/>
      <c r="F127" s="24" t="str">
        <f>E19</f>
        <v xml:space="preserve"> </v>
      </c>
      <c r="G127" s="37"/>
      <c r="H127" s="37"/>
      <c r="I127" s="154" t="s">
        <v>27</v>
      </c>
      <c r="J127" s="33" t="str">
        <f>E25</f>
        <v xml:space="preserve"> </v>
      </c>
      <c r="K127" s="37"/>
      <c r="L127" s="60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5.15" customHeight="1">
      <c r="A128" s="35"/>
      <c r="B128" s="36"/>
      <c r="C128" s="29" t="s">
        <v>25</v>
      </c>
      <c r="D128" s="37"/>
      <c r="E128" s="37"/>
      <c r="F128" s="24" t="str">
        <f>IF(E22="","",E22)</f>
        <v>Vyplň údaj</v>
      </c>
      <c r="G128" s="37"/>
      <c r="H128" s="37"/>
      <c r="I128" s="154" t="s">
        <v>30</v>
      </c>
      <c r="J128" s="33" t="str">
        <f>E28</f>
        <v xml:space="preserve"> </v>
      </c>
      <c r="K128" s="37"/>
      <c r="L128" s="60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10.32" customHeight="1">
      <c r="A129" s="35"/>
      <c r="B129" s="36"/>
      <c r="C129" s="37"/>
      <c r="D129" s="37"/>
      <c r="E129" s="37"/>
      <c r="F129" s="37"/>
      <c r="G129" s="37"/>
      <c r="H129" s="37"/>
      <c r="I129" s="152"/>
      <c r="J129" s="37"/>
      <c r="K129" s="37"/>
      <c r="L129" s="60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11" customFormat="1" ht="29.28" customHeight="1">
      <c r="A130" s="213"/>
      <c r="B130" s="214"/>
      <c r="C130" s="215" t="s">
        <v>135</v>
      </c>
      <c r="D130" s="216" t="s">
        <v>57</v>
      </c>
      <c r="E130" s="216" t="s">
        <v>53</v>
      </c>
      <c r="F130" s="216" t="s">
        <v>54</v>
      </c>
      <c r="G130" s="216" t="s">
        <v>136</v>
      </c>
      <c r="H130" s="216" t="s">
        <v>137</v>
      </c>
      <c r="I130" s="217" t="s">
        <v>138</v>
      </c>
      <c r="J130" s="218" t="s">
        <v>122</v>
      </c>
      <c r="K130" s="219" t="s">
        <v>139</v>
      </c>
      <c r="L130" s="220"/>
      <c r="M130" s="97" t="s">
        <v>1</v>
      </c>
      <c r="N130" s="98" t="s">
        <v>36</v>
      </c>
      <c r="O130" s="98" t="s">
        <v>140</v>
      </c>
      <c r="P130" s="98" t="s">
        <v>141</v>
      </c>
      <c r="Q130" s="98" t="s">
        <v>142</v>
      </c>
      <c r="R130" s="98" t="s">
        <v>143</v>
      </c>
      <c r="S130" s="98" t="s">
        <v>144</v>
      </c>
      <c r="T130" s="99" t="s">
        <v>145</v>
      </c>
      <c r="U130" s="213"/>
      <c r="V130" s="213"/>
      <c r="W130" s="213"/>
      <c r="X130" s="213"/>
      <c r="Y130" s="213"/>
      <c r="Z130" s="213"/>
      <c r="AA130" s="213"/>
      <c r="AB130" s="213"/>
      <c r="AC130" s="213"/>
      <c r="AD130" s="213"/>
      <c r="AE130" s="213"/>
    </row>
    <row r="131" s="2" customFormat="1" ht="22.8" customHeight="1">
      <c r="A131" s="35"/>
      <c r="B131" s="36"/>
      <c r="C131" s="104" t="s">
        <v>123</v>
      </c>
      <c r="D131" s="37"/>
      <c r="E131" s="37"/>
      <c r="F131" s="37"/>
      <c r="G131" s="37"/>
      <c r="H131" s="37"/>
      <c r="I131" s="152"/>
      <c r="J131" s="221">
        <f>BK131</f>
        <v>0</v>
      </c>
      <c r="K131" s="37"/>
      <c r="L131" s="41"/>
      <c r="M131" s="100"/>
      <c r="N131" s="222"/>
      <c r="O131" s="101"/>
      <c r="P131" s="223">
        <f>P132+P142</f>
        <v>0</v>
      </c>
      <c r="Q131" s="101"/>
      <c r="R131" s="223">
        <f>R132+R142</f>
        <v>2.7925050000000002</v>
      </c>
      <c r="S131" s="101"/>
      <c r="T131" s="224">
        <f>T132+T142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4" t="s">
        <v>71</v>
      </c>
      <c r="AU131" s="14" t="s">
        <v>124</v>
      </c>
      <c r="BK131" s="225">
        <f>BK132+BK142</f>
        <v>0</v>
      </c>
    </row>
    <row r="132" s="12" customFormat="1" ht="25.92" customHeight="1">
      <c r="A132" s="12"/>
      <c r="B132" s="226"/>
      <c r="C132" s="227"/>
      <c r="D132" s="228" t="s">
        <v>71</v>
      </c>
      <c r="E132" s="229" t="s">
        <v>146</v>
      </c>
      <c r="F132" s="229" t="s">
        <v>147</v>
      </c>
      <c r="G132" s="227"/>
      <c r="H132" s="227"/>
      <c r="I132" s="230"/>
      <c r="J132" s="231">
        <f>BK132</f>
        <v>0</v>
      </c>
      <c r="K132" s="227"/>
      <c r="L132" s="232"/>
      <c r="M132" s="233"/>
      <c r="N132" s="234"/>
      <c r="O132" s="234"/>
      <c r="P132" s="235">
        <f>P133+P136+P140</f>
        <v>0</v>
      </c>
      <c r="Q132" s="234"/>
      <c r="R132" s="235">
        <f>R133+R136+R140</f>
        <v>1.603515</v>
      </c>
      <c r="S132" s="234"/>
      <c r="T132" s="236">
        <f>T133+T136+T140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37" t="s">
        <v>79</v>
      </c>
      <c r="AT132" s="238" t="s">
        <v>71</v>
      </c>
      <c r="AU132" s="238" t="s">
        <v>72</v>
      </c>
      <c r="AY132" s="237" t="s">
        <v>148</v>
      </c>
      <c r="BK132" s="239">
        <f>BK133+BK136+BK140</f>
        <v>0</v>
      </c>
    </row>
    <row r="133" s="12" customFormat="1" ht="22.8" customHeight="1">
      <c r="A133" s="12"/>
      <c r="B133" s="226"/>
      <c r="C133" s="227"/>
      <c r="D133" s="228" t="s">
        <v>71</v>
      </c>
      <c r="E133" s="240" t="s">
        <v>79</v>
      </c>
      <c r="F133" s="240" t="s">
        <v>149</v>
      </c>
      <c r="G133" s="227"/>
      <c r="H133" s="227"/>
      <c r="I133" s="230"/>
      <c r="J133" s="241">
        <f>BK133</f>
        <v>0</v>
      </c>
      <c r="K133" s="227"/>
      <c r="L133" s="232"/>
      <c r="M133" s="233"/>
      <c r="N133" s="234"/>
      <c r="O133" s="234"/>
      <c r="P133" s="235">
        <f>SUM(P134:P135)</f>
        <v>0</v>
      </c>
      <c r="Q133" s="234"/>
      <c r="R133" s="235">
        <f>SUM(R134:R135)</f>
        <v>0</v>
      </c>
      <c r="S133" s="234"/>
      <c r="T133" s="236">
        <f>SUM(T134:T135)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37" t="s">
        <v>79</v>
      </c>
      <c r="AT133" s="238" t="s">
        <v>71</v>
      </c>
      <c r="AU133" s="238" t="s">
        <v>79</v>
      </c>
      <c r="AY133" s="237" t="s">
        <v>148</v>
      </c>
      <c r="BK133" s="239">
        <f>SUM(BK134:BK135)</f>
        <v>0</v>
      </c>
    </row>
    <row r="134" s="2" customFormat="1" ht="24" customHeight="1">
      <c r="A134" s="35"/>
      <c r="B134" s="36"/>
      <c r="C134" s="242" t="s">
        <v>79</v>
      </c>
      <c r="D134" s="242" t="s">
        <v>150</v>
      </c>
      <c r="E134" s="243" t="s">
        <v>410</v>
      </c>
      <c r="F134" s="244" t="s">
        <v>411</v>
      </c>
      <c r="G134" s="245" t="s">
        <v>158</v>
      </c>
      <c r="H134" s="246">
        <v>0.69999999999999996</v>
      </c>
      <c r="I134" s="247"/>
      <c r="J134" s="246">
        <f>ROUND(I134*H134,3)</f>
        <v>0</v>
      </c>
      <c r="K134" s="248"/>
      <c r="L134" s="41"/>
      <c r="M134" s="249" t="s">
        <v>1</v>
      </c>
      <c r="N134" s="250" t="s">
        <v>38</v>
      </c>
      <c r="O134" s="88"/>
      <c r="P134" s="251">
        <f>O134*H134</f>
        <v>0</v>
      </c>
      <c r="Q134" s="251">
        <v>0</v>
      </c>
      <c r="R134" s="251">
        <f>Q134*H134</f>
        <v>0</v>
      </c>
      <c r="S134" s="251">
        <v>0</v>
      </c>
      <c r="T134" s="252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53" t="s">
        <v>154</v>
      </c>
      <c r="AT134" s="253" t="s">
        <v>150</v>
      </c>
      <c r="AU134" s="253" t="s">
        <v>85</v>
      </c>
      <c r="AY134" s="14" t="s">
        <v>148</v>
      </c>
      <c r="BE134" s="254">
        <f>IF(N134="základná",J134,0)</f>
        <v>0</v>
      </c>
      <c r="BF134" s="254">
        <f>IF(N134="znížená",J134,0)</f>
        <v>0</v>
      </c>
      <c r="BG134" s="254">
        <f>IF(N134="zákl. prenesená",J134,0)</f>
        <v>0</v>
      </c>
      <c r="BH134" s="254">
        <f>IF(N134="zníž. prenesená",J134,0)</f>
        <v>0</v>
      </c>
      <c r="BI134" s="254">
        <f>IF(N134="nulová",J134,0)</f>
        <v>0</v>
      </c>
      <c r="BJ134" s="14" t="s">
        <v>85</v>
      </c>
      <c r="BK134" s="255">
        <f>ROUND(I134*H134,3)</f>
        <v>0</v>
      </c>
      <c r="BL134" s="14" t="s">
        <v>154</v>
      </c>
      <c r="BM134" s="253" t="s">
        <v>412</v>
      </c>
    </row>
    <row r="135" s="2" customFormat="1" ht="24" customHeight="1">
      <c r="A135" s="35"/>
      <c r="B135" s="36"/>
      <c r="C135" s="242" t="s">
        <v>85</v>
      </c>
      <c r="D135" s="242" t="s">
        <v>150</v>
      </c>
      <c r="E135" s="243" t="s">
        <v>413</v>
      </c>
      <c r="F135" s="244" t="s">
        <v>414</v>
      </c>
      <c r="G135" s="245" t="s">
        <v>158</v>
      </c>
      <c r="H135" s="246">
        <v>0.69999999999999996</v>
      </c>
      <c r="I135" s="247"/>
      <c r="J135" s="246">
        <f>ROUND(I135*H135,3)</f>
        <v>0</v>
      </c>
      <c r="K135" s="248"/>
      <c r="L135" s="41"/>
      <c r="M135" s="249" t="s">
        <v>1</v>
      </c>
      <c r="N135" s="250" t="s">
        <v>38</v>
      </c>
      <c r="O135" s="88"/>
      <c r="P135" s="251">
        <f>O135*H135</f>
        <v>0</v>
      </c>
      <c r="Q135" s="251">
        <v>0</v>
      </c>
      <c r="R135" s="251">
        <f>Q135*H135</f>
        <v>0</v>
      </c>
      <c r="S135" s="251">
        <v>0</v>
      </c>
      <c r="T135" s="252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53" t="s">
        <v>154</v>
      </c>
      <c r="AT135" s="253" t="s">
        <v>150</v>
      </c>
      <c r="AU135" s="253" t="s">
        <v>85</v>
      </c>
      <c r="AY135" s="14" t="s">
        <v>148</v>
      </c>
      <c r="BE135" s="254">
        <f>IF(N135="základná",J135,0)</f>
        <v>0</v>
      </c>
      <c r="BF135" s="254">
        <f>IF(N135="znížená",J135,0)</f>
        <v>0</v>
      </c>
      <c r="BG135" s="254">
        <f>IF(N135="zákl. prenesená",J135,0)</f>
        <v>0</v>
      </c>
      <c r="BH135" s="254">
        <f>IF(N135="zníž. prenesená",J135,0)</f>
        <v>0</v>
      </c>
      <c r="BI135" s="254">
        <f>IF(N135="nulová",J135,0)</f>
        <v>0</v>
      </c>
      <c r="BJ135" s="14" t="s">
        <v>85</v>
      </c>
      <c r="BK135" s="255">
        <f>ROUND(I135*H135,3)</f>
        <v>0</v>
      </c>
      <c r="BL135" s="14" t="s">
        <v>154</v>
      </c>
      <c r="BM135" s="253" t="s">
        <v>415</v>
      </c>
    </row>
    <row r="136" s="12" customFormat="1" ht="22.8" customHeight="1">
      <c r="A136" s="12"/>
      <c r="B136" s="226"/>
      <c r="C136" s="227"/>
      <c r="D136" s="228" t="s">
        <v>71</v>
      </c>
      <c r="E136" s="240" t="s">
        <v>85</v>
      </c>
      <c r="F136" s="240" t="s">
        <v>416</v>
      </c>
      <c r="G136" s="227"/>
      <c r="H136" s="227"/>
      <c r="I136" s="230"/>
      <c r="J136" s="241">
        <f>BK136</f>
        <v>0</v>
      </c>
      <c r="K136" s="227"/>
      <c r="L136" s="232"/>
      <c r="M136" s="233"/>
      <c r="N136" s="234"/>
      <c r="O136" s="234"/>
      <c r="P136" s="235">
        <f>SUM(P137:P139)</f>
        <v>0</v>
      </c>
      <c r="Q136" s="234"/>
      <c r="R136" s="235">
        <f>SUM(R137:R139)</f>
        <v>1.603515</v>
      </c>
      <c r="S136" s="234"/>
      <c r="T136" s="236">
        <f>SUM(T137:T139)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37" t="s">
        <v>79</v>
      </c>
      <c r="AT136" s="238" t="s">
        <v>71</v>
      </c>
      <c r="AU136" s="238" t="s">
        <v>79</v>
      </c>
      <c r="AY136" s="237" t="s">
        <v>148</v>
      </c>
      <c r="BK136" s="239">
        <f>SUM(BK137:BK139)</f>
        <v>0</v>
      </c>
    </row>
    <row r="137" s="2" customFormat="1" ht="24" customHeight="1">
      <c r="A137" s="35"/>
      <c r="B137" s="36"/>
      <c r="C137" s="242" t="s">
        <v>92</v>
      </c>
      <c r="D137" s="242" t="s">
        <v>150</v>
      </c>
      <c r="E137" s="243" t="s">
        <v>417</v>
      </c>
      <c r="F137" s="244" t="s">
        <v>418</v>
      </c>
      <c r="G137" s="245" t="s">
        <v>158</v>
      </c>
      <c r="H137" s="246">
        <v>0.69999999999999996</v>
      </c>
      <c r="I137" s="247"/>
      <c r="J137" s="246">
        <f>ROUND(I137*H137,3)</f>
        <v>0</v>
      </c>
      <c r="K137" s="248"/>
      <c r="L137" s="41"/>
      <c r="M137" s="249" t="s">
        <v>1</v>
      </c>
      <c r="N137" s="250" t="s">
        <v>38</v>
      </c>
      <c r="O137" s="88"/>
      <c r="P137" s="251">
        <f>O137*H137</f>
        <v>0</v>
      </c>
      <c r="Q137" s="251">
        <v>2.2751700000000001</v>
      </c>
      <c r="R137" s="251">
        <f>Q137*H137</f>
        <v>1.592619</v>
      </c>
      <c r="S137" s="251">
        <v>0</v>
      </c>
      <c r="T137" s="252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53" t="s">
        <v>154</v>
      </c>
      <c r="AT137" s="253" t="s">
        <v>150</v>
      </c>
      <c r="AU137" s="253" t="s">
        <v>85</v>
      </c>
      <c r="AY137" s="14" t="s">
        <v>148</v>
      </c>
      <c r="BE137" s="254">
        <f>IF(N137="základná",J137,0)</f>
        <v>0</v>
      </c>
      <c r="BF137" s="254">
        <f>IF(N137="znížená",J137,0)</f>
        <v>0</v>
      </c>
      <c r="BG137" s="254">
        <f>IF(N137="zákl. prenesená",J137,0)</f>
        <v>0</v>
      </c>
      <c r="BH137" s="254">
        <f>IF(N137="zníž. prenesená",J137,0)</f>
        <v>0</v>
      </c>
      <c r="BI137" s="254">
        <f>IF(N137="nulová",J137,0)</f>
        <v>0</v>
      </c>
      <c r="BJ137" s="14" t="s">
        <v>85</v>
      </c>
      <c r="BK137" s="255">
        <f>ROUND(I137*H137,3)</f>
        <v>0</v>
      </c>
      <c r="BL137" s="14" t="s">
        <v>154</v>
      </c>
      <c r="BM137" s="253" t="s">
        <v>419</v>
      </c>
    </row>
    <row r="138" s="2" customFormat="1" ht="24" customHeight="1">
      <c r="A138" s="35"/>
      <c r="B138" s="36"/>
      <c r="C138" s="242" t="s">
        <v>154</v>
      </c>
      <c r="D138" s="242" t="s">
        <v>150</v>
      </c>
      <c r="E138" s="243" t="s">
        <v>420</v>
      </c>
      <c r="F138" s="244" t="s">
        <v>421</v>
      </c>
      <c r="G138" s="245" t="s">
        <v>153</v>
      </c>
      <c r="H138" s="246">
        <v>1.6000000000000001</v>
      </c>
      <c r="I138" s="247"/>
      <c r="J138" s="246">
        <f>ROUND(I138*H138,3)</f>
        <v>0</v>
      </c>
      <c r="K138" s="248"/>
      <c r="L138" s="41"/>
      <c r="M138" s="249" t="s">
        <v>1</v>
      </c>
      <c r="N138" s="250" t="s">
        <v>38</v>
      </c>
      <c r="O138" s="88"/>
      <c r="P138" s="251">
        <f>O138*H138</f>
        <v>0</v>
      </c>
      <c r="Q138" s="251">
        <v>0.0068100000000000001</v>
      </c>
      <c r="R138" s="251">
        <f>Q138*H138</f>
        <v>0.010896000000000001</v>
      </c>
      <c r="S138" s="251">
        <v>0</v>
      </c>
      <c r="T138" s="252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53" t="s">
        <v>154</v>
      </c>
      <c r="AT138" s="253" t="s">
        <v>150</v>
      </c>
      <c r="AU138" s="253" t="s">
        <v>85</v>
      </c>
      <c r="AY138" s="14" t="s">
        <v>148</v>
      </c>
      <c r="BE138" s="254">
        <f>IF(N138="základná",J138,0)</f>
        <v>0</v>
      </c>
      <c r="BF138" s="254">
        <f>IF(N138="znížená",J138,0)</f>
        <v>0</v>
      </c>
      <c r="BG138" s="254">
        <f>IF(N138="zákl. prenesená",J138,0)</f>
        <v>0</v>
      </c>
      <c r="BH138" s="254">
        <f>IF(N138="zníž. prenesená",J138,0)</f>
        <v>0</v>
      </c>
      <c r="BI138" s="254">
        <f>IF(N138="nulová",J138,0)</f>
        <v>0</v>
      </c>
      <c r="BJ138" s="14" t="s">
        <v>85</v>
      </c>
      <c r="BK138" s="255">
        <f>ROUND(I138*H138,3)</f>
        <v>0</v>
      </c>
      <c r="BL138" s="14" t="s">
        <v>154</v>
      </c>
      <c r="BM138" s="253" t="s">
        <v>422</v>
      </c>
    </row>
    <row r="139" s="2" customFormat="1" ht="24" customHeight="1">
      <c r="A139" s="35"/>
      <c r="B139" s="36"/>
      <c r="C139" s="242" t="s">
        <v>166</v>
      </c>
      <c r="D139" s="242" t="s">
        <v>150</v>
      </c>
      <c r="E139" s="243" t="s">
        <v>423</v>
      </c>
      <c r="F139" s="244" t="s">
        <v>424</v>
      </c>
      <c r="G139" s="245" t="s">
        <v>153</v>
      </c>
      <c r="H139" s="246">
        <v>1.6000000000000001</v>
      </c>
      <c r="I139" s="247"/>
      <c r="J139" s="246">
        <f>ROUND(I139*H139,3)</f>
        <v>0</v>
      </c>
      <c r="K139" s="248"/>
      <c r="L139" s="41"/>
      <c r="M139" s="249" t="s">
        <v>1</v>
      </c>
      <c r="N139" s="250" t="s">
        <v>38</v>
      </c>
      <c r="O139" s="88"/>
      <c r="P139" s="251">
        <f>O139*H139</f>
        <v>0</v>
      </c>
      <c r="Q139" s="251">
        <v>0</v>
      </c>
      <c r="R139" s="251">
        <f>Q139*H139</f>
        <v>0</v>
      </c>
      <c r="S139" s="251">
        <v>0</v>
      </c>
      <c r="T139" s="252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53" t="s">
        <v>154</v>
      </c>
      <c r="AT139" s="253" t="s">
        <v>150</v>
      </c>
      <c r="AU139" s="253" t="s">
        <v>85</v>
      </c>
      <c r="AY139" s="14" t="s">
        <v>148</v>
      </c>
      <c r="BE139" s="254">
        <f>IF(N139="základná",J139,0)</f>
        <v>0</v>
      </c>
      <c r="BF139" s="254">
        <f>IF(N139="znížená",J139,0)</f>
        <v>0</v>
      </c>
      <c r="BG139" s="254">
        <f>IF(N139="zákl. prenesená",J139,0)</f>
        <v>0</v>
      </c>
      <c r="BH139" s="254">
        <f>IF(N139="zníž. prenesená",J139,0)</f>
        <v>0</v>
      </c>
      <c r="BI139" s="254">
        <f>IF(N139="nulová",J139,0)</f>
        <v>0</v>
      </c>
      <c r="BJ139" s="14" t="s">
        <v>85</v>
      </c>
      <c r="BK139" s="255">
        <f>ROUND(I139*H139,3)</f>
        <v>0</v>
      </c>
      <c r="BL139" s="14" t="s">
        <v>154</v>
      </c>
      <c r="BM139" s="253" t="s">
        <v>425</v>
      </c>
    </row>
    <row r="140" s="12" customFormat="1" ht="22.8" customHeight="1">
      <c r="A140" s="12"/>
      <c r="B140" s="226"/>
      <c r="C140" s="227"/>
      <c r="D140" s="228" t="s">
        <v>71</v>
      </c>
      <c r="E140" s="240" t="s">
        <v>336</v>
      </c>
      <c r="F140" s="240" t="s">
        <v>337</v>
      </c>
      <c r="G140" s="227"/>
      <c r="H140" s="227"/>
      <c r="I140" s="230"/>
      <c r="J140" s="241">
        <f>BK140</f>
        <v>0</v>
      </c>
      <c r="K140" s="227"/>
      <c r="L140" s="232"/>
      <c r="M140" s="233"/>
      <c r="N140" s="234"/>
      <c r="O140" s="234"/>
      <c r="P140" s="235">
        <f>P141</f>
        <v>0</v>
      </c>
      <c r="Q140" s="234"/>
      <c r="R140" s="235">
        <f>R141</f>
        <v>0</v>
      </c>
      <c r="S140" s="234"/>
      <c r="T140" s="236">
        <f>T141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37" t="s">
        <v>79</v>
      </c>
      <c r="AT140" s="238" t="s">
        <v>71</v>
      </c>
      <c r="AU140" s="238" t="s">
        <v>79</v>
      </c>
      <c r="AY140" s="237" t="s">
        <v>148</v>
      </c>
      <c r="BK140" s="239">
        <f>BK141</f>
        <v>0</v>
      </c>
    </row>
    <row r="141" s="2" customFormat="1" ht="24" customHeight="1">
      <c r="A141" s="35"/>
      <c r="B141" s="36"/>
      <c r="C141" s="242" t="s">
        <v>170</v>
      </c>
      <c r="D141" s="242" t="s">
        <v>150</v>
      </c>
      <c r="E141" s="243" t="s">
        <v>426</v>
      </c>
      <c r="F141" s="244" t="s">
        <v>427</v>
      </c>
      <c r="G141" s="245" t="s">
        <v>248</v>
      </c>
      <c r="H141" s="246">
        <v>1.6040000000000001</v>
      </c>
      <c r="I141" s="247"/>
      <c r="J141" s="246">
        <f>ROUND(I141*H141,3)</f>
        <v>0</v>
      </c>
      <c r="K141" s="248"/>
      <c r="L141" s="41"/>
      <c r="M141" s="249" t="s">
        <v>1</v>
      </c>
      <c r="N141" s="250" t="s">
        <v>38</v>
      </c>
      <c r="O141" s="88"/>
      <c r="P141" s="251">
        <f>O141*H141</f>
        <v>0</v>
      </c>
      <c r="Q141" s="251">
        <v>0</v>
      </c>
      <c r="R141" s="251">
        <f>Q141*H141</f>
        <v>0</v>
      </c>
      <c r="S141" s="251">
        <v>0</v>
      </c>
      <c r="T141" s="252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53" t="s">
        <v>154</v>
      </c>
      <c r="AT141" s="253" t="s">
        <v>150</v>
      </c>
      <c r="AU141" s="253" t="s">
        <v>85</v>
      </c>
      <c r="AY141" s="14" t="s">
        <v>148</v>
      </c>
      <c r="BE141" s="254">
        <f>IF(N141="základná",J141,0)</f>
        <v>0</v>
      </c>
      <c r="BF141" s="254">
        <f>IF(N141="znížená",J141,0)</f>
        <v>0</v>
      </c>
      <c r="BG141" s="254">
        <f>IF(N141="zákl. prenesená",J141,0)</f>
        <v>0</v>
      </c>
      <c r="BH141" s="254">
        <f>IF(N141="zníž. prenesená",J141,0)</f>
        <v>0</v>
      </c>
      <c r="BI141" s="254">
        <f>IF(N141="nulová",J141,0)</f>
        <v>0</v>
      </c>
      <c r="BJ141" s="14" t="s">
        <v>85</v>
      </c>
      <c r="BK141" s="255">
        <f>ROUND(I141*H141,3)</f>
        <v>0</v>
      </c>
      <c r="BL141" s="14" t="s">
        <v>154</v>
      </c>
      <c r="BM141" s="253" t="s">
        <v>428</v>
      </c>
    </row>
    <row r="142" s="12" customFormat="1" ht="25.92" customHeight="1">
      <c r="A142" s="12"/>
      <c r="B142" s="226"/>
      <c r="C142" s="227"/>
      <c r="D142" s="228" t="s">
        <v>71</v>
      </c>
      <c r="E142" s="229" t="s">
        <v>342</v>
      </c>
      <c r="F142" s="229" t="s">
        <v>343</v>
      </c>
      <c r="G142" s="227"/>
      <c r="H142" s="227"/>
      <c r="I142" s="230"/>
      <c r="J142" s="231">
        <f>BK142</f>
        <v>0</v>
      </c>
      <c r="K142" s="227"/>
      <c r="L142" s="232"/>
      <c r="M142" s="233"/>
      <c r="N142" s="234"/>
      <c r="O142" s="234"/>
      <c r="P142" s="235">
        <f>P143+P146</f>
        <v>0</v>
      </c>
      <c r="Q142" s="234"/>
      <c r="R142" s="235">
        <f>R143+R146</f>
        <v>1.1889900000000002</v>
      </c>
      <c r="S142" s="234"/>
      <c r="T142" s="236">
        <f>T143+T146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37" t="s">
        <v>85</v>
      </c>
      <c r="AT142" s="238" t="s">
        <v>71</v>
      </c>
      <c r="AU142" s="238" t="s">
        <v>72</v>
      </c>
      <c r="AY142" s="237" t="s">
        <v>148</v>
      </c>
      <c r="BK142" s="239">
        <f>BK143+BK146</f>
        <v>0</v>
      </c>
    </row>
    <row r="143" s="12" customFormat="1" ht="22.8" customHeight="1">
      <c r="A143" s="12"/>
      <c r="B143" s="226"/>
      <c r="C143" s="227"/>
      <c r="D143" s="228" t="s">
        <v>71</v>
      </c>
      <c r="E143" s="240" t="s">
        <v>429</v>
      </c>
      <c r="F143" s="240" t="s">
        <v>430</v>
      </c>
      <c r="G143" s="227"/>
      <c r="H143" s="227"/>
      <c r="I143" s="230"/>
      <c r="J143" s="241">
        <f>BK143</f>
        <v>0</v>
      </c>
      <c r="K143" s="227"/>
      <c r="L143" s="232"/>
      <c r="M143" s="233"/>
      <c r="N143" s="234"/>
      <c r="O143" s="234"/>
      <c r="P143" s="235">
        <f>SUM(P144:P145)</f>
        <v>0</v>
      </c>
      <c r="Q143" s="234"/>
      <c r="R143" s="235">
        <f>SUM(R144:R145)</f>
        <v>1.1468100000000001</v>
      </c>
      <c r="S143" s="234"/>
      <c r="T143" s="236">
        <f>SUM(T144:T145)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37" t="s">
        <v>85</v>
      </c>
      <c r="AT143" s="238" t="s">
        <v>71</v>
      </c>
      <c r="AU143" s="238" t="s">
        <v>79</v>
      </c>
      <c r="AY143" s="237" t="s">
        <v>148</v>
      </c>
      <c r="BK143" s="239">
        <f>SUM(BK144:BK145)</f>
        <v>0</v>
      </c>
    </row>
    <row r="144" s="2" customFormat="1" ht="24" customHeight="1">
      <c r="A144" s="35"/>
      <c r="B144" s="36"/>
      <c r="C144" s="242" t="s">
        <v>174</v>
      </c>
      <c r="D144" s="242" t="s">
        <v>150</v>
      </c>
      <c r="E144" s="243" t="s">
        <v>431</v>
      </c>
      <c r="F144" s="244" t="s">
        <v>432</v>
      </c>
      <c r="G144" s="245" t="s">
        <v>153</v>
      </c>
      <c r="H144" s="246">
        <v>100</v>
      </c>
      <c r="I144" s="247"/>
      <c r="J144" s="246">
        <f>ROUND(I144*H144,3)</f>
        <v>0</v>
      </c>
      <c r="K144" s="248"/>
      <c r="L144" s="41"/>
      <c r="M144" s="249" t="s">
        <v>1</v>
      </c>
      <c r="N144" s="250" t="s">
        <v>38</v>
      </c>
      <c r="O144" s="88"/>
      <c r="P144" s="251">
        <f>O144*H144</f>
        <v>0</v>
      </c>
      <c r="Q144" s="251">
        <v>0.0090299999999999998</v>
      </c>
      <c r="R144" s="251">
        <f>Q144*H144</f>
        <v>0.90300000000000002</v>
      </c>
      <c r="S144" s="251">
        <v>0</v>
      </c>
      <c r="T144" s="252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53" t="s">
        <v>210</v>
      </c>
      <c r="AT144" s="253" t="s">
        <v>150</v>
      </c>
      <c r="AU144" s="253" t="s">
        <v>85</v>
      </c>
      <c r="AY144" s="14" t="s">
        <v>148</v>
      </c>
      <c r="BE144" s="254">
        <f>IF(N144="základná",J144,0)</f>
        <v>0</v>
      </c>
      <c r="BF144" s="254">
        <f>IF(N144="znížená",J144,0)</f>
        <v>0</v>
      </c>
      <c r="BG144" s="254">
        <f>IF(N144="zákl. prenesená",J144,0)</f>
        <v>0</v>
      </c>
      <c r="BH144" s="254">
        <f>IF(N144="zníž. prenesená",J144,0)</f>
        <v>0</v>
      </c>
      <c r="BI144" s="254">
        <f>IF(N144="nulová",J144,0)</f>
        <v>0</v>
      </c>
      <c r="BJ144" s="14" t="s">
        <v>85</v>
      </c>
      <c r="BK144" s="255">
        <f>ROUND(I144*H144,3)</f>
        <v>0</v>
      </c>
      <c r="BL144" s="14" t="s">
        <v>210</v>
      </c>
      <c r="BM144" s="253" t="s">
        <v>433</v>
      </c>
    </row>
    <row r="145" s="2" customFormat="1" ht="16.5" customHeight="1">
      <c r="A145" s="35"/>
      <c r="B145" s="36"/>
      <c r="C145" s="242" t="s">
        <v>178</v>
      </c>
      <c r="D145" s="242" t="s">
        <v>150</v>
      </c>
      <c r="E145" s="243" t="s">
        <v>434</v>
      </c>
      <c r="F145" s="244" t="s">
        <v>435</v>
      </c>
      <c r="G145" s="245" t="s">
        <v>153</v>
      </c>
      <c r="H145" s="246">
        <v>27</v>
      </c>
      <c r="I145" s="247"/>
      <c r="J145" s="246">
        <f>ROUND(I145*H145,3)</f>
        <v>0</v>
      </c>
      <c r="K145" s="248"/>
      <c r="L145" s="41"/>
      <c r="M145" s="249" t="s">
        <v>1</v>
      </c>
      <c r="N145" s="250" t="s">
        <v>38</v>
      </c>
      <c r="O145" s="88"/>
      <c r="P145" s="251">
        <f>O145*H145</f>
        <v>0</v>
      </c>
      <c r="Q145" s="251">
        <v>0.0090299999999999998</v>
      </c>
      <c r="R145" s="251">
        <f>Q145*H145</f>
        <v>0.24381</v>
      </c>
      <c r="S145" s="251">
        <v>0</v>
      </c>
      <c r="T145" s="252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53" t="s">
        <v>210</v>
      </c>
      <c r="AT145" s="253" t="s">
        <v>150</v>
      </c>
      <c r="AU145" s="253" t="s">
        <v>85</v>
      </c>
      <c r="AY145" s="14" t="s">
        <v>148</v>
      </c>
      <c r="BE145" s="254">
        <f>IF(N145="základná",J145,0)</f>
        <v>0</v>
      </c>
      <c r="BF145" s="254">
        <f>IF(N145="znížená",J145,0)</f>
        <v>0</v>
      </c>
      <c r="BG145" s="254">
        <f>IF(N145="zákl. prenesená",J145,0)</f>
        <v>0</v>
      </c>
      <c r="BH145" s="254">
        <f>IF(N145="zníž. prenesená",J145,0)</f>
        <v>0</v>
      </c>
      <c r="BI145" s="254">
        <f>IF(N145="nulová",J145,0)</f>
        <v>0</v>
      </c>
      <c r="BJ145" s="14" t="s">
        <v>85</v>
      </c>
      <c r="BK145" s="255">
        <f>ROUND(I145*H145,3)</f>
        <v>0</v>
      </c>
      <c r="BL145" s="14" t="s">
        <v>210</v>
      </c>
      <c r="BM145" s="253" t="s">
        <v>436</v>
      </c>
    </row>
    <row r="146" s="12" customFormat="1" ht="22.8" customHeight="1">
      <c r="A146" s="12"/>
      <c r="B146" s="226"/>
      <c r="C146" s="227"/>
      <c r="D146" s="228" t="s">
        <v>71</v>
      </c>
      <c r="E146" s="240" t="s">
        <v>365</v>
      </c>
      <c r="F146" s="240" t="s">
        <v>366</v>
      </c>
      <c r="G146" s="227"/>
      <c r="H146" s="227"/>
      <c r="I146" s="230"/>
      <c r="J146" s="241">
        <f>BK146</f>
        <v>0</v>
      </c>
      <c r="K146" s="227"/>
      <c r="L146" s="232"/>
      <c r="M146" s="233"/>
      <c r="N146" s="234"/>
      <c r="O146" s="234"/>
      <c r="P146" s="235">
        <f>SUM(P147:P148)</f>
        <v>0</v>
      </c>
      <c r="Q146" s="234"/>
      <c r="R146" s="235">
        <f>SUM(R147:R148)</f>
        <v>0.042180000000000002</v>
      </c>
      <c r="S146" s="234"/>
      <c r="T146" s="236">
        <f>SUM(T147:T148)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37" t="s">
        <v>85</v>
      </c>
      <c r="AT146" s="238" t="s">
        <v>71</v>
      </c>
      <c r="AU146" s="238" t="s">
        <v>79</v>
      </c>
      <c r="AY146" s="237" t="s">
        <v>148</v>
      </c>
      <c r="BK146" s="239">
        <f>SUM(BK147:BK148)</f>
        <v>0</v>
      </c>
    </row>
    <row r="147" s="2" customFormat="1" ht="16.5" customHeight="1">
      <c r="A147" s="35"/>
      <c r="B147" s="36"/>
      <c r="C147" s="242" t="s">
        <v>182</v>
      </c>
      <c r="D147" s="242" t="s">
        <v>150</v>
      </c>
      <c r="E147" s="243" t="s">
        <v>437</v>
      </c>
      <c r="F147" s="244" t="s">
        <v>438</v>
      </c>
      <c r="G147" s="245" t="s">
        <v>322</v>
      </c>
      <c r="H147" s="246">
        <v>15</v>
      </c>
      <c r="I147" s="247"/>
      <c r="J147" s="246">
        <f>ROUND(I147*H147,3)</f>
        <v>0</v>
      </c>
      <c r="K147" s="248"/>
      <c r="L147" s="41"/>
      <c r="M147" s="249" t="s">
        <v>1</v>
      </c>
      <c r="N147" s="250" t="s">
        <v>38</v>
      </c>
      <c r="O147" s="88"/>
      <c r="P147" s="251">
        <f>O147*H147</f>
        <v>0</v>
      </c>
      <c r="Q147" s="251">
        <v>5.0000000000000002E-05</v>
      </c>
      <c r="R147" s="251">
        <f>Q147*H147</f>
        <v>0.00075000000000000002</v>
      </c>
      <c r="S147" s="251">
        <v>0</v>
      </c>
      <c r="T147" s="252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53" t="s">
        <v>210</v>
      </c>
      <c r="AT147" s="253" t="s">
        <v>150</v>
      </c>
      <c r="AU147" s="253" t="s">
        <v>85</v>
      </c>
      <c r="AY147" s="14" t="s">
        <v>148</v>
      </c>
      <c r="BE147" s="254">
        <f>IF(N147="základná",J147,0)</f>
        <v>0</v>
      </c>
      <c r="BF147" s="254">
        <f>IF(N147="znížená",J147,0)</f>
        <v>0</v>
      </c>
      <c r="BG147" s="254">
        <f>IF(N147="zákl. prenesená",J147,0)</f>
        <v>0</v>
      </c>
      <c r="BH147" s="254">
        <f>IF(N147="zníž. prenesená",J147,0)</f>
        <v>0</v>
      </c>
      <c r="BI147" s="254">
        <f>IF(N147="nulová",J147,0)</f>
        <v>0</v>
      </c>
      <c r="BJ147" s="14" t="s">
        <v>85</v>
      </c>
      <c r="BK147" s="255">
        <f>ROUND(I147*H147,3)</f>
        <v>0</v>
      </c>
      <c r="BL147" s="14" t="s">
        <v>210</v>
      </c>
      <c r="BM147" s="253" t="s">
        <v>439</v>
      </c>
    </row>
    <row r="148" s="2" customFormat="1" ht="16.5" customHeight="1">
      <c r="A148" s="35"/>
      <c r="B148" s="36"/>
      <c r="C148" s="242" t="s">
        <v>186</v>
      </c>
      <c r="D148" s="242" t="s">
        <v>150</v>
      </c>
      <c r="E148" s="243" t="s">
        <v>373</v>
      </c>
      <c r="F148" s="244" t="s">
        <v>440</v>
      </c>
      <c r="G148" s="245" t="s">
        <v>262</v>
      </c>
      <c r="H148" s="246">
        <v>828.60000000000002</v>
      </c>
      <c r="I148" s="247"/>
      <c r="J148" s="246">
        <f>ROUND(I148*H148,3)</f>
        <v>0</v>
      </c>
      <c r="K148" s="248"/>
      <c r="L148" s="41"/>
      <c r="M148" s="266" t="s">
        <v>1</v>
      </c>
      <c r="N148" s="267" t="s">
        <v>38</v>
      </c>
      <c r="O148" s="268"/>
      <c r="P148" s="269">
        <f>O148*H148</f>
        <v>0</v>
      </c>
      <c r="Q148" s="269">
        <v>5.0000000000000002E-05</v>
      </c>
      <c r="R148" s="269">
        <f>Q148*H148</f>
        <v>0.041430000000000002</v>
      </c>
      <c r="S148" s="269">
        <v>0</v>
      </c>
      <c r="T148" s="270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53" t="s">
        <v>210</v>
      </c>
      <c r="AT148" s="253" t="s">
        <v>150</v>
      </c>
      <c r="AU148" s="253" t="s">
        <v>85</v>
      </c>
      <c r="AY148" s="14" t="s">
        <v>148</v>
      </c>
      <c r="BE148" s="254">
        <f>IF(N148="základná",J148,0)</f>
        <v>0</v>
      </c>
      <c r="BF148" s="254">
        <f>IF(N148="znížená",J148,0)</f>
        <v>0</v>
      </c>
      <c r="BG148" s="254">
        <f>IF(N148="zákl. prenesená",J148,0)</f>
        <v>0</v>
      </c>
      <c r="BH148" s="254">
        <f>IF(N148="zníž. prenesená",J148,0)</f>
        <v>0</v>
      </c>
      <c r="BI148" s="254">
        <f>IF(N148="nulová",J148,0)</f>
        <v>0</v>
      </c>
      <c r="BJ148" s="14" t="s">
        <v>85</v>
      </c>
      <c r="BK148" s="255">
        <f>ROUND(I148*H148,3)</f>
        <v>0</v>
      </c>
      <c r="BL148" s="14" t="s">
        <v>210</v>
      </c>
      <c r="BM148" s="253" t="s">
        <v>441</v>
      </c>
    </row>
    <row r="149" s="2" customFormat="1" ht="6.96" customHeight="1">
      <c r="A149" s="35"/>
      <c r="B149" s="63"/>
      <c r="C149" s="64"/>
      <c r="D149" s="64"/>
      <c r="E149" s="64"/>
      <c r="F149" s="64"/>
      <c r="G149" s="64"/>
      <c r="H149" s="64"/>
      <c r="I149" s="190"/>
      <c r="J149" s="64"/>
      <c r="K149" s="64"/>
      <c r="L149" s="41"/>
      <c r="M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</row>
  </sheetData>
  <sheetProtection sheet="1" autoFilter="0" formatColumns="0" formatRows="0" objects="1" scenarios="1" spinCount="100000" saltValue="WuWeYOYFxZSlWBXJ1LAs1JqxylrUSqCAatB87fCtFEfNtsBPIV27glDqJ32Fb3exFkapim71qgW14pwVQBpj2A==" hashValue="a9Uv6rF+rE99NRFWIAMtR1bZ6ptjgZAg/fHouD8lYHN/76uJuquP4WqoiNP72XYmrjAURga8P6UEGFp82H5OHA==" algorithmName="SHA-512" password="CC35"/>
  <autoFilter ref="C130:K148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7:H117"/>
    <mergeCell ref="E121:H121"/>
    <mergeCell ref="E119:H119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style="1" customWidth="1"/>
    <col min="2" max="2" width="1.67" style="1" customWidth="1"/>
    <col min="3" max="3" width="4.17" style="1" customWidth="1"/>
    <col min="4" max="4" width="4.33" style="1" customWidth="1"/>
    <col min="5" max="5" width="17.17" style="1" customWidth="1"/>
    <col min="6" max="6" width="50.83" style="1" customWidth="1"/>
    <col min="7" max="7" width="7" style="1" customWidth="1"/>
    <col min="8" max="8" width="11.5" style="1" customWidth="1"/>
    <col min="9" max="9" width="20.17" style="144" customWidth="1"/>
    <col min="10" max="10" width="20.17" style="1" customWidth="1"/>
    <col min="11" max="11" width="20.17" style="1" hidden="1" customWidth="1"/>
    <col min="12" max="12" width="9.33" style="1" customWidth="1"/>
    <col min="13" max="13" width="10.83" style="1" hidden="1" customWidth="1"/>
    <col min="14" max="14" width="9.33" style="1" hidden="1"/>
    <col min="15" max="15" width="14.17" style="1" hidden="1" customWidth="1"/>
    <col min="16" max="16" width="14.17" style="1" hidden="1" customWidth="1"/>
    <col min="17" max="17" width="14.17" style="1" hidden="1" customWidth="1"/>
    <col min="18" max="18" width="14.17" style="1" hidden="1" customWidth="1"/>
    <col min="19" max="19" width="14.17" style="1" hidden="1" customWidth="1"/>
    <col min="20" max="20" width="14.17" style="1" hidden="1" customWidth="1"/>
    <col min="21" max="21" width="16.33" style="1" hidden="1" customWidth="1"/>
    <col min="22" max="22" width="12.33" style="1" customWidth="1"/>
    <col min="23" max="23" width="16.33" style="1" customWidth="1"/>
    <col min="24" max="24" width="12.33" style="1" customWidth="1"/>
    <col min="25" max="25" width="15" style="1" customWidth="1"/>
    <col min="26" max="26" width="11" style="1" customWidth="1"/>
    <col min="27" max="27" width="15" style="1" customWidth="1"/>
    <col min="28" max="28" width="16.33" style="1" customWidth="1"/>
    <col min="29" max="29" width="11" style="1" customWidth="1"/>
    <col min="30" max="30" width="15" style="1" customWidth="1"/>
    <col min="31" max="31" width="16.33" style="1" customWidth="1"/>
    <col min="44" max="44" width="9.33" style="1" hidden="1"/>
    <col min="45" max="45" width="9.33" style="1" hidden="1"/>
    <col min="46" max="46" width="9.33" style="1" hidden="1"/>
    <col min="47" max="47" width="9.33" style="1" hidden="1"/>
    <col min="48" max="48" width="9.33" style="1" hidden="1"/>
    <col min="49" max="49" width="9.33" style="1" hidden="1"/>
    <col min="50" max="50" width="9.33" style="1" hidden="1"/>
    <col min="51" max="51" width="9.33" style="1" hidden="1"/>
    <col min="52" max="52" width="9.33" style="1" hidden="1"/>
    <col min="53" max="53" width="9.33" style="1" hidden="1"/>
    <col min="54" max="54" width="9.33" style="1" hidden="1"/>
    <col min="55" max="55" width="9.33" style="1" hidden="1"/>
    <col min="56" max="56" width="9.33" style="1" hidden="1"/>
    <col min="57" max="57" width="9.33" style="1" hidden="1"/>
    <col min="58" max="58" width="9.33" style="1" hidden="1"/>
    <col min="59" max="59" width="9.33" style="1" hidden="1"/>
    <col min="60" max="60" width="9.33" style="1" hidden="1"/>
    <col min="61" max="61" width="9.33" style="1" hidden="1"/>
    <col min="62" max="62" width="9.33" style="1" hidden="1"/>
    <col min="63" max="63" width="9.33" style="1" hidden="1"/>
    <col min="64" max="64" width="9.33" style="1" hidden="1"/>
    <col min="65" max="65" width="9.33" style="1" hidden="1"/>
  </cols>
  <sheetData>
    <row r="2" s="1" customFormat="1" ht="36.96" customHeight="1">
      <c r="I2" s="14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108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7"/>
      <c r="J3" s="146"/>
      <c r="K3" s="146"/>
      <c r="L3" s="17"/>
      <c r="AT3" s="14" t="s">
        <v>72</v>
      </c>
    </row>
    <row r="4" s="1" customFormat="1" ht="24.96" customHeight="1">
      <c r="B4" s="17"/>
      <c r="D4" s="148" t="s">
        <v>115</v>
      </c>
      <c r="I4" s="144"/>
      <c r="L4" s="17"/>
      <c r="M4" s="149" t="s">
        <v>9</v>
      </c>
      <c r="AT4" s="14" t="s">
        <v>4</v>
      </c>
    </row>
    <row r="5" s="1" customFormat="1" ht="6.96" customHeight="1">
      <c r="B5" s="17"/>
      <c r="I5" s="144"/>
      <c r="L5" s="17"/>
    </row>
    <row r="6" s="1" customFormat="1" ht="12" customHeight="1">
      <c r="B6" s="17"/>
      <c r="D6" s="150" t="s">
        <v>14</v>
      </c>
      <c r="I6" s="144"/>
      <c r="L6" s="17"/>
    </row>
    <row r="7" s="1" customFormat="1" ht="16.5" customHeight="1">
      <c r="B7" s="17"/>
      <c r="E7" s="151" t="str">
        <f>'Rekapitulácia stavby'!K6</f>
        <v>DEVÍNSKA NOVÁ VES</v>
      </c>
      <c r="F7" s="150"/>
      <c r="G7" s="150"/>
      <c r="H7" s="150"/>
      <c r="I7" s="144"/>
      <c r="L7" s="17"/>
    </row>
    <row r="8">
      <c r="B8" s="17"/>
      <c r="D8" s="150" t="s">
        <v>116</v>
      </c>
      <c r="L8" s="17"/>
    </row>
    <row r="9" s="1" customFormat="1" ht="16.5" customHeight="1">
      <c r="B9" s="17"/>
      <c r="E9" s="151" t="s">
        <v>117</v>
      </c>
      <c r="F9" s="1"/>
      <c r="G9" s="1"/>
      <c r="H9" s="1"/>
      <c r="I9" s="144"/>
      <c r="L9" s="17"/>
    </row>
    <row r="10" s="1" customFormat="1" ht="12" customHeight="1">
      <c r="B10" s="17"/>
      <c r="D10" s="150" t="s">
        <v>118</v>
      </c>
      <c r="I10" s="144"/>
      <c r="L10" s="17"/>
    </row>
    <row r="11" s="2" customFormat="1" ht="16.5" customHeight="1">
      <c r="A11" s="35"/>
      <c r="B11" s="41"/>
      <c r="C11" s="35"/>
      <c r="D11" s="35"/>
      <c r="E11" s="167" t="s">
        <v>406</v>
      </c>
      <c r="F11" s="35"/>
      <c r="G11" s="35"/>
      <c r="H11" s="35"/>
      <c r="I11" s="152"/>
      <c r="J11" s="35"/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50" t="s">
        <v>356</v>
      </c>
      <c r="E12" s="35"/>
      <c r="F12" s="35"/>
      <c r="G12" s="35"/>
      <c r="H12" s="35"/>
      <c r="I12" s="152"/>
      <c r="J12" s="35"/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6.5" customHeight="1">
      <c r="A13" s="35"/>
      <c r="B13" s="41"/>
      <c r="C13" s="35"/>
      <c r="D13" s="35"/>
      <c r="E13" s="153" t="s">
        <v>442</v>
      </c>
      <c r="F13" s="35"/>
      <c r="G13" s="35"/>
      <c r="H13" s="35"/>
      <c r="I13" s="152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>
      <c r="A14" s="35"/>
      <c r="B14" s="41"/>
      <c r="C14" s="35"/>
      <c r="D14" s="35"/>
      <c r="E14" s="35"/>
      <c r="F14" s="35"/>
      <c r="G14" s="35"/>
      <c r="H14" s="35"/>
      <c r="I14" s="152"/>
      <c r="J14" s="35"/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2" customHeight="1">
      <c r="A15" s="35"/>
      <c r="B15" s="41"/>
      <c r="C15" s="35"/>
      <c r="D15" s="150" t="s">
        <v>16</v>
      </c>
      <c r="E15" s="35"/>
      <c r="F15" s="138" t="s">
        <v>1</v>
      </c>
      <c r="G15" s="35"/>
      <c r="H15" s="35"/>
      <c r="I15" s="154" t="s">
        <v>17</v>
      </c>
      <c r="J15" s="138" t="s">
        <v>1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50" t="s">
        <v>18</v>
      </c>
      <c r="E16" s="35"/>
      <c r="F16" s="138" t="s">
        <v>15</v>
      </c>
      <c r="G16" s="35"/>
      <c r="H16" s="35"/>
      <c r="I16" s="154" t="s">
        <v>19</v>
      </c>
      <c r="J16" s="155" t="str">
        <f>'Rekapitulácia stavby'!AN8</f>
        <v>24. 9. 2019</v>
      </c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0.8" customHeight="1">
      <c r="A17" s="35"/>
      <c r="B17" s="41"/>
      <c r="C17" s="35"/>
      <c r="D17" s="35"/>
      <c r="E17" s="35"/>
      <c r="F17" s="35"/>
      <c r="G17" s="35"/>
      <c r="H17" s="35"/>
      <c r="I17" s="152"/>
      <c r="J17" s="35"/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2" customHeight="1">
      <c r="A18" s="35"/>
      <c r="B18" s="41"/>
      <c r="C18" s="35"/>
      <c r="D18" s="150" t="s">
        <v>21</v>
      </c>
      <c r="E18" s="35"/>
      <c r="F18" s="35"/>
      <c r="G18" s="35"/>
      <c r="H18" s="35"/>
      <c r="I18" s="154" t="s">
        <v>22</v>
      </c>
      <c r="J18" s="138" t="str">
        <f>IF('Rekapitulácia stavby'!AN10="","",'Rekapitulácia stavby'!AN10)</f>
        <v/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8" customHeight="1">
      <c r="A19" s="35"/>
      <c r="B19" s="41"/>
      <c r="C19" s="35"/>
      <c r="D19" s="35"/>
      <c r="E19" s="138" t="str">
        <f>IF('Rekapitulácia stavby'!E11="","",'Rekapitulácia stavby'!E11)</f>
        <v xml:space="preserve"> </v>
      </c>
      <c r="F19" s="35"/>
      <c r="G19" s="35"/>
      <c r="H19" s="35"/>
      <c r="I19" s="154" t="s">
        <v>24</v>
      </c>
      <c r="J19" s="138" t="str">
        <f>IF('Rekapitulácia stavby'!AN11="","",'Rekapitulácia stavby'!AN11)</f>
        <v/>
      </c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6.96" customHeight="1">
      <c r="A20" s="35"/>
      <c r="B20" s="41"/>
      <c r="C20" s="35"/>
      <c r="D20" s="35"/>
      <c r="E20" s="35"/>
      <c r="F20" s="35"/>
      <c r="G20" s="35"/>
      <c r="H20" s="35"/>
      <c r="I20" s="152"/>
      <c r="J20" s="35"/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2" customHeight="1">
      <c r="A21" s="35"/>
      <c r="B21" s="41"/>
      <c r="C21" s="35"/>
      <c r="D21" s="150" t="s">
        <v>25</v>
      </c>
      <c r="E21" s="35"/>
      <c r="F21" s="35"/>
      <c r="G21" s="35"/>
      <c r="H21" s="35"/>
      <c r="I21" s="154" t="s">
        <v>22</v>
      </c>
      <c r="J21" s="30" t="str">
        <f>'Rekapitulácia stavby'!AN13</f>
        <v>Vyplň údaj</v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8" customHeight="1">
      <c r="A22" s="35"/>
      <c r="B22" s="41"/>
      <c r="C22" s="35"/>
      <c r="D22" s="35"/>
      <c r="E22" s="30" t="str">
        <f>'Rekapitulácia stavby'!E14</f>
        <v>Vyplň údaj</v>
      </c>
      <c r="F22" s="138"/>
      <c r="G22" s="138"/>
      <c r="H22" s="138"/>
      <c r="I22" s="154" t="s">
        <v>24</v>
      </c>
      <c r="J22" s="30" t="str">
        <f>'Rekapitulácia stavby'!AN14</f>
        <v>Vyplň údaj</v>
      </c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6.96" customHeight="1">
      <c r="A23" s="35"/>
      <c r="B23" s="41"/>
      <c r="C23" s="35"/>
      <c r="D23" s="35"/>
      <c r="E23" s="35"/>
      <c r="F23" s="35"/>
      <c r="G23" s="35"/>
      <c r="H23" s="35"/>
      <c r="I23" s="152"/>
      <c r="J23" s="35"/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2" customHeight="1">
      <c r="A24" s="35"/>
      <c r="B24" s="41"/>
      <c r="C24" s="35"/>
      <c r="D24" s="150" t="s">
        <v>27</v>
      </c>
      <c r="E24" s="35"/>
      <c r="F24" s="35"/>
      <c r="G24" s="35"/>
      <c r="H24" s="35"/>
      <c r="I24" s="154" t="s">
        <v>22</v>
      </c>
      <c r="J24" s="138" t="str">
        <f>IF('Rekapitulácia stavby'!AN16="","",'Rekapitulácia stavby'!AN16)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8" customHeight="1">
      <c r="A25" s="35"/>
      <c r="B25" s="41"/>
      <c r="C25" s="35"/>
      <c r="D25" s="35"/>
      <c r="E25" s="138" t="str">
        <f>IF('Rekapitulácia stavby'!E17="","",'Rekapitulácia stavby'!E17)</f>
        <v xml:space="preserve"> </v>
      </c>
      <c r="F25" s="35"/>
      <c r="G25" s="35"/>
      <c r="H25" s="35"/>
      <c r="I25" s="154" t="s">
        <v>24</v>
      </c>
      <c r="J25" s="138" t="str">
        <f>IF('Rekapitulácia stavby'!AN17="","",'Rekapitulácia stavby'!AN17)</f>
        <v/>
      </c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6.96" customHeight="1">
      <c r="A26" s="35"/>
      <c r="B26" s="41"/>
      <c r="C26" s="35"/>
      <c r="D26" s="35"/>
      <c r="E26" s="35"/>
      <c r="F26" s="35"/>
      <c r="G26" s="35"/>
      <c r="H26" s="35"/>
      <c r="I26" s="152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12" customHeight="1">
      <c r="A27" s="35"/>
      <c r="B27" s="41"/>
      <c r="C27" s="35"/>
      <c r="D27" s="150" t="s">
        <v>30</v>
      </c>
      <c r="E27" s="35"/>
      <c r="F27" s="35"/>
      <c r="G27" s="35"/>
      <c r="H27" s="35"/>
      <c r="I27" s="154" t="s">
        <v>22</v>
      </c>
      <c r="J27" s="138" t="str">
        <f>IF('Rekapitulácia stavby'!AN19="","",'Rekapitulácia stavby'!AN19)</f>
        <v/>
      </c>
      <c r="K27" s="35"/>
      <c r="L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8" customHeight="1">
      <c r="A28" s="35"/>
      <c r="B28" s="41"/>
      <c r="C28" s="35"/>
      <c r="D28" s="35"/>
      <c r="E28" s="138" t="str">
        <f>IF('Rekapitulácia stavby'!E20="","",'Rekapitulácia stavby'!E20)</f>
        <v xml:space="preserve"> </v>
      </c>
      <c r="F28" s="35"/>
      <c r="G28" s="35"/>
      <c r="H28" s="35"/>
      <c r="I28" s="154" t="s">
        <v>24</v>
      </c>
      <c r="J28" s="138" t="str">
        <f>IF('Rekapitulácia stavby'!AN20="","",'Rekapitulácia stavby'!AN20)</f>
        <v/>
      </c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35"/>
      <c r="E29" s="35"/>
      <c r="F29" s="35"/>
      <c r="G29" s="35"/>
      <c r="H29" s="35"/>
      <c r="I29" s="152"/>
      <c r="J29" s="35"/>
      <c r="K29" s="35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12" customHeight="1">
      <c r="A30" s="35"/>
      <c r="B30" s="41"/>
      <c r="C30" s="35"/>
      <c r="D30" s="150" t="s">
        <v>31</v>
      </c>
      <c r="E30" s="35"/>
      <c r="F30" s="35"/>
      <c r="G30" s="35"/>
      <c r="H30" s="35"/>
      <c r="I30" s="152"/>
      <c r="J30" s="35"/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8" customFormat="1" ht="16.5" customHeight="1">
      <c r="A31" s="156"/>
      <c r="B31" s="157"/>
      <c r="C31" s="156"/>
      <c r="D31" s="156"/>
      <c r="E31" s="158" t="s">
        <v>1</v>
      </c>
      <c r="F31" s="158"/>
      <c r="G31" s="158"/>
      <c r="H31" s="158"/>
      <c r="I31" s="159"/>
      <c r="J31" s="156"/>
      <c r="K31" s="156"/>
      <c r="L31" s="160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</row>
    <row r="32" s="2" customFormat="1" ht="6.96" customHeight="1">
      <c r="A32" s="35"/>
      <c r="B32" s="41"/>
      <c r="C32" s="35"/>
      <c r="D32" s="35"/>
      <c r="E32" s="35"/>
      <c r="F32" s="35"/>
      <c r="G32" s="35"/>
      <c r="H32" s="35"/>
      <c r="I32" s="152"/>
      <c r="J32" s="35"/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61"/>
      <c r="E33" s="161"/>
      <c r="F33" s="161"/>
      <c r="G33" s="161"/>
      <c r="H33" s="161"/>
      <c r="I33" s="162"/>
      <c r="J33" s="161"/>
      <c r="K33" s="161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25.44" customHeight="1">
      <c r="A34" s="35"/>
      <c r="B34" s="41"/>
      <c r="C34" s="35"/>
      <c r="D34" s="163" t="s">
        <v>32</v>
      </c>
      <c r="E34" s="35"/>
      <c r="F34" s="35"/>
      <c r="G34" s="35"/>
      <c r="H34" s="35"/>
      <c r="I34" s="152"/>
      <c r="J34" s="164">
        <f>ROUND(J131,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6.96" customHeight="1">
      <c r="A35" s="35"/>
      <c r="B35" s="41"/>
      <c r="C35" s="35"/>
      <c r="D35" s="161"/>
      <c r="E35" s="161"/>
      <c r="F35" s="161"/>
      <c r="G35" s="161"/>
      <c r="H35" s="161"/>
      <c r="I35" s="162"/>
      <c r="J35" s="161"/>
      <c r="K35" s="161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35"/>
      <c r="F36" s="165" t="s">
        <v>34</v>
      </c>
      <c r="G36" s="35"/>
      <c r="H36" s="35"/>
      <c r="I36" s="166" t="s">
        <v>33</v>
      </c>
      <c r="J36" s="165" t="s">
        <v>35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="2" customFormat="1" ht="14.4" customHeight="1">
      <c r="A37" s="35"/>
      <c r="B37" s="41"/>
      <c r="C37" s="35"/>
      <c r="D37" s="167" t="s">
        <v>36</v>
      </c>
      <c r="E37" s="150" t="s">
        <v>37</v>
      </c>
      <c r="F37" s="168">
        <f>ROUND((SUM(BE131:BE148)),  2)</f>
        <v>0</v>
      </c>
      <c r="G37" s="35"/>
      <c r="H37" s="35"/>
      <c r="I37" s="169">
        <v>0.20000000000000001</v>
      </c>
      <c r="J37" s="168">
        <f>ROUND(((SUM(BE131:BE148))*I37),  2)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14.4" customHeight="1">
      <c r="A38" s="35"/>
      <c r="B38" s="41"/>
      <c r="C38" s="35"/>
      <c r="D38" s="35"/>
      <c r="E38" s="150" t="s">
        <v>38</v>
      </c>
      <c r="F38" s="168">
        <f>ROUND((SUM(BF131:BF148)),  2)</f>
        <v>0</v>
      </c>
      <c r="G38" s="35"/>
      <c r="H38" s="35"/>
      <c r="I38" s="169">
        <v>0.20000000000000001</v>
      </c>
      <c r="J38" s="168">
        <f>ROUND(((SUM(BF131:BF148))*I38),  2)</f>
        <v>0</v>
      </c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50" t="s">
        <v>39</v>
      </c>
      <c r="F39" s="168">
        <f>ROUND((SUM(BG131:BG148)),  2)</f>
        <v>0</v>
      </c>
      <c r="G39" s="35"/>
      <c r="H39" s="35"/>
      <c r="I39" s="169">
        <v>0.20000000000000001</v>
      </c>
      <c r="J39" s="168">
        <f>0</f>
        <v>0</v>
      </c>
      <c r="K39" s="35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14.4" customHeight="1">
      <c r="A40" s="35"/>
      <c r="B40" s="41"/>
      <c r="C40" s="35"/>
      <c r="D40" s="35"/>
      <c r="E40" s="150" t="s">
        <v>40</v>
      </c>
      <c r="F40" s="168">
        <f>ROUND((SUM(BH131:BH148)),  2)</f>
        <v>0</v>
      </c>
      <c r="G40" s="35"/>
      <c r="H40" s="35"/>
      <c r="I40" s="169">
        <v>0.20000000000000001</v>
      </c>
      <c r="J40" s="168">
        <f>0</f>
        <v>0</v>
      </c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2" customFormat="1" ht="14.4" customHeight="1">
      <c r="A41" s="35"/>
      <c r="B41" s="41"/>
      <c r="C41" s="35"/>
      <c r="D41" s="35"/>
      <c r="E41" s="150" t="s">
        <v>41</v>
      </c>
      <c r="F41" s="168">
        <f>ROUND((SUM(BI131:BI148)),  2)</f>
        <v>0</v>
      </c>
      <c r="G41" s="35"/>
      <c r="H41" s="35"/>
      <c r="I41" s="169">
        <v>0</v>
      </c>
      <c r="J41" s="168">
        <f>0</f>
        <v>0</v>
      </c>
      <c r="K41" s="35"/>
      <c r="L41" s="60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6.96" customHeight="1">
      <c r="A42" s="35"/>
      <c r="B42" s="41"/>
      <c r="C42" s="35"/>
      <c r="D42" s="35"/>
      <c r="E42" s="35"/>
      <c r="F42" s="35"/>
      <c r="G42" s="35"/>
      <c r="H42" s="35"/>
      <c r="I42" s="152"/>
      <c r="J42" s="35"/>
      <c r="K42" s="35"/>
      <c r="L42" s="60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2" customFormat="1" ht="25.44" customHeight="1">
      <c r="A43" s="35"/>
      <c r="B43" s="41"/>
      <c r="C43" s="170"/>
      <c r="D43" s="171" t="s">
        <v>42</v>
      </c>
      <c r="E43" s="172"/>
      <c r="F43" s="172"/>
      <c r="G43" s="173" t="s">
        <v>43</v>
      </c>
      <c r="H43" s="174" t="s">
        <v>44</v>
      </c>
      <c r="I43" s="175"/>
      <c r="J43" s="176">
        <f>SUM(J34:J41)</f>
        <v>0</v>
      </c>
      <c r="K43" s="177"/>
      <c r="L43" s="60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="2" customFormat="1" ht="14.4" customHeight="1">
      <c r="A44" s="35"/>
      <c r="B44" s="41"/>
      <c r="C44" s="35"/>
      <c r="D44" s="35"/>
      <c r="E44" s="35"/>
      <c r="F44" s="35"/>
      <c r="G44" s="35"/>
      <c r="H44" s="35"/>
      <c r="I44" s="152"/>
      <c r="J44" s="35"/>
      <c r="K44" s="35"/>
      <c r="L44" s="60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="1" customFormat="1" ht="14.4" customHeight="1">
      <c r="B45" s="17"/>
      <c r="I45" s="144"/>
      <c r="L45" s="17"/>
    </row>
    <row r="46" s="1" customFormat="1" ht="14.4" customHeight="1">
      <c r="B46" s="17"/>
      <c r="I46" s="144"/>
      <c r="L46" s="17"/>
    </row>
    <row r="47" s="1" customFormat="1" ht="14.4" customHeight="1">
      <c r="B47" s="17"/>
      <c r="I47" s="144"/>
      <c r="L47" s="17"/>
    </row>
    <row r="48" s="1" customFormat="1" ht="14.4" customHeight="1">
      <c r="B48" s="17"/>
      <c r="I48" s="144"/>
      <c r="L48" s="17"/>
    </row>
    <row r="49" s="1" customFormat="1" ht="14.4" customHeight="1">
      <c r="B49" s="17"/>
      <c r="I49" s="144"/>
      <c r="L49" s="17"/>
    </row>
    <row r="50" s="2" customFormat="1" ht="14.4" customHeight="1">
      <c r="B50" s="60"/>
      <c r="D50" s="178" t="s">
        <v>45</v>
      </c>
      <c r="E50" s="179"/>
      <c r="F50" s="179"/>
      <c r="G50" s="178" t="s">
        <v>46</v>
      </c>
      <c r="H50" s="179"/>
      <c r="I50" s="180"/>
      <c r="J50" s="179"/>
      <c r="K50" s="179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81" t="s">
        <v>47</v>
      </c>
      <c r="E61" s="182"/>
      <c r="F61" s="183" t="s">
        <v>48</v>
      </c>
      <c r="G61" s="181" t="s">
        <v>47</v>
      </c>
      <c r="H61" s="182"/>
      <c r="I61" s="184"/>
      <c r="J61" s="185" t="s">
        <v>48</v>
      </c>
      <c r="K61" s="182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8" t="s">
        <v>49</v>
      </c>
      <c r="E65" s="186"/>
      <c r="F65" s="186"/>
      <c r="G65" s="178" t="s">
        <v>50</v>
      </c>
      <c r="H65" s="186"/>
      <c r="I65" s="187"/>
      <c r="J65" s="186"/>
      <c r="K65" s="18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81" t="s">
        <v>47</v>
      </c>
      <c r="E76" s="182"/>
      <c r="F76" s="183" t="s">
        <v>48</v>
      </c>
      <c r="G76" s="181" t="s">
        <v>47</v>
      </c>
      <c r="H76" s="182"/>
      <c r="I76" s="184"/>
      <c r="J76" s="185" t="s">
        <v>48</v>
      </c>
      <c r="K76" s="182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88"/>
      <c r="C77" s="189"/>
      <c r="D77" s="189"/>
      <c r="E77" s="189"/>
      <c r="F77" s="189"/>
      <c r="G77" s="189"/>
      <c r="H77" s="189"/>
      <c r="I77" s="190"/>
      <c r="J77" s="189"/>
      <c r="K77" s="189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91"/>
      <c r="C81" s="192"/>
      <c r="D81" s="192"/>
      <c r="E81" s="192"/>
      <c r="F81" s="192"/>
      <c r="G81" s="192"/>
      <c r="H81" s="192"/>
      <c r="I81" s="193"/>
      <c r="J81" s="192"/>
      <c r="K81" s="192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120</v>
      </c>
      <c r="D82" s="37"/>
      <c r="E82" s="37"/>
      <c r="F82" s="37"/>
      <c r="G82" s="37"/>
      <c r="H82" s="37"/>
      <c r="I82" s="152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152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152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94" t="str">
        <f>E7</f>
        <v>DEVÍNSKA NOVÁ VES</v>
      </c>
      <c r="F85" s="29"/>
      <c r="G85" s="29"/>
      <c r="H85" s="29"/>
      <c r="I85" s="152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116</v>
      </c>
      <c r="D86" s="19"/>
      <c r="E86" s="19"/>
      <c r="F86" s="19"/>
      <c r="G86" s="19"/>
      <c r="H86" s="19"/>
      <c r="I86" s="144"/>
      <c r="J86" s="19"/>
      <c r="K86" s="19"/>
      <c r="L86" s="17"/>
    </row>
    <row r="87" s="1" customFormat="1" ht="16.5" customHeight="1">
      <c r="B87" s="18"/>
      <c r="C87" s="19"/>
      <c r="D87" s="19"/>
      <c r="E87" s="194" t="s">
        <v>117</v>
      </c>
      <c r="F87" s="19"/>
      <c r="G87" s="19"/>
      <c r="H87" s="19"/>
      <c r="I87" s="144"/>
      <c r="J87" s="19"/>
      <c r="K87" s="19"/>
      <c r="L87" s="17"/>
    </row>
    <row r="88" s="1" customFormat="1" ht="12" customHeight="1">
      <c r="B88" s="18"/>
      <c r="C88" s="29" t="s">
        <v>118</v>
      </c>
      <c r="D88" s="19"/>
      <c r="E88" s="19"/>
      <c r="F88" s="19"/>
      <c r="G88" s="19"/>
      <c r="H88" s="19"/>
      <c r="I88" s="144"/>
      <c r="J88" s="19"/>
      <c r="K88" s="19"/>
      <c r="L88" s="17"/>
    </row>
    <row r="89" s="2" customFormat="1" ht="16.5" customHeight="1">
      <c r="A89" s="35"/>
      <c r="B89" s="36"/>
      <c r="C89" s="37"/>
      <c r="D89" s="37"/>
      <c r="E89" s="271" t="s">
        <v>406</v>
      </c>
      <c r="F89" s="37"/>
      <c r="G89" s="37"/>
      <c r="H89" s="37"/>
      <c r="I89" s="152"/>
      <c r="J89" s="37"/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12" customHeight="1">
      <c r="A90" s="35"/>
      <c r="B90" s="36"/>
      <c r="C90" s="29" t="s">
        <v>356</v>
      </c>
      <c r="D90" s="37"/>
      <c r="E90" s="37"/>
      <c r="F90" s="37"/>
      <c r="G90" s="37"/>
      <c r="H90" s="37"/>
      <c r="I90" s="152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6.5" customHeight="1">
      <c r="A91" s="35"/>
      <c r="B91" s="36"/>
      <c r="C91" s="37"/>
      <c r="D91" s="37"/>
      <c r="E91" s="73" t="str">
        <f>E13</f>
        <v>01-32 - Lávka o dĺžke 2 m a vstupné schodisko</v>
      </c>
      <c r="F91" s="37"/>
      <c r="G91" s="37"/>
      <c r="H91" s="37"/>
      <c r="I91" s="152"/>
      <c r="J91" s="37"/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152"/>
      <c r="J92" s="37"/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2" customHeight="1">
      <c r="A93" s="35"/>
      <c r="B93" s="36"/>
      <c r="C93" s="29" t="s">
        <v>18</v>
      </c>
      <c r="D93" s="37"/>
      <c r="E93" s="37"/>
      <c r="F93" s="24" t="str">
        <f>F16</f>
        <v>DEVÍNSKA NOVÁ VES</v>
      </c>
      <c r="G93" s="37"/>
      <c r="H93" s="37"/>
      <c r="I93" s="154" t="s">
        <v>19</v>
      </c>
      <c r="J93" s="76" t="str">
        <f>IF(J16="","",J16)</f>
        <v>24. 9. 2019</v>
      </c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6.96" customHeight="1">
      <c r="A94" s="35"/>
      <c r="B94" s="36"/>
      <c r="C94" s="37"/>
      <c r="D94" s="37"/>
      <c r="E94" s="37"/>
      <c r="F94" s="37"/>
      <c r="G94" s="37"/>
      <c r="H94" s="37"/>
      <c r="I94" s="152"/>
      <c r="J94" s="37"/>
      <c r="K94" s="37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5.15" customHeight="1">
      <c r="A95" s="35"/>
      <c r="B95" s="36"/>
      <c r="C95" s="29" t="s">
        <v>21</v>
      </c>
      <c r="D95" s="37"/>
      <c r="E95" s="37"/>
      <c r="F95" s="24" t="str">
        <f>E19</f>
        <v xml:space="preserve"> </v>
      </c>
      <c r="G95" s="37"/>
      <c r="H95" s="37"/>
      <c r="I95" s="154" t="s">
        <v>27</v>
      </c>
      <c r="J95" s="33" t="str">
        <f>E25</f>
        <v xml:space="preserve"> </v>
      </c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15.15" customHeight="1">
      <c r="A96" s="35"/>
      <c r="B96" s="36"/>
      <c r="C96" s="29" t="s">
        <v>25</v>
      </c>
      <c r="D96" s="37"/>
      <c r="E96" s="37"/>
      <c r="F96" s="24" t="str">
        <f>IF(E22="","",E22)</f>
        <v>Vyplň údaj</v>
      </c>
      <c r="G96" s="37"/>
      <c r="H96" s="37"/>
      <c r="I96" s="154" t="s">
        <v>30</v>
      </c>
      <c r="J96" s="33" t="str">
        <f>E28</f>
        <v xml:space="preserve"> 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152"/>
      <c r="J97" s="37"/>
      <c r="K97" s="37"/>
      <c r="L97" s="60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9.28" customHeight="1">
      <c r="A98" s="35"/>
      <c r="B98" s="36"/>
      <c r="C98" s="195" t="s">
        <v>121</v>
      </c>
      <c r="D98" s="196"/>
      <c r="E98" s="196"/>
      <c r="F98" s="196"/>
      <c r="G98" s="196"/>
      <c r="H98" s="196"/>
      <c r="I98" s="197"/>
      <c r="J98" s="198" t="s">
        <v>122</v>
      </c>
      <c r="K98" s="196"/>
      <c r="L98" s="60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="2" customFormat="1" ht="10.32" customHeight="1">
      <c r="A99" s="35"/>
      <c r="B99" s="36"/>
      <c r="C99" s="37"/>
      <c r="D99" s="37"/>
      <c r="E99" s="37"/>
      <c r="F99" s="37"/>
      <c r="G99" s="37"/>
      <c r="H99" s="37"/>
      <c r="I99" s="152"/>
      <c r="J99" s="37"/>
      <c r="K99" s="37"/>
      <c r="L99" s="60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="2" customFormat="1" ht="22.8" customHeight="1">
      <c r="A100" s="35"/>
      <c r="B100" s="36"/>
      <c r="C100" s="199" t="s">
        <v>123</v>
      </c>
      <c r="D100" s="37"/>
      <c r="E100" s="37"/>
      <c r="F100" s="37"/>
      <c r="G100" s="37"/>
      <c r="H100" s="37"/>
      <c r="I100" s="152"/>
      <c r="J100" s="107">
        <f>J131</f>
        <v>0</v>
      </c>
      <c r="K100" s="37"/>
      <c r="L100" s="60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U100" s="14" t="s">
        <v>124</v>
      </c>
    </row>
    <row r="101" s="9" customFormat="1" ht="24.96" customHeight="1">
      <c r="A101" s="9"/>
      <c r="B101" s="200"/>
      <c r="C101" s="201"/>
      <c r="D101" s="202" t="s">
        <v>125</v>
      </c>
      <c r="E101" s="203"/>
      <c r="F101" s="203"/>
      <c r="G101" s="203"/>
      <c r="H101" s="203"/>
      <c r="I101" s="204"/>
      <c r="J101" s="205">
        <f>J132</f>
        <v>0</v>
      </c>
      <c r="K101" s="201"/>
      <c r="L101" s="20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207"/>
      <c r="C102" s="130"/>
      <c r="D102" s="208" t="s">
        <v>126</v>
      </c>
      <c r="E102" s="209"/>
      <c r="F102" s="209"/>
      <c r="G102" s="209"/>
      <c r="H102" s="209"/>
      <c r="I102" s="210"/>
      <c r="J102" s="211">
        <f>J133</f>
        <v>0</v>
      </c>
      <c r="K102" s="130"/>
      <c r="L102" s="21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7"/>
      <c r="C103" s="130"/>
      <c r="D103" s="208" t="s">
        <v>408</v>
      </c>
      <c r="E103" s="209"/>
      <c r="F103" s="209"/>
      <c r="G103" s="209"/>
      <c r="H103" s="209"/>
      <c r="I103" s="210"/>
      <c r="J103" s="211">
        <f>J136</f>
        <v>0</v>
      </c>
      <c r="K103" s="130"/>
      <c r="L103" s="21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7"/>
      <c r="C104" s="130"/>
      <c r="D104" s="208" t="s">
        <v>131</v>
      </c>
      <c r="E104" s="209"/>
      <c r="F104" s="209"/>
      <c r="G104" s="209"/>
      <c r="H104" s="209"/>
      <c r="I104" s="210"/>
      <c r="J104" s="211">
        <f>J140</f>
        <v>0</v>
      </c>
      <c r="K104" s="130"/>
      <c r="L104" s="21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200"/>
      <c r="C105" s="201"/>
      <c r="D105" s="202" t="s">
        <v>132</v>
      </c>
      <c r="E105" s="203"/>
      <c r="F105" s="203"/>
      <c r="G105" s="203"/>
      <c r="H105" s="203"/>
      <c r="I105" s="204"/>
      <c r="J105" s="205">
        <f>J142</f>
        <v>0</v>
      </c>
      <c r="K105" s="201"/>
      <c r="L105" s="206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207"/>
      <c r="C106" s="130"/>
      <c r="D106" s="208" t="s">
        <v>409</v>
      </c>
      <c r="E106" s="209"/>
      <c r="F106" s="209"/>
      <c r="G106" s="209"/>
      <c r="H106" s="209"/>
      <c r="I106" s="210"/>
      <c r="J106" s="211">
        <f>J143</f>
        <v>0</v>
      </c>
      <c r="K106" s="130"/>
      <c r="L106" s="21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207"/>
      <c r="C107" s="130"/>
      <c r="D107" s="208" t="s">
        <v>358</v>
      </c>
      <c r="E107" s="209"/>
      <c r="F107" s="209"/>
      <c r="G107" s="209"/>
      <c r="H107" s="209"/>
      <c r="I107" s="210"/>
      <c r="J107" s="211">
        <f>J146</f>
        <v>0</v>
      </c>
      <c r="K107" s="130"/>
      <c r="L107" s="21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5"/>
      <c r="B108" s="36"/>
      <c r="C108" s="37"/>
      <c r="D108" s="37"/>
      <c r="E108" s="37"/>
      <c r="F108" s="37"/>
      <c r="G108" s="37"/>
      <c r="H108" s="37"/>
      <c r="I108" s="152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63"/>
      <c r="C109" s="64"/>
      <c r="D109" s="64"/>
      <c r="E109" s="64"/>
      <c r="F109" s="64"/>
      <c r="G109" s="64"/>
      <c r="H109" s="64"/>
      <c r="I109" s="190"/>
      <c r="J109" s="64"/>
      <c r="K109" s="64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3" s="2" customFormat="1" ht="6.96" customHeight="1">
      <c r="A113" s="35"/>
      <c r="B113" s="65"/>
      <c r="C113" s="66"/>
      <c r="D113" s="66"/>
      <c r="E113" s="66"/>
      <c r="F113" s="66"/>
      <c r="G113" s="66"/>
      <c r="H113" s="66"/>
      <c r="I113" s="193"/>
      <c r="J113" s="66"/>
      <c r="K113" s="66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24.96" customHeight="1">
      <c r="A114" s="35"/>
      <c r="B114" s="36"/>
      <c r="C114" s="20" t="s">
        <v>134</v>
      </c>
      <c r="D114" s="37"/>
      <c r="E114" s="37"/>
      <c r="F114" s="37"/>
      <c r="G114" s="37"/>
      <c r="H114" s="37"/>
      <c r="I114" s="152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152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14</v>
      </c>
      <c r="D116" s="37"/>
      <c r="E116" s="37"/>
      <c r="F116" s="37"/>
      <c r="G116" s="37"/>
      <c r="H116" s="37"/>
      <c r="I116" s="152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6.5" customHeight="1">
      <c r="A117" s="35"/>
      <c r="B117" s="36"/>
      <c r="C117" s="37"/>
      <c r="D117" s="37"/>
      <c r="E117" s="194" t="str">
        <f>E7</f>
        <v>DEVÍNSKA NOVÁ VES</v>
      </c>
      <c r="F117" s="29"/>
      <c r="G117" s="29"/>
      <c r="H117" s="29"/>
      <c r="I117" s="152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1" customFormat="1" ht="12" customHeight="1">
      <c r="B118" s="18"/>
      <c r="C118" s="29" t="s">
        <v>116</v>
      </c>
      <c r="D118" s="19"/>
      <c r="E118" s="19"/>
      <c r="F118" s="19"/>
      <c r="G118" s="19"/>
      <c r="H118" s="19"/>
      <c r="I118" s="144"/>
      <c r="J118" s="19"/>
      <c r="K118" s="19"/>
      <c r="L118" s="17"/>
    </row>
    <row r="119" s="1" customFormat="1" ht="16.5" customHeight="1">
      <c r="B119" s="18"/>
      <c r="C119" s="19"/>
      <c r="D119" s="19"/>
      <c r="E119" s="194" t="s">
        <v>117</v>
      </c>
      <c r="F119" s="19"/>
      <c r="G119" s="19"/>
      <c r="H119" s="19"/>
      <c r="I119" s="144"/>
      <c r="J119" s="19"/>
      <c r="K119" s="19"/>
      <c r="L119" s="17"/>
    </row>
    <row r="120" s="1" customFormat="1" ht="12" customHeight="1">
      <c r="B120" s="18"/>
      <c r="C120" s="29" t="s">
        <v>118</v>
      </c>
      <c r="D120" s="19"/>
      <c r="E120" s="19"/>
      <c r="F120" s="19"/>
      <c r="G120" s="19"/>
      <c r="H120" s="19"/>
      <c r="I120" s="144"/>
      <c r="J120" s="19"/>
      <c r="K120" s="19"/>
      <c r="L120" s="17"/>
    </row>
    <row r="121" s="2" customFormat="1" ht="16.5" customHeight="1">
      <c r="A121" s="35"/>
      <c r="B121" s="36"/>
      <c r="C121" s="37"/>
      <c r="D121" s="37"/>
      <c r="E121" s="271" t="s">
        <v>406</v>
      </c>
      <c r="F121" s="37"/>
      <c r="G121" s="37"/>
      <c r="H121" s="37"/>
      <c r="I121" s="152"/>
      <c r="J121" s="37"/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2" customHeight="1">
      <c r="A122" s="35"/>
      <c r="B122" s="36"/>
      <c r="C122" s="29" t="s">
        <v>356</v>
      </c>
      <c r="D122" s="37"/>
      <c r="E122" s="37"/>
      <c r="F122" s="37"/>
      <c r="G122" s="37"/>
      <c r="H122" s="37"/>
      <c r="I122" s="152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6.5" customHeight="1">
      <c r="A123" s="35"/>
      <c r="B123" s="36"/>
      <c r="C123" s="37"/>
      <c r="D123" s="37"/>
      <c r="E123" s="73" t="str">
        <f>E13</f>
        <v>01-32 - Lávka o dĺžke 2 m a vstupné schodisko</v>
      </c>
      <c r="F123" s="37"/>
      <c r="G123" s="37"/>
      <c r="H123" s="37"/>
      <c r="I123" s="152"/>
      <c r="J123" s="37"/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36"/>
      <c r="C124" s="37"/>
      <c r="D124" s="37"/>
      <c r="E124" s="37"/>
      <c r="F124" s="37"/>
      <c r="G124" s="37"/>
      <c r="H124" s="37"/>
      <c r="I124" s="152"/>
      <c r="J124" s="37"/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2" customHeight="1">
      <c r="A125" s="35"/>
      <c r="B125" s="36"/>
      <c r="C125" s="29" t="s">
        <v>18</v>
      </c>
      <c r="D125" s="37"/>
      <c r="E125" s="37"/>
      <c r="F125" s="24" t="str">
        <f>F16</f>
        <v>DEVÍNSKA NOVÁ VES</v>
      </c>
      <c r="G125" s="37"/>
      <c r="H125" s="37"/>
      <c r="I125" s="154" t="s">
        <v>19</v>
      </c>
      <c r="J125" s="76" t="str">
        <f>IF(J16="","",J16)</f>
        <v>24. 9. 2019</v>
      </c>
      <c r="K125" s="37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6.96" customHeight="1">
      <c r="A126" s="35"/>
      <c r="B126" s="36"/>
      <c r="C126" s="37"/>
      <c r="D126" s="37"/>
      <c r="E126" s="37"/>
      <c r="F126" s="37"/>
      <c r="G126" s="37"/>
      <c r="H126" s="37"/>
      <c r="I126" s="152"/>
      <c r="J126" s="37"/>
      <c r="K126" s="37"/>
      <c r="L126" s="60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5.15" customHeight="1">
      <c r="A127" s="35"/>
      <c r="B127" s="36"/>
      <c r="C127" s="29" t="s">
        <v>21</v>
      </c>
      <c r="D127" s="37"/>
      <c r="E127" s="37"/>
      <c r="F127" s="24" t="str">
        <f>E19</f>
        <v xml:space="preserve"> </v>
      </c>
      <c r="G127" s="37"/>
      <c r="H127" s="37"/>
      <c r="I127" s="154" t="s">
        <v>27</v>
      </c>
      <c r="J127" s="33" t="str">
        <f>E25</f>
        <v xml:space="preserve"> </v>
      </c>
      <c r="K127" s="37"/>
      <c r="L127" s="60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5.15" customHeight="1">
      <c r="A128" s="35"/>
      <c r="B128" s="36"/>
      <c r="C128" s="29" t="s">
        <v>25</v>
      </c>
      <c r="D128" s="37"/>
      <c r="E128" s="37"/>
      <c r="F128" s="24" t="str">
        <f>IF(E22="","",E22)</f>
        <v>Vyplň údaj</v>
      </c>
      <c r="G128" s="37"/>
      <c r="H128" s="37"/>
      <c r="I128" s="154" t="s">
        <v>30</v>
      </c>
      <c r="J128" s="33" t="str">
        <f>E28</f>
        <v xml:space="preserve"> </v>
      </c>
      <c r="K128" s="37"/>
      <c r="L128" s="60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2" customFormat="1" ht="10.32" customHeight="1">
      <c r="A129" s="35"/>
      <c r="B129" s="36"/>
      <c r="C129" s="37"/>
      <c r="D129" s="37"/>
      <c r="E129" s="37"/>
      <c r="F129" s="37"/>
      <c r="G129" s="37"/>
      <c r="H129" s="37"/>
      <c r="I129" s="152"/>
      <c r="J129" s="37"/>
      <c r="K129" s="37"/>
      <c r="L129" s="60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="11" customFormat="1" ht="29.28" customHeight="1">
      <c r="A130" s="213"/>
      <c r="B130" s="214"/>
      <c r="C130" s="215" t="s">
        <v>135</v>
      </c>
      <c r="D130" s="216" t="s">
        <v>57</v>
      </c>
      <c r="E130" s="216" t="s">
        <v>53</v>
      </c>
      <c r="F130" s="216" t="s">
        <v>54</v>
      </c>
      <c r="G130" s="216" t="s">
        <v>136</v>
      </c>
      <c r="H130" s="216" t="s">
        <v>137</v>
      </c>
      <c r="I130" s="217" t="s">
        <v>138</v>
      </c>
      <c r="J130" s="218" t="s">
        <v>122</v>
      </c>
      <c r="K130" s="219" t="s">
        <v>139</v>
      </c>
      <c r="L130" s="220"/>
      <c r="M130" s="97" t="s">
        <v>1</v>
      </c>
      <c r="N130" s="98" t="s">
        <v>36</v>
      </c>
      <c r="O130" s="98" t="s">
        <v>140</v>
      </c>
      <c r="P130" s="98" t="s">
        <v>141</v>
      </c>
      <c r="Q130" s="98" t="s">
        <v>142</v>
      </c>
      <c r="R130" s="98" t="s">
        <v>143</v>
      </c>
      <c r="S130" s="98" t="s">
        <v>144</v>
      </c>
      <c r="T130" s="99" t="s">
        <v>145</v>
      </c>
      <c r="U130" s="213"/>
      <c r="V130" s="213"/>
      <c r="W130" s="213"/>
      <c r="X130" s="213"/>
      <c r="Y130" s="213"/>
      <c r="Z130" s="213"/>
      <c r="AA130" s="213"/>
      <c r="AB130" s="213"/>
      <c r="AC130" s="213"/>
      <c r="AD130" s="213"/>
      <c r="AE130" s="213"/>
    </row>
    <row r="131" s="2" customFormat="1" ht="22.8" customHeight="1">
      <c r="A131" s="35"/>
      <c r="B131" s="36"/>
      <c r="C131" s="104" t="s">
        <v>123</v>
      </c>
      <c r="D131" s="37"/>
      <c r="E131" s="37"/>
      <c r="F131" s="37"/>
      <c r="G131" s="37"/>
      <c r="H131" s="37"/>
      <c r="I131" s="152"/>
      <c r="J131" s="221">
        <f>BK131</f>
        <v>0</v>
      </c>
      <c r="K131" s="37"/>
      <c r="L131" s="41"/>
      <c r="M131" s="100"/>
      <c r="N131" s="222"/>
      <c r="O131" s="101"/>
      <c r="P131" s="223">
        <f>P132+P142</f>
        <v>0</v>
      </c>
      <c r="Q131" s="101"/>
      <c r="R131" s="223">
        <f>R132+R142</f>
        <v>1.3912502500000004</v>
      </c>
      <c r="S131" s="101"/>
      <c r="T131" s="224">
        <f>T132+T142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T131" s="14" t="s">
        <v>71</v>
      </c>
      <c r="AU131" s="14" t="s">
        <v>124</v>
      </c>
      <c r="BK131" s="225">
        <f>BK132+BK142</f>
        <v>0</v>
      </c>
    </row>
    <row r="132" s="12" customFormat="1" ht="25.92" customHeight="1">
      <c r="A132" s="12"/>
      <c r="B132" s="226"/>
      <c r="C132" s="227"/>
      <c r="D132" s="228" t="s">
        <v>71</v>
      </c>
      <c r="E132" s="229" t="s">
        <v>146</v>
      </c>
      <c r="F132" s="229" t="s">
        <v>147</v>
      </c>
      <c r="G132" s="227"/>
      <c r="H132" s="227"/>
      <c r="I132" s="230"/>
      <c r="J132" s="231">
        <f>BK132</f>
        <v>0</v>
      </c>
      <c r="K132" s="227"/>
      <c r="L132" s="232"/>
      <c r="M132" s="233"/>
      <c r="N132" s="234"/>
      <c r="O132" s="234"/>
      <c r="P132" s="235">
        <f>P133+P136+P140</f>
        <v>0</v>
      </c>
      <c r="Q132" s="234"/>
      <c r="R132" s="235">
        <f>R133+R136+R140</f>
        <v>1.1985502500000003</v>
      </c>
      <c r="S132" s="234"/>
      <c r="T132" s="236">
        <f>T133+T136+T140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37" t="s">
        <v>79</v>
      </c>
      <c r="AT132" s="238" t="s">
        <v>71</v>
      </c>
      <c r="AU132" s="238" t="s">
        <v>72</v>
      </c>
      <c r="AY132" s="237" t="s">
        <v>148</v>
      </c>
      <c r="BK132" s="239">
        <f>BK133+BK136+BK140</f>
        <v>0</v>
      </c>
    </row>
    <row r="133" s="12" customFormat="1" ht="22.8" customHeight="1">
      <c r="A133" s="12"/>
      <c r="B133" s="226"/>
      <c r="C133" s="227"/>
      <c r="D133" s="228" t="s">
        <v>71</v>
      </c>
      <c r="E133" s="240" t="s">
        <v>79</v>
      </c>
      <c r="F133" s="240" t="s">
        <v>149</v>
      </c>
      <c r="G133" s="227"/>
      <c r="H133" s="227"/>
      <c r="I133" s="230"/>
      <c r="J133" s="241">
        <f>BK133</f>
        <v>0</v>
      </c>
      <c r="K133" s="227"/>
      <c r="L133" s="232"/>
      <c r="M133" s="233"/>
      <c r="N133" s="234"/>
      <c r="O133" s="234"/>
      <c r="P133" s="235">
        <f>SUM(P134:P135)</f>
        <v>0</v>
      </c>
      <c r="Q133" s="234"/>
      <c r="R133" s="235">
        <f>SUM(R134:R135)</f>
        <v>0</v>
      </c>
      <c r="S133" s="234"/>
      <c r="T133" s="236">
        <f>SUM(T134:T135)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37" t="s">
        <v>79</v>
      </c>
      <c r="AT133" s="238" t="s">
        <v>71</v>
      </c>
      <c r="AU133" s="238" t="s">
        <v>79</v>
      </c>
      <c r="AY133" s="237" t="s">
        <v>148</v>
      </c>
      <c r="BK133" s="239">
        <f>SUM(BK134:BK135)</f>
        <v>0</v>
      </c>
    </row>
    <row r="134" s="2" customFormat="1" ht="24" customHeight="1">
      <c r="A134" s="35"/>
      <c r="B134" s="36"/>
      <c r="C134" s="242" t="s">
        <v>79</v>
      </c>
      <c r="D134" s="242" t="s">
        <v>150</v>
      </c>
      <c r="E134" s="243" t="s">
        <v>443</v>
      </c>
      <c r="F134" s="244" t="s">
        <v>444</v>
      </c>
      <c r="G134" s="245" t="s">
        <v>158</v>
      </c>
      <c r="H134" s="246">
        <v>0.375</v>
      </c>
      <c r="I134" s="247"/>
      <c r="J134" s="246">
        <f>ROUND(I134*H134,3)</f>
        <v>0</v>
      </c>
      <c r="K134" s="248"/>
      <c r="L134" s="41"/>
      <c r="M134" s="249" t="s">
        <v>1</v>
      </c>
      <c r="N134" s="250" t="s">
        <v>38</v>
      </c>
      <c r="O134" s="88"/>
      <c r="P134" s="251">
        <f>O134*H134</f>
        <v>0</v>
      </c>
      <c r="Q134" s="251">
        <v>0</v>
      </c>
      <c r="R134" s="251">
        <f>Q134*H134</f>
        <v>0</v>
      </c>
      <c r="S134" s="251">
        <v>0</v>
      </c>
      <c r="T134" s="252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53" t="s">
        <v>154</v>
      </c>
      <c r="AT134" s="253" t="s">
        <v>150</v>
      </c>
      <c r="AU134" s="253" t="s">
        <v>85</v>
      </c>
      <c r="AY134" s="14" t="s">
        <v>148</v>
      </c>
      <c r="BE134" s="254">
        <f>IF(N134="základná",J134,0)</f>
        <v>0</v>
      </c>
      <c r="BF134" s="254">
        <f>IF(N134="znížená",J134,0)</f>
        <v>0</v>
      </c>
      <c r="BG134" s="254">
        <f>IF(N134="zákl. prenesená",J134,0)</f>
        <v>0</v>
      </c>
      <c r="BH134" s="254">
        <f>IF(N134="zníž. prenesená",J134,0)</f>
        <v>0</v>
      </c>
      <c r="BI134" s="254">
        <f>IF(N134="nulová",J134,0)</f>
        <v>0</v>
      </c>
      <c r="BJ134" s="14" t="s">
        <v>85</v>
      </c>
      <c r="BK134" s="255">
        <f>ROUND(I134*H134,3)</f>
        <v>0</v>
      </c>
      <c r="BL134" s="14" t="s">
        <v>154</v>
      </c>
      <c r="BM134" s="253" t="s">
        <v>445</v>
      </c>
    </row>
    <row r="135" s="2" customFormat="1" ht="24" customHeight="1">
      <c r="A135" s="35"/>
      <c r="B135" s="36"/>
      <c r="C135" s="242" t="s">
        <v>85</v>
      </c>
      <c r="D135" s="242" t="s">
        <v>150</v>
      </c>
      <c r="E135" s="243" t="s">
        <v>446</v>
      </c>
      <c r="F135" s="244" t="s">
        <v>447</v>
      </c>
      <c r="G135" s="245" t="s">
        <v>158</v>
      </c>
      <c r="H135" s="246">
        <v>0.375</v>
      </c>
      <c r="I135" s="247"/>
      <c r="J135" s="246">
        <f>ROUND(I135*H135,3)</f>
        <v>0</v>
      </c>
      <c r="K135" s="248"/>
      <c r="L135" s="41"/>
      <c r="M135" s="249" t="s">
        <v>1</v>
      </c>
      <c r="N135" s="250" t="s">
        <v>38</v>
      </c>
      <c r="O135" s="88"/>
      <c r="P135" s="251">
        <f>O135*H135</f>
        <v>0</v>
      </c>
      <c r="Q135" s="251">
        <v>0</v>
      </c>
      <c r="R135" s="251">
        <f>Q135*H135</f>
        <v>0</v>
      </c>
      <c r="S135" s="251">
        <v>0</v>
      </c>
      <c r="T135" s="252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53" t="s">
        <v>154</v>
      </c>
      <c r="AT135" s="253" t="s">
        <v>150</v>
      </c>
      <c r="AU135" s="253" t="s">
        <v>85</v>
      </c>
      <c r="AY135" s="14" t="s">
        <v>148</v>
      </c>
      <c r="BE135" s="254">
        <f>IF(N135="základná",J135,0)</f>
        <v>0</v>
      </c>
      <c r="BF135" s="254">
        <f>IF(N135="znížená",J135,0)</f>
        <v>0</v>
      </c>
      <c r="BG135" s="254">
        <f>IF(N135="zákl. prenesená",J135,0)</f>
        <v>0</v>
      </c>
      <c r="BH135" s="254">
        <f>IF(N135="zníž. prenesená",J135,0)</f>
        <v>0</v>
      </c>
      <c r="BI135" s="254">
        <f>IF(N135="nulová",J135,0)</f>
        <v>0</v>
      </c>
      <c r="BJ135" s="14" t="s">
        <v>85</v>
      </c>
      <c r="BK135" s="255">
        <f>ROUND(I135*H135,3)</f>
        <v>0</v>
      </c>
      <c r="BL135" s="14" t="s">
        <v>154</v>
      </c>
      <c r="BM135" s="253" t="s">
        <v>448</v>
      </c>
    </row>
    <row r="136" s="12" customFormat="1" ht="22.8" customHeight="1">
      <c r="A136" s="12"/>
      <c r="B136" s="226"/>
      <c r="C136" s="227"/>
      <c r="D136" s="228" t="s">
        <v>71</v>
      </c>
      <c r="E136" s="240" t="s">
        <v>85</v>
      </c>
      <c r="F136" s="240" t="s">
        <v>416</v>
      </c>
      <c r="G136" s="227"/>
      <c r="H136" s="227"/>
      <c r="I136" s="230"/>
      <c r="J136" s="241">
        <f>BK136</f>
        <v>0</v>
      </c>
      <c r="K136" s="227"/>
      <c r="L136" s="232"/>
      <c r="M136" s="233"/>
      <c r="N136" s="234"/>
      <c r="O136" s="234"/>
      <c r="P136" s="235">
        <f>SUM(P137:P139)</f>
        <v>0</v>
      </c>
      <c r="Q136" s="234"/>
      <c r="R136" s="235">
        <f>SUM(R137:R139)</f>
        <v>1.1985502500000003</v>
      </c>
      <c r="S136" s="234"/>
      <c r="T136" s="236">
        <f>SUM(T137:T139)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37" t="s">
        <v>79</v>
      </c>
      <c r="AT136" s="238" t="s">
        <v>71</v>
      </c>
      <c r="AU136" s="238" t="s">
        <v>79</v>
      </c>
      <c r="AY136" s="237" t="s">
        <v>148</v>
      </c>
      <c r="BK136" s="239">
        <f>SUM(BK137:BK139)</f>
        <v>0</v>
      </c>
    </row>
    <row r="137" s="2" customFormat="1" ht="24" customHeight="1">
      <c r="A137" s="35"/>
      <c r="B137" s="36"/>
      <c r="C137" s="242" t="s">
        <v>92</v>
      </c>
      <c r="D137" s="242" t="s">
        <v>150</v>
      </c>
      <c r="E137" s="243" t="s">
        <v>449</v>
      </c>
      <c r="F137" s="244" t="s">
        <v>450</v>
      </c>
      <c r="G137" s="245" t="s">
        <v>158</v>
      </c>
      <c r="H137" s="246">
        <v>0.52500000000000002</v>
      </c>
      <c r="I137" s="247"/>
      <c r="J137" s="246">
        <f>ROUND(I137*H137,3)</f>
        <v>0</v>
      </c>
      <c r="K137" s="248"/>
      <c r="L137" s="41"/>
      <c r="M137" s="249" t="s">
        <v>1</v>
      </c>
      <c r="N137" s="250" t="s">
        <v>38</v>
      </c>
      <c r="O137" s="88"/>
      <c r="P137" s="251">
        <f>O137*H137</f>
        <v>0</v>
      </c>
      <c r="Q137" s="251">
        <v>2.2751700000000001</v>
      </c>
      <c r="R137" s="251">
        <f>Q137*H137</f>
        <v>1.1944642500000002</v>
      </c>
      <c r="S137" s="251">
        <v>0</v>
      </c>
      <c r="T137" s="252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53" t="s">
        <v>154</v>
      </c>
      <c r="AT137" s="253" t="s">
        <v>150</v>
      </c>
      <c r="AU137" s="253" t="s">
        <v>85</v>
      </c>
      <c r="AY137" s="14" t="s">
        <v>148</v>
      </c>
      <c r="BE137" s="254">
        <f>IF(N137="základná",J137,0)</f>
        <v>0</v>
      </c>
      <c r="BF137" s="254">
        <f>IF(N137="znížená",J137,0)</f>
        <v>0</v>
      </c>
      <c r="BG137" s="254">
        <f>IF(N137="zákl. prenesená",J137,0)</f>
        <v>0</v>
      </c>
      <c r="BH137" s="254">
        <f>IF(N137="zníž. prenesená",J137,0)</f>
        <v>0</v>
      </c>
      <c r="BI137" s="254">
        <f>IF(N137="nulová",J137,0)</f>
        <v>0</v>
      </c>
      <c r="BJ137" s="14" t="s">
        <v>85</v>
      </c>
      <c r="BK137" s="255">
        <f>ROUND(I137*H137,3)</f>
        <v>0</v>
      </c>
      <c r="BL137" s="14" t="s">
        <v>154</v>
      </c>
      <c r="BM137" s="253" t="s">
        <v>451</v>
      </c>
    </row>
    <row r="138" s="2" customFormat="1" ht="24" customHeight="1">
      <c r="A138" s="35"/>
      <c r="B138" s="36"/>
      <c r="C138" s="242" t="s">
        <v>154</v>
      </c>
      <c r="D138" s="242" t="s">
        <v>150</v>
      </c>
      <c r="E138" s="243" t="s">
        <v>452</v>
      </c>
      <c r="F138" s="244" t="s">
        <v>453</v>
      </c>
      <c r="G138" s="245" t="s">
        <v>153</v>
      </c>
      <c r="H138" s="246">
        <v>0.59999999999999998</v>
      </c>
      <c r="I138" s="247"/>
      <c r="J138" s="246">
        <f>ROUND(I138*H138,3)</f>
        <v>0</v>
      </c>
      <c r="K138" s="248"/>
      <c r="L138" s="41"/>
      <c r="M138" s="249" t="s">
        <v>1</v>
      </c>
      <c r="N138" s="250" t="s">
        <v>38</v>
      </c>
      <c r="O138" s="88"/>
      <c r="P138" s="251">
        <f>O138*H138</f>
        <v>0</v>
      </c>
      <c r="Q138" s="251">
        <v>0.0068100000000000001</v>
      </c>
      <c r="R138" s="251">
        <f>Q138*H138</f>
        <v>0.0040860000000000002</v>
      </c>
      <c r="S138" s="251">
        <v>0</v>
      </c>
      <c r="T138" s="252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53" t="s">
        <v>154</v>
      </c>
      <c r="AT138" s="253" t="s">
        <v>150</v>
      </c>
      <c r="AU138" s="253" t="s">
        <v>85</v>
      </c>
      <c r="AY138" s="14" t="s">
        <v>148</v>
      </c>
      <c r="BE138" s="254">
        <f>IF(N138="základná",J138,0)</f>
        <v>0</v>
      </c>
      <c r="BF138" s="254">
        <f>IF(N138="znížená",J138,0)</f>
        <v>0</v>
      </c>
      <c r="BG138" s="254">
        <f>IF(N138="zákl. prenesená",J138,0)</f>
        <v>0</v>
      </c>
      <c r="BH138" s="254">
        <f>IF(N138="zníž. prenesená",J138,0)</f>
        <v>0</v>
      </c>
      <c r="BI138" s="254">
        <f>IF(N138="nulová",J138,0)</f>
        <v>0</v>
      </c>
      <c r="BJ138" s="14" t="s">
        <v>85</v>
      </c>
      <c r="BK138" s="255">
        <f>ROUND(I138*H138,3)</f>
        <v>0</v>
      </c>
      <c r="BL138" s="14" t="s">
        <v>154</v>
      </c>
      <c r="BM138" s="253" t="s">
        <v>454</v>
      </c>
    </row>
    <row r="139" s="2" customFormat="1" ht="24" customHeight="1">
      <c r="A139" s="35"/>
      <c r="B139" s="36"/>
      <c r="C139" s="242" t="s">
        <v>166</v>
      </c>
      <c r="D139" s="242" t="s">
        <v>150</v>
      </c>
      <c r="E139" s="243" t="s">
        <v>455</v>
      </c>
      <c r="F139" s="244" t="s">
        <v>456</v>
      </c>
      <c r="G139" s="245" t="s">
        <v>153</v>
      </c>
      <c r="H139" s="246">
        <v>0.59999999999999998</v>
      </c>
      <c r="I139" s="247"/>
      <c r="J139" s="246">
        <f>ROUND(I139*H139,3)</f>
        <v>0</v>
      </c>
      <c r="K139" s="248"/>
      <c r="L139" s="41"/>
      <c r="M139" s="249" t="s">
        <v>1</v>
      </c>
      <c r="N139" s="250" t="s">
        <v>38</v>
      </c>
      <c r="O139" s="88"/>
      <c r="P139" s="251">
        <f>O139*H139</f>
        <v>0</v>
      </c>
      <c r="Q139" s="251">
        <v>0</v>
      </c>
      <c r="R139" s="251">
        <f>Q139*H139</f>
        <v>0</v>
      </c>
      <c r="S139" s="251">
        <v>0</v>
      </c>
      <c r="T139" s="252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53" t="s">
        <v>154</v>
      </c>
      <c r="AT139" s="253" t="s">
        <v>150</v>
      </c>
      <c r="AU139" s="253" t="s">
        <v>85</v>
      </c>
      <c r="AY139" s="14" t="s">
        <v>148</v>
      </c>
      <c r="BE139" s="254">
        <f>IF(N139="základná",J139,0)</f>
        <v>0</v>
      </c>
      <c r="BF139" s="254">
        <f>IF(N139="znížená",J139,0)</f>
        <v>0</v>
      </c>
      <c r="BG139" s="254">
        <f>IF(N139="zákl. prenesená",J139,0)</f>
        <v>0</v>
      </c>
      <c r="BH139" s="254">
        <f>IF(N139="zníž. prenesená",J139,0)</f>
        <v>0</v>
      </c>
      <c r="BI139" s="254">
        <f>IF(N139="nulová",J139,0)</f>
        <v>0</v>
      </c>
      <c r="BJ139" s="14" t="s">
        <v>85</v>
      </c>
      <c r="BK139" s="255">
        <f>ROUND(I139*H139,3)</f>
        <v>0</v>
      </c>
      <c r="BL139" s="14" t="s">
        <v>154</v>
      </c>
      <c r="BM139" s="253" t="s">
        <v>457</v>
      </c>
    </row>
    <row r="140" s="12" customFormat="1" ht="22.8" customHeight="1">
      <c r="A140" s="12"/>
      <c r="B140" s="226"/>
      <c r="C140" s="227"/>
      <c r="D140" s="228" t="s">
        <v>71</v>
      </c>
      <c r="E140" s="240" t="s">
        <v>336</v>
      </c>
      <c r="F140" s="240" t="s">
        <v>337</v>
      </c>
      <c r="G140" s="227"/>
      <c r="H140" s="227"/>
      <c r="I140" s="230"/>
      <c r="J140" s="241">
        <f>BK140</f>
        <v>0</v>
      </c>
      <c r="K140" s="227"/>
      <c r="L140" s="232"/>
      <c r="M140" s="233"/>
      <c r="N140" s="234"/>
      <c r="O140" s="234"/>
      <c r="P140" s="235">
        <f>P141</f>
        <v>0</v>
      </c>
      <c r="Q140" s="234"/>
      <c r="R140" s="235">
        <f>R141</f>
        <v>0</v>
      </c>
      <c r="S140" s="234"/>
      <c r="T140" s="236">
        <f>T141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37" t="s">
        <v>79</v>
      </c>
      <c r="AT140" s="238" t="s">
        <v>71</v>
      </c>
      <c r="AU140" s="238" t="s">
        <v>79</v>
      </c>
      <c r="AY140" s="237" t="s">
        <v>148</v>
      </c>
      <c r="BK140" s="239">
        <f>BK141</f>
        <v>0</v>
      </c>
    </row>
    <row r="141" s="2" customFormat="1" ht="24" customHeight="1">
      <c r="A141" s="35"/>
      <c r="B141" s="36"/>
      <c r="C141" s="242" t="s">
        <v>170</v>
      </c>
      <c r="D141" s="242" t="s">
        <v>150</v>
      </c>
      <c r="E141" s="243" t="s">
        <v>426</v>
      </c>
      <c r="F141" s="244" t="s">
        <v>427</v>
      </c>
      <c r="G141" s="245" t="s">
        <v>248</v>
      </c>
      <c r="H141" s="246">
        <v>1.1990000000000001</v>
      </c>
      <c r="I141" s="247"/>
      <c r="J141" s="246">
        <f>ROUND(I141*H141,3)</f>
        <v>0</v>
      </c>
      <c r="K141" s="248"/>
      <c r="L141" s="41"/>
      <c r="M141" s="249" t="s">
        <v>1</v>
      </c>
      <c r="N141" s="250" t="s">
        <v>38</v>
      </c>
      <c r="O141" s="88"/>
      <c r="P141" s="251">
        <f>O141*H141</f>
        <v>0</v>
      </c>
      <c r="Q141" s="251">
        <v>0</v>
      </c>
      <c r="R141" s="251">
        <f>Q141*H141</f>
        <v>0</v>
      </c>
      <c r="S141" s="251">
        <v>0</v>
      </c>
      <c r="T141" s="252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53" t="s">
        <v>154</v>
      </c>
      <c r="AT141" s="253" t="s">
        <v>150</v>
      </c>
      <c r="AU141" s="253" t="s">
        <v>85</v>
      </c>
      <c r="AY141" s="14" t="s">
        <v>148</v>
      </c>
      <c r="BE141" s="254">
        <f>IF(N141="základná",J141,0)</f>
        <v>0</v>
      </c>
      <c r="BF141" s="254">
        <f>IF(N141="znížená",J141,0)</f>
        <v>0</v>
      </c>
      <c r="BG141" s="254">
        <f>IF(N141="zákl. prenesená",J141,0)</f>
        <v>0</v>
      </c>
      <c r="BH141" s="254">
        <f>IF(N141="zníž. prenesená",J141,0)</f>
        <v>0</v>
      </c>
      <c r="BI141" s="254">
        <f>IF(N141="nulová",J141,0)</f>
        <v>0</v>
      </c>
      <c r="BJ141" s="14" t="s">
        <v>85</v>
      </c>
      <c r="BK141" s="255">
        <f>ROUND(I141*H141,3)</f>
        <v>0</v>
      </c>
      <c r="BL141" s="14" t="s">
        <v>154</v>
      </c>
      <c r="BM141" s="253" t="s">
        <v>458</v>
      </c>
    </row>
    <row r="142" s="12" customFormat="1" ht="25.92" customHeight="1">
      <c r="A142" s="12"/>
      <c r="B142" s="226"/>
      <c r="C142" s="227"/>
      <c r="D142" s="228" t="s">
        <v>71</v>
      </c>
      <c r="E142" s="229" t="s">
        <v>342</v>
      </c>
      <c r="F142" s="229" t="s">
        <v>343</v>
      </c>
      <c r="G142" s="227"/>
      <c r="H142" s="227"/>
      <c r="I142" s="230"/>
      <c r="J142" s="231">
        <f>BK142</f>
        <v>0</v>
      </c>
      <c r="K142" s="227"/>
      <c r="L142" s="232"/>
      <c r="M142" s="233"/>
      <c r="N142" s="234"/>
      <c r="O142" s="234"/>
      <c r="P142" s="235">
        <f>P143+P146</f>
        <v>0</v>
      </c>
      <c r="Q142" s="234"/>
      <c r="R142" s="235">
        <f>R143+R146</f>
        <v>0.19270000000000001</v>
      </c>
      <c r="S142" s="234"/>
      <c r="T142" s="236">
        <f>T143+T146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37" t="s">
        <v>85</v>
      </c>
      <c r="AT142" s="238" t="s">
        <v>71</v>
      </c>
      <c r="AU142" s="238" t="s">
        <v>72</v>
      </c>
      <c r="AY142" s="237" t="s">
        <v>148</v>
      </c>
      <c r="BK142" s="239">
        <f>BK143+BK146</f>
        <v>0</v>
      </c>
    </row>
    <row r="143" s="12" customFormat="1" ht="22.8" customHeight="1">
      <c r="A143" s="12"/>
      <c r="B143" s="226"/>
      <c r="C143" s="227"/>
      <c r="D143" s="228" t="s">
        <v>71</v>
      </c>
      <c r="E143" s="240" t="s">
        <v>429</v>
      </c>
      <c r="F143" s="240" t="s">
        <v>430</v>
      </c>
      <c r="G143" s="227"/>
      <c r="H143" s="227"/>
      <c r="I143" s="230"/>
      <c r="J143" s="241">
        <f>BK143</f>
        <v>0</v>
      </c>
      <c r="K143" s="227"/>
      <c r="L143" s="232"/>
      <c r="M143" s="233"/>
      <c r="N143" s="234"/>
      <c r="O143" s="234"/>
      <c r="P143" s="235">
        <f>SUM(P144:P145)</f>
        <v>0</v>
      </c>
      <c r="Q143" s="234"/>
      <c r="R143" s="235">
        <f>SUM(R144:R145)</f>
        <v>0.18060000000000001</v>
      </c>
      <c r="S143" s="234"/>
      <c r="T143" s="236">
        <f>SUM(T144:T145)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37" t="s">
        <v>85</v>
      </c>
      <c r="AT143" s="238" t="s">
        <v>71</v>
      </c>
      <c r="AU143" s="238" t="s">
        <v>79</v>
      </c>
      <c r="AY143" s="237" t="s">
        <v>148</v>
      </c>
      <c r="BK143" s="239">
        <f>SUM(BK144:BK145)</f>
        <v>0</v>
      </c>
    </row>
    <row r="144" s="2" customFormat="1" ht="24" customHeight="1">
      <c r="A144" s="35"/>
      <c r="B144" s="36"/>
      <c r="C144" s="242" t="s">
        <v>174</v>
      </c>
      <c r="D144" s="242" t="s">
        <v>150</v>
      </c>
      <c r="E144" s="243" t="s">
        <v>459</v>
      </c>
      <c r="F144" s="244" t="s">
        <v>460</v>
      </c>
      <c r="G144" s="245" t="s">
        <v>153</v>
      </c>
      <c r="H144" s="246">
        <v>14</v>
      </c>
      <c r="I144" s="247"/>
      <c r="J144" s="246">
        <f>ROUND(I144*H144,3)</f>
        <v>0</v>
      </c>
      <c r="K144" s="248"/>
      <c r="L144" s="41"/>
      <c r="M144" s="249" t="s">
        <v>1</v>
      </c>
      <c r="N144" s="250" t="s">
        <v>38</v>
      </c>
      <c r="O144" s="88"/>
      <c r="P144" s="251">
        <f>O144*H144</f>
        <v>0</v>
      </c>
      <c r="Q144" s="251">
        <v>0.0090299999999999998</v>
      </c>
      <c r="R144" s="251">
        <f>Q144*H144</f>
        <v>0.12642000000000001</v>
      </c>
      <c r="S144" s="251">
        <v>0</v>
      </c>
      <c r="T144" s="252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53" t="s">
        <v>210</v>
      </c>
      <c r="AT144" s="253" t="s">
        <v>150</v>
      </c>
      <c r="AU144" s="253" t="s">
        <v>85</v>
      </c>
      <c r="AY144" s="14" t="s">
        <v>148</v>
      </c>
      <c r="BE144" s="254">
        <f>IF(N144="základná",J144,0)</f>
        <v>0</v>
      </c>
      <c r="BF144" s="254">
        <f>IF(N144="znížená",J144,0)</f>
        <v>0</v>
      </c>
      <c r="BG144" s="254">
        <f>IF(N144="zákl. prenesená",J144,0)</f>
        <v>0</v>
      </c>
      <c r="BH144" s="254">
        <f>IF(N144="zníž. prenesená",J144,0)</f>
        <v>0</v>
      </c>
      <c r="BI144" s="254">
        <f>IF(N144="nulová",J144,0)</f>
        <v>0</v>
      </c>
      <c r="BJ144" s="14" t="s">
        <v>85</v>
      </c>
      <c r="BK144" s="255">
        <f>ROUND(I144*H144,3)</f>
        <v>0</v>
      </c>
      <c r="BL144" s="14" t="s">
        <v>210</v>
      </c>
      <c r="BM144" s="253" t="s">
        <v>461</v>
      </c>
    </row>
    <row r="145" s="2" customFormat="1" ht="16.5" customHeight="1">
      <c r="A145" s="35"/>
      <c r="B145" s="36"/>
      <c r="C145" s="242" t="s">
        <v>178</v>
      </c>
      <c r="D145" s="242" t="s">
        <v>150</v>
      </c>
      <c r="E145" s="243" t="s">
        <v>462</v>
      </c>
      <c r="F145" s="244" t="s">
        <v>463</v>
      </c>
      <c r="G145" s="245" t="s">
        <v>153</v>
      </c>
      <c r="H145" s="246">
        <v>6</v>
      </c>
      <c r="I145" s="247"/>
      <c r="J145" s="246">
        <f>ROUND(I145*H145,3)</f>
        <v>0</v>
      </c>
      <c r="K145" s="248"/>
      <c r="L145" s="41"/>
      <c r="M145" s="249" t="s">
        <v>1</v>
      </c>
      <c r="N145" s="250" t="s">
        <v>38</v>
      </c>
      <c r="O145" s="88"/>
      <c r="P145" s="251">
        <f>O145*H145</f>
        <v>0</v>
      </c>
      <c r="Q145" s="251">
        <v>0.0090299999999999998</v>
      </c>
      <c r="R145" s="251">
        <f>Q145*H145</f>
        <v>0.054179999999999999</v>
      </c>
      <c r="S145" s="251">
        <v>0</v>
      </c>
      <c r="T145" s="252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53" t="s">
        <v>210</v>
      </c>
      <c r="AT145" s="253" t="s">
        <v>150</v>
      </c>
      <c r="AU145" s="253" t="s">
        <v>85</v>
      </c>
      <c r="AY145" s="14" t="s">
        <v>148</v>
      </c>
      <c r="BE145" s="254">
        <f>IF(N145="základná",J145,0)</f>
        <v>0</v>
      </c>
      <c r="BF145" s="254">
        <f>IF(N145="znížená",J145,0)</f>
        <v>0</v>
      </c>
      <c r="BG145" s="254">
        <f>IF(N145="zákl. prenesená",J145,0)</f>
        <v>0</v>
      </c>
      <c r="BH145" s="254">
        <f>IF(N145="zníž. prenesená",J145,0)</f>
        <v>0</v>
      </c>
      <c r="BI145" s="254">
        <f>IF(N145="nulová",J145,0)</f>
        <v>0</v>
      </c>
      <c r="BJ145" s="14" t="s">
        <v>85</v>
      </c>
      <c r="BK145" s="255">
        <f>ROUND(I145*H145,3)</f>
        <v>0</v>
      </c>
      <c r="BL145" s="14" t="s">
        <v>210</v>
      </c>
      <c r="BM145" s="253" t="s">
        <v>464</v>
      </c>
    </row>
    <row r="146" s="12" customFormat="1" ht="22.8" customHeight="1">
      <c r="A146" s="12"/>
      <c r="B146" s="226"/>
      <c r="C146" s="227"/>
      <c r="D146" s="228" t="s">
        <v>71</v>
      </c>
      <c r="E146" s="240" t="s">
        <v>365</v>
      </c>
      <c r="F146" s="240" t="s">
        <v>366</v>
      </c>
      <c r="G146" s="227"/>
      <c r="H146" s="227"/>
      <c r="I146" s="230"/>
      <c r="J146" s="241">
        <f>BK146</f>
        <v>0</v>
      </c>
      <c r="K146" s="227"/>
      <c r="L146" s="232"/>
      <c r="M146" s="233"/>
      <c r="N146" s="234"/>
      <c r="O146" s="234"/>
      <c r="P146" s="235">
        <f>SUM(P147:P148)</f>
        <v>0</v>
      </c>
      <c r="Q146" s="234"/>
      <c r="R146" s="235">
        <f>SUM(R147:R148)</f>
        <v>0.0121</v>
      </c>
      <c r="S146" s="234"/>
      <c r="T146" s="236">
        <f>SUM(T147:T148)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37" t="s">
        <v>85</v>
      </c>
      <c r="AT146" s="238" t="s">
        <v>71</v>
      </c>
      <c r="AU146" s="238" t="s">
        <v>79</v>
      </c>
      <c r="AY146" s="237" t="s">
        <v>148</v>
      </c>
      <c r="BK146" s="239">
        <f>SUM(BK147:BK148)</f>
        <v>0</v>
      </c>
    </row>
    <row r="147" s="2" customFormat="1" ht="16.5" customHeight="1">
      <c r="A147" s="35"/>
      <c r="B147" s="36"/>
      <c r="C147" s="242" t="s">
        <v>182</v>
      </c>
      <c r="D147" s="242" t="s">
        <v>150</v>
      </c>
      <c r="E147" s="243" t="s">
        <v>437</v>
      </c>
      <c r="F147" s="244" t="s">
        <v>438</v>
      </c>
      <c r="G147" s="245" t="s">
        <v>322</v>
      </c>
      <c r="H147" s="246">
        <v>8</v>
      </c>
      <c r="I147" s="247"/>
      <c r="J147" s="246">
        <f>ROUND(I147*H147,3)</f>
        <v>0</v>
      </c>
      <c r="K147" s="248"/>
      <c r="L147" s="41"/>
      <c r="M147" s="249" t="s">
        <v>1</v>
      </c>
      <c r="N147" s="250" t="s">
        <v>38</v>
      </c>
      <c r="O147" s="88"/>
      <c r="P147" s="251">
        <f>O147*H147</f>
        <v>0</v>
      </c>
      <c r="Q147" s="251">
        <v>5.0000000000000002E-05</v>
      </c>
      <c r="R147" s="251">
        <f>Q147*H147</f>
        <v>0.00040000000000000002</v>
      </c>
      <c r="S147" s="251">
        <v>0</v>
      </c>
      <c r="T147" s="252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53" t="s">
        <v>210</v>
      </c>
      <c r="AT147" s="253" t="s">
        <v>150</v>
      </c>
      <c r="AU147" s="253" t="s">
        <v>85</v>
      </c>
      <c r="AY147" s="14" t="s">
        <v>148</v>
      </c>
      <c r="BE147" s="254">
        <f>IF(N147="základná",J147,0)</f>
        <v>0</v>
      </c>
      <c r="BF147" s="254">
        <f>IF(N147="znížená",J147,0)</f>
        <v>0</v>
      </c>
      <c r="BG147" s="254">
        <f>IF(N147="zákl. prenesená",J147,0)</f>
        <v>0</v>
      </c>
      <c r="BH147" s="254">
        <f>IF(N147="zníž. prenesená",J147,0)</f>
        <v>0</v>
      </c>
      <c r="BI147" s="254">
        <f>IF(N147="nulová",J147,0)</f>
        <v>0</v>
      </c>
      <c r="BJ147" s="14" t="s">
        <v>85</v>
      </c>
      <c r="BK147" s="255">
        <f>ROUND(I147*H147,3)</f>
        <v>0</v>
      </c>
      <c r="BL147" s="14" t="s">
        <v>210</v>
      </c>
      <c r="BM147" s="253" t="s">
        <v>465</v>
      </c>
    </row>
    <row r="148" s="2" customFormat="1" ht="24" customHeight="1">
      <c r="A148" s="35"/>
      <c r="B148" s="36"/>
      <c r="C148" s="242" t="s">
        <v>186</v>
      </c>
      <c r="D148" s="242" t="s">
        <v>150</v>
      </c>
      <c r="E148" s="243" t="s">
        <v>466</v>
      </c>
      <c r="F148" s="244" t="s">
        <v>467</v>
      </c>
      <c r="G148" s="245" t="s">
        <v>262</v>
      </c>
      <c r="H148" s="246">
        <v>234</v>
      </c>
      <c r="I148" s="247"/>
      <c r="J148" s="246">
        <f>ROUND(I148*H148,3)</f>
        <v>0</v>
      </c>
      <c r="K148" s="248"/>
      <c r="L148" s="41"/>
      <c r="M148" s="266" t="s">
        <v>1</v>
      </c>
      <c r="N148" s="267" t="s">
        <v>38</v>
      </c>
      <c r="O148" s="268"/>
      <c r="P148" s="269">
        <f>O148*H148</f>
        <v>0</v>
      </c>
      <c r="Q148" s="269">
        <v>5.0000000000000002E-05</v>
      </c>
      <c r="R148" s="269">
        <f>Q148*H148</f>
        <v>0.0117</v>
      </c>
      <c r="S148" s="269">
        <v>0</v>
      </c>
      <c r="T148" s="270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53" t="s">
        <v>210</v>
      </c>
      <c r="AT148" s="253" t="s">
        <v>150</v>
      </c>
      <c r="AU148" s="253" t="s">
        <v>85</v>
      </c>
      <c r="AY148" s="14" t="s">
        <v>148</v>
      </c>
      <c r="BE148" s="254">
        <f>IF(N148="základná",J148,0)</f>
        <v>0</v>
      </c>
      <c r="BF148" s="254">
        <f>IF(N148="znížená",J148,0)</f>
        <v>0</v>
      </c>
      <c r="BG148" s="254">
        <f>IF(N148="zákl. prenesená",J148,0)</f>
        <v>0</v>
      </c>
      <c r="BH148" s="254">
        <f>IF(N148="zníž. prenesená",J148,0)</f>
        <v>0</v>
      </c>
      <c r="BI148" s="254">
        <f>IF(N148="nulová",J148,0)</f>
        <v>0</v>
      </c>
      <c r="BJ148" s="14" t="s">
        <v>85</v>
      </c>
      <c r="BK148" s="255">
        <f>ROUND(I148*H148,3)</f>
        <v>0</v>
      </c>
      <c r="BL148" s="14" t="s">
        <v>210</v>
      </c>
      <c r="BM148" s="253" t="s">
        <v>468</v>
      </c>
    </row>
    <row r="149" s="2" customFormat="1" ht="6.96" customHeight="1">
      <c r="A149" s="35"/>
      <c r="B149" s="63"/>
      <c r="C149" s="64"/>
      <c r="D149" s="64"/>
      <c r="E149" s="64"/>
      <c r="F149" s="64"/>
      <c r="G149" s="64"/>
      <c r="H149" s="64"/>
      <c r="I149" s="190"/>
      <c r="J149" s="64"/>
      <c r="K149" s="64"/>
      <c r="L149" s="41"/>
      <c r="M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</row>
  </sheetData>
  <sheetProtection sheet="1" autoFilter="0" formatColumns="0" formatRows="0" objects="1" scenarios="1" spinCount="100000" saltValue="atK7niU3kK0nxwE5If0R4k+EEJoPVanJyRRXdRRqCgxjIYxc386y3gkOIgZ/xv3HvFMGMjqgxG8bFfJWUfVvNA==" hashValue="osFVXAlcmLBouLvoEH9xFkZvvuxncnVWBtZHo3YMSdlfWFKVQaRO1o/iJ7ekzmU+gNl+9Q6T3P4x5bojYSVYhw==" algorithmName="SHA-512" password="CC35"/>
  <autoFilter ref="C130:K148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7:H117"/>
    <mergeCell ref="E121:H121"/>
    <mergeCell ref="E119:H119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style="1" customWidth="1"/>
    <col min="2" max="2" width="1.67" style="1" customWidth="1"/>
    <col min="3" max="3" width="4.17" style="1" customWidth="1"/>
    <col min="4" max="4" width="4.33" style="1" customWidth="1"/>
    <col min="5" max="5" width="17.17" style="1" customWidth="1"/>
    <col min="6" max="6" width="50.83" style="1" customWidth="1"/>
    <col min="7" max="7" width="7" style="1" customWidth="1"/>
    <col min="8" max="8" width="11.5" style="1" customWidth="1"/>
    <col min="9" max="9" width="20.17" style="144" customWidth="1"/>
    <col min="10" max="10" width="20.17" style="1" customWidth="1"/>
    <col min="11" max="11" width="20.17" style="1" hidden="1" customWidth="1"/>
    <col min="12" max="12" width="9.33" style="1" customWidth="1"/>
    <col min="13" max="13" width="10.83" style="1" hidden="1" customWidth="1"/>
    <col min="14" max="14" width="9.33" style="1" hidden="1"/>
    <col min="15" max="15" width="14.17" style="1" hidden="1" customWidth="1"/>
    <col min="16" max="16" width="14.17" style="1" hidden="1" customWidth="1"/>
    <col min="17" max="17" width="14.17" style="1" hidden="1" customWidth="1"/>
    <col min="18" max="18" width="14.17" style="1" hidden="1" customWidth="1"/>
    <col min="19" max="19" width="14.17" style="1" hidden="1" customWidth="1"/>
    <col min="20" max="20" width="14.17" style="1" hidden="1" customWidth="1"/>
    <col min="21" max="21" width="16.33" style="1" hidden="1" customWidth="1"/>
    <col min="22" max="22" width="12.33" style="1" customWidth="1"/>
    <col min="23" max="23" width="16.33" style="1" customWidth="1"/>
    <col min="24" max="24" width="12.33" style="1" customWidth="1"/>
    <col min="25" max="25" width="15" style="1" customWidth="1"/>
    <col min="26" max="26" width="11" style="1" customWidth="1"/>
    <col min="27" max="27" width="15" style="1" customWidth="1"/>
    <col min="28" max="28" width="16.33" style="1" customWidth="1"/>
    <col min="29" max="29" width="11" style="1" customWidth="1"/>
    <col min="30" max="30" width="15" style="1" customWidth="1"/>
    <col min="31" max="31" width="16.33" style="1" customWidth="1"/>
    <col min="44" max="44" width="9.33" style="1" hidden="1"/>
    <col min="45" max="45" width="9.33" style="1" hidden="1"/>
    <col min="46" max="46" width="9.33" style="1" hidden="1"/>
    <col min="47" max="47" width="9.33" style="1" hidden="1"/>
    <col min="48" max="48" width="9.33" style="1" hidden="1"/>
    <col min="49" max="49" width="9.33" style="1" hidden="1"/>
    <col min="50" max="50" width="9.33" style="1" hidden="1"/>
    <col min="51" max="51" width="9.33" style="1" hidden="1"/>
    <col min="52" max="52" width="9.33" style="1" hidden="1"/>
    <col min="53" max="53" width="9.33" style="1" hidden="1"/>
    <col min="54" max="54" width="9.33" style="1" hidden="1"/>
    <col min="55" max="55" width="9.33" style="1" hidden="1"/>
    <col min="56" max="56" width="9.33" style="1" hidden="1"/>
    <col min="57" max="57" width="9.33" style="1" hidden="1"/>
    <col min="58" max="58" width="9.33" style="1" hidden="1"/>
    <col min="59" max="59" width="9.33" style="1" hidden="1"/>
    <col min="60" max="60" width="9.33" style="1" hidden="1"/>
    <col min="61" max="61" width="9.33" style="1" hidden="1"/>
    <col min="62" max="62" width="9.33" style="1" hidden="1"/>
    <col min="63" max="63" width="9.33" style="1" hidden="1"/>
    <col min="64" max="64" width="9.33" style="1" hidden="1"/>
    <col min="65" max="65" width="9.33" style="1" hidden="1"/>
  </cols>
  <sheetData>
    <row r="2" s="1" customFormat="1" ht="36.96" customHeight="1">
      <c r="I2" s="14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111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7"/>
      <c r="J3" s="146"/>
      <c r="K3" s="146"/>
      <c r="L3" s="17"/>
      <c r="AT3" s="14" t="s">
        <v>72</v>
      </c>
    </row>
    <row r="4" s="1" customFormat="1" ht="24.96" customHeight="1">
      <c r="B4" s="17"/>
      <c r="D4" s="148" t="s">
        <v>115</v>
      </c>
      <c r="I4" s="144"/>
      <c r="L4" s="17"/>
      <c r="M4" s="149" t="s">
        <v>9</v>
      </c>
      <c r="AT4" s="14" t="s">
        <v>4</v>
      </c>
    </row>
    <row r="5" s="1" customFormat="1" ht="6.96" customHeight="1">
      <c r="B5" s="17"/>
      <c r="I5" s="144"/>
      <c r="L5" s="17"/>
    </row>
    <row r="6" s="1" customFormat="1" ht="12" customHeight="1">
      <c r="B6" s="17"/>
      <c r="D6" s="150" t="s">
        <v>14</v>
      </c>
      <c r="I6" s="144"/>
      <c r="L6" s="17"/>
    </row>
    <row r="7" s="1" customFormat="1" ht="16.5" customHeight="1">
      <c r="B7" s="17"/>
      <c r="E7" s="151" t="str">
        <f>'Rekapitulácia stavby'!K6</f>
        <v>DEVÍNSKA NOVÁ VES</v>
      </c>
      <c r="F7" s="150"/>
      <c r="G7" s="150"/>
      <c r="H7" s="150"/>
      <c r="I7" s="144"/>
      <c r="L7" s="17"/>
    </row>
    <row r="8" s="1" customFormat="1" ht="12" customHeight="1">
      <c r="B8" s="17"/>
      <c r="D8" s="150" t="s">
        <v>116</v>
      </c>
      <c r="I8" s="144"/>
      <c r="L8" s="17"/>
    </row>
    <row r="9" s="2" customFormat="1" ht="16.5" customHeight="1">
      <c r="A9" s="35"/>
      <c r="B9" s="41"/>
      <c r="C9" s="35"/>
      <c r="D9" s="35"/>
      <c r="E9" s="151" t="s">
        <v>117</v>
      </c>
      <c r="F9" s="35"/>
      <c r="G9" s="35"/>
      <c r="H9" s="35"/>
      <c r="I9" s="152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50" t="s">
        <v>118</v>
      </c>
      <c r="E10" s="35"/>
      <c r="F10" s="35"/>
      <c r="G10" s="35"/>
      <c r="H10" s="35"/>
      <c r="I10" s="152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41"/>
      <c r="C11" s="35"/>
      <c r="D11" s="35"/>
      <c r="E11" s="153" t="s">
        <v>469</v>
      </c>
      <c r="F11" s="35"/>
      <c r="G11" s="35"/>
      <c r="H11" s="35"/>
      <c r="I11" s="152"/>
      <c r="J11" s="35"/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152"/>
      <c r="J12" s="35"/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50" t="s">
        <v>16</v>
      </c>
      <c r="E13" s="35"/>
      <c r="F13" s="138" t="s">
        <v>1</v>
      </c>
      <c r="G13" s="35"/>
      <c r="H13" s="35"/>
      <c r="I13" s="154" t="s">
        <v>17</v>
      </c>
      <c r="J13" s="138" t="s">
        <v>1</v>
      </c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50" t="s">
        <v>18</v>
      </c>
      <c r="E14" s="35"/>
      <c r="F14" s="138" t="s">
        <v>15</v>
      </c>
      <c r="G14" s="35"/>
      <c r="H14" s="35"/>
      <c r="I14" s="154" t="s">
        <v>19</v>
      </c>
      <c r="J14" s="155" t="str">
        <f>'Rekapitulácia stavby'!AN8</f>
        <v>24. 9. 2019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152"/>
      <c r="J15" s="35"/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50" t="s">
        <v>21</v>
      </c>
      <c r="E16" s="35"/>
      <c r="F16" s="35"/>
      <c r="G16" s="35"/>
      <c r="H16" s="35"/>
      <c r="I16" s="154" t="s">
        <v>22</v>
      </c>
      <c r="J16" s="138" t="str">
        <f>IF('Rekapitulácia stavby'!AN10="","",'Rekapitulácia stavby'!AN10)</f>
        <v/>
      </c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38" t="str">
        <f>IF('Rekapitulácia stavby'!E11="","",'Rekapitulácia stavby'!E11)</f>
        <v xml:space="preserve"> </v>
      </c>
      <c r="F17" s="35"/>
      <c r="G17" s="35"/>
      <c r="H17" s="35"/>
      <c r="I17" s="154" t="s">
        <v>24</v>
      </c>
      <c r="J17" s="138" t="str">
        <f>IF('Rekapitulácia stavby'!AN11="","",'Rekapitulácia stavby'!AN11)</f>
        <v/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152"/>
      <c r="J18" s="35"/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50" t="s">
        <v>25</v>
      </c>
      <c r="E19" s="35"/>
      <c r="F19" s="35"/>
      <c r="G19" s="35"/>
      <c r="H19" s="35"/>
      <c r="I19" s="154" t="s">
        <v>22</v>
      </c>
      <c r="J19" s="30" t="str">
        <f>'Rekapitulácia stavby'!AN13</f>
        <v>Vyplň údaj</v>
      </c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38"/>
      <c r="G20" s="138"/>
      <c r="H20" s="138"/>
      <c r="I20" s="154" t="s">
        <v>24</v>
      </c>
      <c r="J20" s="30" t="str">
        <f>'Rekapitulácia stavby'!AN14</f>
        <v>Vyplň údaj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152"/>
      <c r="J21" s="35"/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50" t="s">
        <v>27</v>
      </c>
      <c r="E22" s="35"/>
      <c r="F22" s="35"/>
      <c r="G22" s="35"/>
      <c r="H22" s="35"/>
      <c r="I22" s="154" t="s">
        <v>22</v>
      </c>
      <c r="J22" s="138" t="str">
        <f>IF('Rekapitulácia stavby'!AN16="","",'Rekapitulácia stavby'!AN16)</f>
        <v/>
      </c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38" t="str">
        <f>IF('Rekapitulácia stavby'!E17="","",'Rekapitulácia stavby'!E17)</f>
        <v xml:space="preserve"> </v>
      </c>
      <c r="F23" s="35"/>
      <c r="G23" s="35"/>
      <c r="H23" s="35"/>
      <c r="I23" s="154" t="s">
        <v>24</v>
      </c>
      <c r="J23" s="138" t="str">
        <f>IF('Rekapitulácia stavby'!AN17="","",'Rekapitulácia stavby'!AN17)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152"/>
      <c r="J24" s="35"/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50" t="s">
        <v>30</v>
      </c>
      <c r="E25" s="35"/>
      <c r="F25" s="35"/>
      <c r="G25" s="35"/>
      <c r="H25" s="35"/>
      <c r="I25" s="154" t="s">
        <v>22</v>
      </c>
      <c r="J25" s="138" t="str">
        <f>IF('Rekapitulácia stavby'!AN19="","",'Rekapitulácia stavby'!AN19)</f>
        <v/>
      </c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38" t="str">
        <f>IF('Rekapitulácia stavby'!E20="","",'Rekapitulácia stavby'!E20)</f>
        <v xml:space="preserve"> </v>
      </c>
      <c r="F26" s="35"/>
      <c r="G26" s="35"/>
      <c r="H26" s="35"/>
      <c r="I26" s="154" t="s">
        <v>24</v>
      </c>
      <c r="J26" s="138" t="str">
        <f>IF('Rekapitulácia stavby'!AN20="","",'Rekapitulácia stavby'!AN20)</f>
        <v/>
      </c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152"/>
      <c r="J27" s="35"/>
      <c r="K27" s="35"/>
      <c r="L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50" t="s">
        <v>31</v>
      </c>
      <c r="E28" s="35"/>
      <c r="F28" s="35"/>
      <c r="G28" s="35"/>
      <c r="H28" s="35"/>
      <c r="I28" s="152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6"/>
      <c r="B29" s="157"/>
      <c r="C29" s="156"/>
      <c r="D29" s="156"/>
      <c r="E29" s="158" t="s">
        <v>1</v>
      </c>
      <c r="F29" s="158"/>
      <c r="G29" s="158"/>
      <c r="H29" s="158"/>
      <c r="I29" s="159"/>
      <c r="J29" s="156"/>
      <c r="K29" s="156"/>
      <c r="L29" s="160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152"/>
      <c r="J30" s="35"/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61"/>
      <c r="E31" s="161"/>
      <c r="F31" s="161"/>
      <c r="G31" s="161"/>
      <c r="H31" s="161"/>
      <c r="I31" s="162"/>
      <c r="J31" s="161"/>
      <c r="K31" s="161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63" t="s">
        <v>32</v>
      </c>
      <c r="E32" s="35"/>
      <c r="F32" s="35"/>
      <c r="G32" s="35"/>
      <c r="H32" s="35"/>
      <c r="I32" s="152"/>
      <c r="J32" s="164">
        <f>ROUND(J129, 2)</f>
        <v>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61"/>
      <c r="E33" s="161"/>
      <c r="F33" s="161"/>
      <c r="G33" s="161"/>
      <c r="H33" s="161"/>
      <c r="I33" s="162"/>
      <c r="J33" s="161"/>
      <c r="K33" s="161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65" t="s">
        <v>34</v>
      </c>
      <c r="G34" s="35"/>
      <c r="H34" s="35"/>
      <c r="I34" s="166" t="s">
        <v>33</v>
      </c>
      <c r="J34" s="165" t="s">
        <v>35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67" t="s">
        <v>36</v>
      </c>
      <c r="E35" s="150" t="s">
        <v>37</v>
      </c>
      <c r="F35" s="168">
        <f>ROUND((SUM(BE129:BE158)),  2)</f>
        <v>0</v>
      </c>
      <c r="G35" s="35"/>
      <c r="H35" s="35"/>
      <c r="I35" s="169">
        <v>0.20000000000000001</v>
      </c>
      <c r="J35" s="168">
        <f>ROUND(((SUM(BE129:BE158))*I35),  2)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50" t="s">
        <v>38</v>
      </c>
      <c r="F36" s="168">
        <f>ROUND((SUM(BF129:BF158)),  2)</f>
        <v>0</v>
      </c>
      <c r="G36" s="35"/>
      <c r="H36" s="35"/>
      <c r="I36" s="169">
        <v>0.20000000000000001</v>
      </c>
      <c r="J36" s="168">
        <f>ROUND(((SUM(BF129:BF158))*I36),  2)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0" t="s">
        <v>39</v>
      </c>
      <c r="F37" s="168">
        <f>ROUND((SUM(BG129:BG158)),  2)</f>
        <v>0</v>
      </c>
      <c r="G37" s="35"/>
      <c r="H37" s="35"/>
      <c r="I37" s="169">
        <v>0.20000000000000001</v>
      </c>
      <c r="J37" s="168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50" t="s">
        <v>40</v>
      </c>
      <c r="F38" s="168">
        <f>ROUND((SUM(BH129:BH158)),  2)</f>
        <v>0</v>
      </c>
      <c r="G38" s="35"/>
      <c r="H38" s="35"/>
      <c r="I38" s="169">
        <v>0.20000000000000001</v>
      </c>
      <c r="J38" s="168">
        <f>0</f>
        <v>0</v>
      </c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50" t="s">
        <v>41</v>
      </c>
      <c r="F39" s="168">
        <f>ROUND((SUM(BI129:BI158)),  2)</f>
        <v>0</v>
      </c>
      <c r="G39" s="35"/>
      <c r="H39" s="35"/>
      <c r="I39" s="169">
        <v>0</v>
      </c>
      <c r="J39" s="168">
        <f>0</f>
        <v>0</v>
      </c>
      <c r="K39" s="35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152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70"/>
      <c r="D41" s="171" t="s">
        <v>42</v>
      </c>
      <c r="E41" s="172"/>
      <c r="F41" s="172"/>
      <c r="G41" s="173" t="s">
        <v>43</v>
      </c>
      <c r="H41" s="174" t="s">
        <v>44</v>
      </c>
      <c r="I41" s="175"/>
      <c r="J41" s="176">
        <f>SUM(J32:J39)</f>
        <v>0</v>
      </c>
      <c r="K41" s="177"/>
      <c r="L41" s="60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152"/>
      <c r="J42" s="35"/>
      <c r="K42" s="35"/>
      <c r="L42" s="60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I43" s="144"/>
      <c r="L43" s="17"/>
    </row>
    <row r="44" s="1" customFormat="1" ht="14.4" customHeight="1">
      <c r="B44" s="17"/>
      <c r="I44" s="144"/>
      <c r="L44" s="17"/>
    </row>
    <row r="45" s="1" customFormat="1" ht="14.4" customHeight="1">
      <c r="B45" s="17"/>
      <c r="I45" s="144"/>
      <c r="L45" s="17"/>
    </row>
    <row r="46" s="1" customFormat="1" ht="14.4" customHeight="1">
      <c r="B46" s="17"/>
      <c r="I46" s="144"/>
      <c r="L46" s="17"/>
    </row>
    <row r="47" s="1" customFormat="1" ht="14.4" customHeight="1">
      <c r="B47" s="17"/>
      <c r="I47" s="144"/>
      <c r="L47" s="17"/>
    </row>
    <row r="48" s="1" customFormat="1" ht="14.4" customHeight="1">
      <c r="B48" s="17"/>
      <c r="I48" s="144"/>
      <c r="L48" s="17"/>
    </row>
    <row r="49" s="1" customFormat="1" ht="14.4" customHeight="1">
      <c r="B49" s="17"/>
      <c r="I49" s="144"/>
      <c r="L49" s="17"/>
    </row>
    <row r="50" s="2" customFormat="1" ht="14.4" customHeight="1">
      <c r="B50" s="60"/>
      <c r="D50" s="178" t="s">
        <v>45</v>
      </c>
      <c r="E50" s="179"/>
      <c r="F50" s="179"/>
      <c r="G50" s="178" t="s">
        <v>46</v>
      </c>
      <c r="H50" s="179"/>
      <c r="I50" s="180"/>
      <c r="J50" s="179"/>
      <c r="K50" s="179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81" t="s">
        <v>47</v>
      </c>
      <c r="E61" s="182"/>
      <c r="F61" s="183" t="s">
        <v>48</v>
      </c>
      <c r="G61" s="181" t="s">
        <v>47</v>
      </c>
      <c r="H61" s="182"/>
      <c r="I61" s="184"/>
      <c r="J61" s="185" t="s">
        <v>48</v>
      </c>
      <c r="K61" s="182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8" t="s">
        <v>49</v>
      </c>
      <c r="E65" s="186"/>
      <c r="F65" s="186"/>
      <c r="G65" s="178" t="s">
        <v>50</v>
      </c>
      <c r="H65" s="186"/>
      <c r="I65" s="187"/>
      <c r="J65" s="186"/>
      <c r="K65" s="18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81" t="s">
        <v>47</v>
      </c>
      <c r="E76" s="182"/>
      <c r="F76" s="183" t="s">
        <v>48</v>
      </c>
      <c r="G76" s="181" t="s">
        <v>47</v>
      </c>
      <c r="H76" s="182"/>
      <c r="I76" s="184"/>
      <c r="J76" s="185" t="s">
        <v>48</v>
      </c>
      <c r="K76" s="182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88"/>
      <c r="C77" s="189"/>
      <c r="D77" s="189"/>
      <c r="E77" s="189"/>
      <c r="F77" s="189"/>
      <c r="G77" s="189"/>
      <c r="H77" s="189"/>
      <c r="I77" s="190"/>
      <c r="J77" s="189"/>
      <c r="K77" s="189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91"/>
      <c r="C81" s="192"/>
      <c r="D81" s="192"/>
      <c r="E81" s="192"/>
      <c r="F81" s="192"/>
      <c r="G81" s="192"/>
      <c r="H81" s="192"/>
      <c r="I81" s="193"/>
      <c r="J81" s="192"/>
      <c r="K81" s="192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120</v>
      </c>
      <c r="D82" s="37"/>
      <c r="E82" s="37"/>
      <c r="F82" s="37"/>
      <c r="G82" s="37"/>
      <c r="H82" s="37"/>
      <c r="I82" s="152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152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152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94" t="str">
        <f>E7</f>
        <v>DEVÍNSKA NOVÁ VES</v>
      </c>
      <c r="F85" s="29"/>
      <c r="G85" s="29"/>
      <c r="H85" s="29"/>
      <c r="I85" s="152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116</v>
      </c>
      <c r="D86" s="19"/>
      <c r="E86" s="19"/>
      <c r="F86" s="19"/>
      <c r="G86" s="19"/>
      <c r="H86" s="19"/>
      <c r="I86" s="144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94" t="s">
        <v>117</v>
      </c>
      <c r="F87" s="37"/>
      <c r="G87" s="37"/>
      <c r="H87" s="37"/>
      <c r="I87" s="152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118</v>
      </c>
      <c r="D88" s="37"/>
      <c r="E88" s="37"/>
      <c r="F88" s="37"/>
      <c r="G88" s="37"/>
      <c r="H88" s="37"/>
      <c r="I88" s="152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3" t="str">
        <f>E11</f>
        <v>01-4 - Múr a opravy betónových komštrukcií</v>
      </c>
      <c r="F89" s="37"/>
      <c r="G89" s="37"/>
      <c r="H89" s="37"/>
      <c r="I89" s="152"/>
      <c r="J89" s="37"/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152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18</v>
      </c>
      <c r="D91" s="37"/>
      <c r="E91" s="37"/>
      <c r="F91" s="24" t="str">
        <f>F14</f>
        <v>DEVÍNSKA NOVÁ VES</v>
      </c>
      <c r="G91" s="37"/>
      <c r="H91" s="37"/>
      <c r="I91" s="154" t="s">
        <v>19</v>
      </c>
      <c r="J91" s="76" t="str">
        <f>IF(J14="","",J14)</f>
        <v>24. 9. 2019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152"/>
      <c r="J92" s="37"/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5.15" customHeight="1">
      <c r="A93" s="35"/>
      <c r="B93" s="36"/>
      <c r="C93" s="29" t="s">
        <v>21</v>
      </c>
      <c r="D93" s="37"/>
      <c r="E93" s="37"/>
      <c r="F93" s="24" t="str">
        <f>E17</f>
        <v xml:space="preserve"> </v>
      </c>
      <c r="G93" s="37"/>
      <c r="H93" s="37"/>
      <c r="I93" s="154" t="s">
        <v>27</v>
      </c>
      <c r="J93" s="33" t="str">
        <f>E23</f>
        <v xml:space="preserve"> </v>
      </c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25</v>
      </c>
      <c r="D94" s="37"/>
      <c r="E94" s="37"/>
      <c r="F94" s="24" t="str">
        <f>IF(E20="","",E20)</f>
        <v>Vyplň údaj</v>
      </c>
      <c r="G94" s="37"/>
      <c r="H94" s="37"/>
      <c r="I94" s="154" t="s">
        <v>30</v>
      </c>
      <c r="J94" s="33" t="str">
        <f>E26</f>
        <v xml:space="preserve"> </v>
      </c>
      <c r="K94" s="37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152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95" t="s">
        <v>121</v>
      </c>
      <c r="D96" s="196"/>
      <c r="E96" s="196"/>
      <c r="F96" s="196"/>
      <c r="G96" s="196"/>
      <c r="H96" s="196"/>
      <c r="I96" s="197"/>
      <c r="J96" s="198" t="s">
        <v>122</v>
      </c>
      <c r="K96" s="196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152"/>
      <c r="J97" s="37"/>
      <c r="K97" s="37"/>
      <c r="L97" s="60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99" t="s">
        <v>123</v>
      </c>
      <c r="D98" s="37"/>
      <c r="E98" s="37"/>
      <c r="F98" s="37"/>
      <c r="G98" s="37"/>
      <c r="H98" s="37"/>
      <c r="I98" s="152"/>
      <c r="J98" s="107">
        <f>J129</f>
        <v>0</v>
      </c>
      <c r="K98" s="37"/>
      <c r="L98" s="60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124</v>
      </c>
    </row>
    <row r="99" s="9" customFormat="1" ht="24.96" customHeight="1">
      <c r="A99" s="9"/>
      <c r="B99" s="200"/>
      <c r="C99" s="201"/>
      <c r="D99" s="202" t="s">
        <v>125</v>
      </c>
      <c r="E99" s="203"/>
      <c r="F99" s="203"/>
      <c r="G99" s="203"/>
      <c r="H99" s="203"/>
      <c r="I99" s="204"/>
      <c r="J99" s="205">
        <f>J130</f>
        <v>0</v>
      </c>
      <c r="K99" s="201"/>
      <c r="L99" s="20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7"/>
      <c r="C100" s="130"/>
      <c r="D100" s="208" t="s">
        <v>126</v>
      </c>
      <c r="E100" s="209"/>
      <c r="F100" s="209"/>
      <c r="G100" s="209"/>
      <c r="H100" s="209"/>
      <c r="I100" s="210"/>
      <c r="J100" s="211">
        <f>J131</f>
        <v>0</v>
      </c>
      <c r="K100" s="130"/>
      <c r="L100" s="21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7"/>
      <c r="C101" s="130"/>
      <c r="D101" s="208" t="s">
        <v>408</v>
      </c>
      <c r="E101" s="209"/>
      <c r="F101" s="209"/>
      <c r="G101" s="209"/>
      <c r="H101" s="209"/>
      <c r="I101" s="210"/>
      <c r="J101" s="211">
        <f>J137</f>
        <v>0</v>
      </c>
      <c r="K101" s="130"/>
      <c r="L101" s="21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7"/>
      <c r="C102" s="130"/>
      <c r="D102" s="208" t="s">
        <v>127</v>
      </c>
      <c r="E102" s="209"/>
      <c r="F102" s="209"/>
      <c r="G102" s="209"/>
      <c r="H102" s="209"/>
      <c r="I102" s="210"/>
      <c r="J102" s="211">
        <f>J141</f>
        <v>0</v>
      </c>
      <c r="K102" s="130"/>
      <c r="L102" s="21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7"/>
      <c r="C103" s="130"/>
      <c r="D103" s="208" t="s">
        <v>470</v>
      </c>
      <c r="E103" s="209"/>
      <c r="F103" s="209"/>
      <c r="G103" s="209"/>
      <c r="H103" s="209"/>
      <c r="I103" s="210"/>
      <c r="J103" s="211">
        <f>J147</f>
        <v>0</v>
      </c>
      <c r="K103" s="130"/>
      <c r="L103" s="21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207"/>
      <c r="C104" s="130"/>
      <c r="D104" s="208" t="s">
        <v>130</v>
      </c>
      <c r="E104" s="209"/>
      <c r="F104" s="209"/>
      <c r="G104" s="209"/>
      <c r="H104" s="209"/>
      <c r="I104" s="210"/>
      <c r="J104" s="211">
        <f>J149</f>
        <v>0</v>
      </c>
      <c r="K104" s="130"/>
      <c r="L104" s="21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207"/>
      <c r="C105" s="130"/>
      <c r="D105" s="208" t="s">
        <v>131</v>
      </c>
      <c r="E105" s="209"/>
      <c r="F105" s="209"/>
      <c r="G105" s="209"/>
      <c r="H105" s="209"/>
      <c r="I105" s="210"/>
      <c r="J105" s="211">
        <f>J153</f>
        <v>0</v>
      </c>
      <c r="K105" s="130"/>
      <c r="L105" s="21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200"/>
      <c r="C106" s="201"/>
      <c r="D106" s="202" t="s">
        <v>132</v>
      </c>
      <c r="E106" s="203"/>
      <c r="F106" s="203"/>
      <c r="G106" s="203"/>
      <c r="H106" s="203"/>
      <c r="I106" s="204"/>
      <c r="J106" s="205">
        <f>J155</f>
        <v>0</v>
      </c>
      <c r="K106" s="201"/>
      <c r="L106" s="206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207"/>
      <c r="C107" s="130"/>
      <c r="D107" s="208" t="s">
        <v>471</v>
      </c>
      <c r="E107" s="209"/>
      <c r="F107" s="209"/>
      <c r="G107" s="209"/>
      <c r="H107" s="209"/>
      <c r="I107" s="210"/>
      <c r="J107" s="211">
        <f>J156</f>
        <v>0</v>
      </c>
      <c r="K107" s="130"/>
      <c r="L107" s="21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5"/>
      <c r="B108" s="36"/>
      <c r="C108" s="37"/>
      <c r="D108" s="37"/>
      <c r="E108" s="37"/>
      <c r="F108" s="37"/>
      <c r="G108" s="37"/>
      <c r="H108" s="37"/>
      <c r="I108" s="152"/>
      <c r="J108" s="37"/>
      <c r="K108" s="37"/>
      <c r="L108" s="60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63"/>
      <c r="C109" s="64"/>
      <c r="D109" s="64"/>
      <c r="E109" s="64"/>
      <c r="F109" s="64"/>
      <c r="G109" s="64"/>
      <c r="H109" s="64"/>
      <c r="I109" s="190"/>
      <c r="J109" s="64"/>
      <c r="K109" s="64"/>
      <c r="L109" s="60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3" s="2" customFormat="1" ht="6.96" customHeight="1">
      <c r="A113" s="35"/>
      <c r="B113" s="65"/>
      <c r="C113" s="66"/>
      <c r="D113" s="66"/>
      <c r="E113" s="66"/>
      <c r="F113" s="66"/>
      <c r="G113" s="66"/>
      <c r="H113" s="66"/>
      <c r="I113" s="193"/>
      <c r="J113" s="66"/>
      <c r="K113" s="66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24.96" customHeight="1">
      <c r="A114" s="35"/>
      <c r="B114" s="36"/>
      <c r="C114" s="20" t="s">
        <v>134</v>
      </c>
      <c r="D114" s="37"/>
      <c r="E114" s="37"/>
      <c r="F114" s="37"/>
      <c r="G114" s="37"/>
      <c r="H114" s="37"/>
      <c r="I114" s="152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152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14</v>
      </c>
      <c r="D116" s="37"/>
      <c r="E116" s="37"/>
      <c r="F116" s="37"/>
      <c r="G116" s="37"/>
      <c r="H116" s="37"/>
      <c r="I116" s="152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6.5" customHeight="1">
      <c r="A117" s="35"/>
      <c r="B117" s="36"/>
      <c r="C117" s="37"/>
      <c r="D117" s="37"/>
      <c r="E117" s="194" t="str">
        <f>E7</f>
        <v>DEVÍNSKA NOVÁ VES</v>
      </c>
      <c r="F117" s="29"/>
      <c r="G117" s="29"/>
      <c r="H117" s="29"/>
      <c r="I117" s="152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1" customFormat="1" ht="12" customHeight="1">
      <c r="B118" s="18"/>
      <c r="C118" s="29" t="s">
        <v>116</v>
      </c>
      <c r="D118" s="19"/>
      <c r="E118" s="19"/>
      <c r="F118" s="19"/>
      <c r="G118" s="19"/>
      <c r="H118" s="19"/>
      <c r="I118" s="144"/>
      <c r="J118" s="19"/>
      <c r="K118" s="19"/>
      <c r="L118" s="17"/>
    </row>
    <row r="119" s="2" customFormat="1" ht="16.5" customHeight="1">
      <c r="A119" s="35"/>
      <c r="B119" s="36"/>
      <c r="C119" s="37"/>
      <c r="D119" s="37"/>
      <c r="E119" s="194" t="s">
        <v>117</v>
      </c>
      <c r="F119" s="37"/>
      <c r="G119" s="37"/>
      <c r="H119" s="37"/>
      <c r="I119" s="152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118</v>
      </c>
      <c r="D120" s="37"/>
      <c r="E120" s="37"/>
      <c r="F120" s="37"/>
      <c r="G120" s="37"/>
      <c r="H120" s="37"/>
      <c r="I120" s="152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6.5" customHeight="1">
      <c r="A121" s="35"/>
      <c r="B121" s="36"/>
      <c r="C121" s="37"/>
      <c r="D121" s="37"/>
      <c r="E121" s="73" t="str">
        <f>E11</f>
        <v>01-4 - Múr a opravy betónových komštrukcií</v>
      </c>
      <c r="F121" s="37"/>
      <c r="G121" s="37"/>
      <c r="H121" s="37"/>
      <c r="I121" s="152"/>
      <c r="J121" s="37"/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7"/>
      <c r="D122" s="37"/>
      <c r="E122" s="37"/>
      <c r="F122" s="37"/>
      <c r="G122" s="37"/>
      <c r="H122" s="37"/>
      <c r="I122" s="152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2" customHeight="1">
      <c r="A123" s="35"/>
      <c r="B123" s="36"/>
      <c r="C123" s="29" t="s">
        <v>18</v>
      </c>
      <c r="D123" s="37"/>
      <c r="E123" s="37"/>
      <c r="F123" s="24" t="str">
        <f>F14</f>
        <v>DEVÍNSKA NOVÁ VES</v>
      </c>
      <c r="G123" s="37"/>
      <c r="H123" s="37"/>
      <c r="I123" s="154" t="s">
        <v>19</v>
      </c>
      <c r="J123" s="76" t="str">
        <f>IF(J14="","",J14)</f>
        <v>24. 9. 2019</v>
      </c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36"/>
      <c r="C124" s="37"/>
      <c r="D124" s="37"/>
      <c r="E124" s="37"/>
      <c r="F124" s="37"/>
      <c r="G124" s="37"/>
      <c r="H124" s="37"/>
      <c r="I124" s="152"/>
      <c r="J124" s="37"/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5.15" customHeight="1">
      <c r="A125" s="35"/>
      <c r="B125" s="36"/>
      <c r="C125" s="29" t="s">
        <v>21</v>
      </c>
      <c r="D125" s="37"/>
      <c r="E125" s="37"/>
      <c r="F125" s="24" t="str">
        <f>E17</f>
        <v xml:space="preserve"> </v>
      </c>
      <c r="G125" s="37"/>
      <c r="H125" s="37"/>
      <c r="I125" s="154" t="s">
        <v>27</v>
      </c>
      <c r="J125" s="33" t="str">
        <f>E23</f>
        <v xml:space="preserve"> </v>
      </c>
      <c r="K125" s="37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5.15" customHeight="1">
      <c r="A126" s="35"/>
      <c r="B126" s="36"/>
      <c r="C126" s="29" t="s">
        <v>25</v>
      </c>
      <c r="D126" s="37"/>
      <c r="E126" s="37"/>
      <c r="F126" s="24" t="str">
        <f>IF(E20="","",E20)</f>
        <v>Vyplň údaj</v>
      </c>
      <c r="G126" s="37"/>
      <c r="H126" s="37"/>
      <c r="I126" s="154" t="s">
        <v>30</v>
      </c>
      <c r="J126" s="33" t="str">
        <f>E26</f>
        <v xml:space="preserve"> </v>
      </c>
      <c r="K126" s="37"/>
      <c r="L126" s="60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0.32" customHeight="1">
      <c r="A127" s="35"/>
      <c r="B127" s="36"/>
      <c r="C127" s="37"/>
      <c r="D127" s="37"/>
      <c r="E127" s="37"/>
      <c r="F127" s="37"/>
      <c r="G127" s="37"/>
      <c r="H127" s="37"/>
      <c r="I127" s="152"/>
      <c r="J127" s="37"/>
      <c r="K127" s="37"/>
      <c r="L127" s="60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11" customFormat="1" ht="29.28" customHeight="1">
      <c r="A128" s="213"/>
      <c r="B128" s="214"/>
      <c r="C128" s="215" t="s">
        <v>135</v>
      </c>
      <c r="D128" s="216" t="s">
        <v>57</v>
      </c>
      <c r="E128" s="216" t="s">
        <v>53</v>
      </c>
      <c r="F128" s="216" t="s">
        <v>54</v>
      </c>
      <c r="G128" s="216" t="s">
        <v>136</v>
      </c>
      <c r="H128" s="216" t="s">
        <v>137</v>
      </c>
      <c r="I128" s="217" t="s">
        <v>138</v>
      </c>
      <c r="J128" s="218" t="s">
        <v>122</v>
      </c>
      <c r="K128" s="219" t="s">
        <v>139</v>
      </c>
      <c r="L128" s="220"/>
      <c r="M128" s="97" t="s">
        <v>1</v>
      </c>
      <c r="N128" s="98" t="s">
        <v>36</v>
      </c>
      <c r="O128" s="98" t="s">
        <v>140</v>
      </c>
      <c r="P128" s="98" t="s">
        <v>141</v>
      </c>
      <c r="Q128" s="98" t="s">
        <v>142</v>
      </c>
      <c r="R128" s="98" t="s">
        <v>143</v>
      </c>
      <c r="S128" s="98" t="s">
        <v>144</v>
      </c>
      <c r="T128" s="99" t="s">
        <v>145</v>
      </c>
      <c r="U128" s="213"/>
      <c r="V128" s="213"/>
      <c r="W128" s="213"/>
      <c r="X128" s="213"/>
      <c r="Y128" s="213"/>
      <c r="Z128" s="213"/>
      <c r="AA128" s="213"/>
      <c r="AB128" s="213"/>
      <c r="AC128" s="213"/>
      <c r="AD128" s="213"/>
      <c r="AE128" s="213"/>
    </row>
    <row r="129" s="2" customFormat="1" ht="22.8" customHeight="1">
      <c r="A129" s="35"/>
      <c r="B129" s="36"/>
      <c r="C129" s="104" t="s">
        <v>123</v>
      </c>
      <c r="D129" s="37"/>
      <c r="E129" s="37"/>
      <c r="F129" s="37"/>
      <c r="G129" s="37"/>
      <c r="H129" s="37"/>
      <c r="I129" s="152"/>
      <c r="J129" s="221">
        <f>BK129</f>
        <v>0</v>
      </c>
      <c r="K129" s="37"/>
      <c r="L129" s="41"/>
      <c r="M129" s="100"/>
      <c r="N129" s="222"/>
      <c r="O129" s="101"/>
      <c r="P129" s="223">
        <f>P130+P155</f>
        <v>0</v>
      </c>
      <c r="Q129" s="101"/>
      <c r="R129" s="223">
        <f>R130+R155</f>
        <v>364.79876572000006</v>
      </c>
      <c r="S129" s="101"/>
      <c r="T129" s="224">
        <f>T130+T155</f>
        <v>28.16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4" t="s">
        <v>71</v>
      </c>
      <c r="AU129" s="14" t="s">
        <v>124</v>
      </c>
      <c r="BK129" s="225">
        <f>BK130+BK155</f>
        <v>0</v>
      </c>
    </row>
    <row r="130" s="12" customFormat="1" ht="25.92" customHeight="1">
      <c r="A130" s="12"/>
      <c r="B130" s="226"/>
      <c r="C130" s="227"/>
      <c r="D130" s="228" t="s">
        <v>71</v>
      </c>
      <c r="E130" s="229" t="s">
        <v>146</v>
      </c>
      <c r="F130" s="229" t="s">
        <v>147</v>
      </c>
      <c r="G130" s="227"/>
      <c r="H130" s="227"/>
      <c r="I130" s="230"/>
      <c r="J130" s="231">
        <f>BK130</f>
        <v>0</v>
      </c>
      <c r="K130" s="227"/>
      <c r="L130" s="232"/>
      <c r="M130" s="233"/>
      <c r="N130" s="234"/>
      <c r="O130" s="234"/>
      <c r="P130" s="235">
        <f>P131+P137+P141+P147+P149+P153</f>
        <v>0</v>
      </c>
      <c r="Q130" s="234"/>
      <c r="R130" s="235">
        <f>R131+R137+R141+R147+R149+R153</f>
        <v>364.79876572000006</v>
      </c>
      <c r="S130" s="234"/>
      <c r="T130" s="236">
        <f>T131+T137+T141+T147+T149+T153</f>
        <v>28.16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37" t="s">
        <v>79</v>
      </c>
      <c r="AT130" s="238" t="s">
        <v>71</v>
      </c>
      <c r="AU130" s="238" t="s">
        <v>72</v>
      </c>
      <c r="AY130" s="237" t="s">
        <v>148</v>
      </c>
      <c r="BK130" s="239">
        <f>BK131+BK137+BK141+BK147+BK149+BK153</f>
        <v>0</v>
      </c>
    </row>
    <row r="131" s="12" customFormat="1" ht="22.8" customHeight="1">
      <c r="A131" s="12"/>
      <c r="B131" s="226"/>
      <c r="C131" s="227"/>
      <c r="D131" s="228" t="s">
        <v>71</v>
      </c>
      <c r="E131" s="240" t="s">
        <v>79</v>
      </c>
      <c r="F131" s="240" t="s">
        <v>149</v>
      </c>
      <c r="G131" s="227"/>
      <c r="H131" s="227"/>
      <c r="I131" s="230"/>
      <c r="J131" s="241">
        <f>BK131</f>
        <v>0</v>
      </c>
      <c r="K131" s="227"/>
      <c r="L131" s="232"/>
      <c r="M131" s="233"/>
      <c r="N131" s="234"/>
      <c r="O131" s="234"/>
      <c r="P131" s="235">
        <f>SUM(P132:P136)</f>
        <v>0</v>
      </c>
      <c r="Q131" s="234"/>
      <c r="R131" s="235">
        <f>SUM(R132:R136)</f>
        <v>0</v>
      </c>
      <c r="S131" s="234"/>
      <c r="T131" s="236">
        <f>SUM(T132:T136)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37" t="s">
        <v>79</v>
      </c>
      <c r="AT131" s="238" t="s">
        <v>71</v>
      </c>
      <c r="AU131" s="238" t="s">
        <v>79</v>
      </c>
      <c r="AY131" s="237" t="s">
        <v>148</v>
      </c>
      <c r="BK131" s="239">
        <f>SUM(BK132:BK136)</f>
        <v>0</v>
      </c>
    </row>
    <row r="132" s="2" customFormat="1" ht="24" customHeight="1">
      <c r="A132" s="35"/>
      <c r="B132" s="36"/>
      <c r="C132" s="242" t="s">
        <v>79</v>
      </c>
      <c r="D132" s="242" t="s">
        <v>150</v>
      </c>
      <c r="E132" s="243" t="s">
        <v>472</v>
      </c>
      <c r="F132" s="244" t="s">
        <v>473</v>
      </c>
      <c r="G132" s="245" t="s">
        <v>158</v>
      </c>
      <c r="H132" s="246">
        <v>360</v>
      </c>
      <c r="I132" s="247"/>
      <c r="J132" s="246">
        <f>ROUND(I132*H132,3)</f>
        <v>0</v>
      </c>
      <c r="K132" s="248"/>
      <c r="L132" s="41"/>
      <c r="M132" s="249" t="s">
        <v>1</v>
      </c>
      <c r="N132" s="250" t="s">
        <v>38</v>
      </c>
      <c r="O132" s="88"/>
      <c r="P132" s="251">
        <f>O132*H132</f>
        <v>0</v>
      </c>
      <c r="Q132" s="251">
        <v>0</v>
      </c>
      <c r="R132" s="251">
        <f>Q132*H132</f>
        <v>0</v>
      </c>
      <c r="S132" s="251">
        <v>0</v>
      </c>
      <c r="T132" s="252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53" t="s">
        <v>154</v>
      </c>
      <c r="AT132" s="253" t="s">
        <v>150</v>
      </c>
      <c r="AU132" s="253" t="s">
        <v>85</v>
      </c>
      <c r="AY132" s="14" t="s">
        <v>148</v>
      </c>
      <c r="BE132" s="254">
        <f>IF(N132="základná",J132,0)</f>
        <v>0</v>
      </c>
      <c r="BF132" s="254">
        <f>IF(N132="znížená",J132,0)</f>
        <v>0</v>
      </c>
      <c r="BG132" s="254">
        <f>IF(N132="zákl. prenesená",J132,0)</f>
        <v>0</v>
      </c>
      <c r="BH132" s="254">
        <f>IF(N132="zníž. prenesená",J132,0)</f>
        <v>0</v>
      </c>
      <c r="BI132" s="254">
        <f>IF(N132="nulová",J132,0)</f>
        <v>0</v>
      </c>
      <c r="BJ132" s="14" t="s">
        <v>85</v>
      </c>
      <c r="BK132" s="255">
        <f>ROUND(I132*H132,3)</f>
        <v>0</v>
      </c>
      <c r="BL132" s="14" t="s">
        <v>154</v>
      </c>
      <c r="BM132" s="253" t="s">
        <v>474</v>
      </c>
    </row>
    <row r="133" s="2" customFormat="1" ht="24" customHeight="1">
      <c r="A133" s="35"/>
      <c r="B133" s="36"/>
      <c r="C133" s="242" t="s">
        <v>85</v>
      </c>
      <c r="D133" s="242" t="s">
        <v>150</v>
      </c>
      <c r="E133" s="243" t="s">
        <v>179</v>
      </c>
      <c r="F133" s="244" t="s">
        <v>180</v>
      </c>
      <c r="G133" s="245" t="s">
        <v>158</v>
      </c>
      <c r="H133" s="246">
        <v>360</v>
      </c>
      <c r="I133" s="247"/>
      <c r="J133" s="246">
        <f>ROUND(I133*H133,3)</f>
        <v>0</v>
      </c>
      <c r="K133" s="248"/>
      <c r="L133" s="41"/>
      <c r="M133" s="249" t="s">
        <v>1</v>
      </c>
      <c r="N133" s="250" t="s">
        <v>38</v>
      </c>
      <c r="O133" s="88"/>
      <c r="P133" s="251">
        <f>O133*H133</f>
        <v>0</v>
      </c>
      <c r="Q133" s="251">
        <v>0</v>
      </c>
      <c r="R133" s="251">
        <f>Q133*H133</f>
        <v>0</v>
      </c>
      <c r="S133" s="251">
        <v>0</v>
      </c>
      <c r="T133" s="252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53" t="s">
        <v>154</v>
      </c>
      <c r="AT133" s="253" t="s">
        <v>150</v>
      </c>
      <c r="AU133" s="253" t="s">
        <v>85</v>
      </c>
      <c r="AY133" s="14" t="s">
        <v>148</v>
      </c>
      <c r="BE133" s="254">
        <f>IF(N133="základná",J133,0)</f>
        <v>0</v>
      </c>
      <c r="BF133" s="254">
        <f>IF(N133="znížená",J133,0)</f>
        <v>0</v>
      </c>
      <c r="BG133" s="254">
        <f>IF(N133="zákl. prenesená",J133,0)</f>
        <v>0</v>
      </c>
      <c r="BH133" s="254">
        <f>IF(N133="zníž. prenesená",J133,0)</f>
        <v>0</v>
      </c>
      <c r="BI133" s="254">
        <f>IF(N133="nulová",J133,0)</f>
        <v>0</v>
      </c>
      <c r="BJ133" s="14" t="s">
        <v>85</v>
      </c>
      <c r="BK133" s="255">
        <f>ROUND(I133*H133,3)</f>
        <v>0</v>
      </c>
      <c r="BL133" s="14" t="s">
        <v>154</v>
      </c>
      <c r="BM133" s="253" t="s">
        <v>475</v>
      </c>
    </row>
    <row r="134" s="2" customFormat="1" ht="24" customHeight="1">
      <c r="A134" s="35"/>
      <c r="B134" s="36"/>
      <c r="C134" s="242" t="s">
        <v>92</v>
      </c>
      <c r="D134" s="242" t="s">
        <v>150</v>
      </c>
      <c r="E134" s="243" t="s">
        <v>476</v>
      </c>
      <c r="F134" s="244" t="s">
        <v>477</v>
      </c>
      <c r="G134" s="245" t="s">
        <v>158</v>
      </c>
      <c r="H134" s="246">
        <v>576</v>
      </c>
      <c r="I134" s="247"/>
      <c r="J134" s="246">
        <f>ROUND(I134*H134,3)</f>
        <v>0</v>
      </c>
      <c r="K134" s="248"/>
      <c r="L134" s="41"/>
      <c r="M134" s="249" t="s">
        <v>1</v>
      </c>
      <c r="N134" s="250" t="s">
        <v>38</v>
      </c>
      <c r="O134" s="88"/>
      <c r="P134" s="251">
        <f>O134*H134</f>
        <v>0</v>
      </c>
      <c r="Q134" s="251">
        <v>0</v>
      </c>
      <c r="R134" s="251">
        <f>Q134*H134</f>
        <v>0</v>
      </c>
      <c r="S134" s="251">
        <v>0</v>
      </c>
      <c r="T134" s="252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53" t="s">
        <v>154</v>
      </c>
      <c r="AT134" s="253" t="s">
        <v>150</v>
      </c>
      <c r="AU134" s="253" t="s">
        <v>85</v>
      </c>
      <c r="AY134" s="14" t="s">
        <v>148</v>
      </c>
      <c r="BE134" s="254">
        <f>IF(N134="základná",J134,0)</f>
        <v>0</v>
      </c>
      <c r="BF134" s="254">
        <f>IF(N134="znížená",J134,0)</f>
        <v>0</v>
      </c>
      <c r="BG134" s="254">
        <f>IF(N134="zákl. prenesená",J134,0)</f>
        <v>0</v>
      </c>
      <c r="BH134" s="254">
        <f>IF(N134="zníž. prenesená",J134,0)</f>
        <v>0</v>
      </c>
      <c r="BI134" s="254">
        <f>IF(N134="nulová",J134,0)</f>
        <v>0</v>
      </c>
      <c r="BJ134" s="14" t="s">
        <v>85</v>
      </c>
      <c r="BK134" s="255">
        <f>ROUND(I134*H134,3)</f>
        <v>0</v>
      </c>
      <c r="BL134" s="14" t="s">
        <v>154</v>
      </c>
      <c r="BM134" s="253" t="s">
        <v>478</v>
      </c>
    </row>
    <row r="135" s="2" customFormat="1" ht="24" customHeight="1">
      <c r="A135" s="35"/>
      <c r="B135" s="36"/>
      <c r="C135" s="242" t="s">
        <v>154</v>
      </c>
      <c r="D135" s="242" t="s">
        <v>150</v>
      </c>
      <c r="E135" s="243" t="s">
        <v>479</v>
      </c>
      <c r="F135" s="244" t="s">
        <v>480</v>
      </c>
      <c r="G135" s="245" t="s">
        <v>158</v>
      </c>
      <c r="H135" s="246">
        <v>216</v>
      </c>
      <c r="I135" s="247"/>
      <c r="J135" s="246">
        <f>ROUND(I135*H135,3)</f>
        <v>0</v>
      </c>
      <c r="K135" s="248"/>
      <c r="L135" s="41"/>
      <c r="M135" s="249" t="s">
        <v>1</v>
      </c>
      <c r="N135" s="250" t="s">
        <v>38</v>
      </c>
      <c r="O135" s="88"/>
      <c r="P135" s="251">
        <f>O135*H135</f>
        <v>0</v>
      </c>
      <c r="Q135" s="251">
        <v>0</v>
      </c>
      <c r="R135" s="251">
        <f>Q135*H135</f>
        <v>0</v>
      </c>
      <c r="S135" s="251">
        <v>0</v>
      </c>
      <c r="T135" s="252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53" t="s">
        <v>154</v>
      </c>
      <c r="AT135" s="253" t="s">
        <v>150</v>
      </c>
      <c r="AU135" s="253" t="s">
        <v>85</v>
      </c>
      <c r="AY135" s="14" t="s">
        <v>148</v>
      </c>
      <c r="BE135" s="254">
        <f>IF(N135="základná",J135,0)</f>
        <v>0</v>
      </c>
      <c r="BF135" s="254">
        <f>IF(N135="znížená",J135,0)</f>
        <v>0</v>
      </c>
      <c r="BG135" s="254">
        <f>IF(N135="zákl. prenesená",J135,0)</f>
        <v>0</v>
      </c>
      <c r="BH135" s="254">
        <f>IF(N135="zníž. prenesená",J135,0)</f>
        <v>0</v>
      </c>
      <c r="BI135" s="254">
        <f>IF(N135="nulová",J135,0)</f>
        <v>0</v>
      </c>
      <c r="BJ135" s="14" t="s">
        <v>85</v>
      </c>
      <c r="BK135" s="255">
        <f>ROUND(I135*H135,3)</f>
        <v>0</v>
      </c>
      <c r="BL135" s="14" t="s">
        <v>154</v>
      </c>
      <c r="BM135" s="253" t="s">
        <v>481</v>
      </c>
    </row>
    <row r="136" s="2" customFormat="1" ht="24" customHeight="1">
      <c r="A136" s="35"/>
      <c r="B136" s="36"/>
      <c r="C136" s="242" t="s">
        <v>166</v>
      </c>
      <c r="D136" s="242" t="s">
        <v>150</v>
      </c>
      <c r="E136" s="243" t="s">
        <v>251</v>
      </c>
      <c r="F136" s="244" t="s">
        <v>252</v>
      </c>
      <c r="G136" s="245" t="s">
        <v>158</v>
      </c>
      <c r="H136" s="246">
        <v>216</v>
      </c>
      <c r="I136" s="247"/>
      <c r="J136" s="246">
        <f>ROUND(I136*H136,3)</f>
        <v>0</v>
      </c>
      <c r="K136" s="248"/>
      <c r="L136" s="41"/>
      <c r="M136" s="249" t="s">
        <v>1</v>
      </c>
      <c r="N136" s="250" t="s">
        <v>38</v>
      </c>
      <c r="O136" s="88"/>
      <c r="P136" s="251">
        <f>O136*H136</f>
        <v>0</v>
      </c>
      <c r="Q136" s="251">
        <v>0</v>
      </c>
      <c r="R136" s="251">
        <f>Q136*H136</f>
        <v>0</v>
      </c>
      <c r="S136" s="251">
        <v>0</v>
      </c>
      <c r="T136" s="252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53" t="s">
        <v>154</v>
      </c>
      <c r="AT136" s="253" t="s">
        <v>150</v>
      </c>
      <c r="AU136" s="253" t="s">
        <v>85</v>
      </c>
      <c r="AY136" s="14" t="s">
        <v>148</v>
      </c>
      <c r="BE136" s="254">
        <f>IF(N136="základná",J136,0)</f>
        <v>0</v>
      </c>
      <c r="BF136" s="254">
        <f>IF(N136="znížená",J136,0)</f>
        <v>0</v>
      </c>
      <c r="BG136" s="254">
        <f>IF(N136="zákl. prenesená",J136,0)</f>
        <v>0</v>
      </c>
      <c r="BH136" s="254">
        <f>IF(N136="zníž. prenesená",J136,0)</f>
        <v>0</v>
      </c>
      <c r="BI136" s="254">
        <f>IF(N136="nulová",J136,0)</f>
        <v>0</v>
      </c>
      <c r="BJ136" s="14" t="s">
        <v>85</v>
      </c>
      <c r="BK136" s="255">
        <f>ROUND(I136*H136,3)</f>
        <v>0</v>
      </c>
      <c r="BL136" s="14" t="s">
        <v>154</v>
      </c>
      <c r="BM136" s="253" t="s">
        <v>482</v>
      </c>
    </row>
    <row r="137" s="12" customFormat="1" ht="22.8" customHeight="1">
      <c r="A137" s="12"/>
      <c r="B137" s="226"/>
      <c r="C137" s="227"/>
      <c r="D137" s="228" t="s">
        <v>71</v>
      </c>
      <c r="E137" s="240" t="s">
        <v>85</v>
      </c>
      <c r="F137" s="240" t="s">
        <v>416</v>
      </c>
      <c r="G137" s="227"/>
      <c r="H137" s="227"/>
      <c r="I137" s="230"/>
      <c r="J137" s="241">
        <f>BK137</f>
        <v>0</v>
      </c>
      <c r="K137" s="227"/>
      <c r="L137" s="232"/>
      <c r="M137" s="233"/>
      <c r="N137" s="234"/>
      <c r="O137" s="234"/>
      <c r="P137" s="235">
        <f>SUM(P138:P140)</f>
        <v>0</v>
      </c>
      <c r="Q137" s="234"/>
      <c r="R137" s="235">
        <f>SUM(R138:R140)</f>
        <v>7.6713999999999993</v>
      </c>
      <c r="S137" s="234"/>
      <c r="T137" s="236">
        <f>SUM(T138:T140)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37" t="s">
        <v>79</v>
      </c>
      <c r="AT137" s="238" t="s">
        <v>71</v>
      </c>
      <c r="AU137" s="238" t="s">
        <v>79</v>
      </c>
      <c r="AY137" s="237" t="s">
        <v>148</v>
      </c>
      <c r="BK137" s="239">
        <f>SUM(BK138:BK140)</f>
        <v>0</v>
      </c>
    </row>
    <row r="138" s="2" customFormat="1" ht="24" customHeight="1">
      <c r="A138" s="35"/>
      <c r="B138" s="36"/>
      <c r="C138" s="242" t="s">
        <v>170</v>
      </c>
      <c r="D138" s="242" t="s">
        <v>150</v>
      </c>
      <c r="E138" s="243" t="s">
        <v>483</v>
      </c>
      <c r="F138" s="244" t="s">
        <v>484</v>
      </c>
      <c r="G138" s="245" t="s">
        <v>153</v>
      </c>
      <c r="H138" s="246">
        <v>112</v>
      </c>
      <c r="I138" s="247"/>
      <c r="J138" s="246">
        <f>ROUND(I138*H138,3)</f>
        <v>0</v>
      </c>
      <c r="K138" s="248"/>
      <c r="L138" s="41"/>
      <c r="M138" s="249" t="s">
        <v>1</v>
      </c>
      <c r="N138" s="250" t="s">
        <v>38</v>
      </c>
      <c r="O138" s="88"/>
      <c r="P138" s="251">
        <f>O138*H138</f>
        <v>0</v>
      </c>
      <c r="Q138" s="251">
        <v>0.00042000000000000002</v>
      </c>
      <c r="R138" s="251">
        <f>Q138*H138</f>
        <v>0.047039999999999998</v>
      </c>
      <c r="S138" s="251">
        <v>0</v>
      </c>
      <c r="T138" s="252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53" t="s">
        <v>154</v>
      </c>
      <c r="AT138" s="253" t="s">
        <v>150</v>
      </c>
      <c r="AU138" s="253" t="s">
        <v>85</v>
      </c>
      <c r="AY138" s="14" t="s">
        <v>148</v>
      </c>
      <c r="BE138" s="254">
        <f>IF(N138="základná",J138,0)</f>
        <v>0</v>
      </c>
      <c r="BF138" s="254">
        <f>IF(N138="znížená",J138,0)</f>
        <v>0</v>
      </c>
      <c r="BG138" s="254">
        <f>IF(N138="zákl. prenesená",J138,0)</f>
        <v>0</v>
      </c>
      <c r="BH138" s="254">
        <f>IF(N138="zníž. prenesená",J138,0)</f>
        <v>0</v>
      </c>
      <c r="BI138" s="254">
        <f>IF(N138="nulová",J138,0)</f>
        <v>0</v>
      </c>
      <c r="BJ138" s="14" t="s">
        <v>85</v>
      </c>
      <c r="BK138" s="255">
        <f>ROUND(I138*H138,3)</f>
        <v>0</v>
      </c>
      <c r="BL138" s="14" t="s">
        <v>154</v>
      </c>
      <c r="BM138" s="253" t="s">
        <v>485</v>
      </c>
    </row>
    <row r="139" s="2" customFormat="1" ht="24" customHeight="1">
      <c r="A139" s="35"/>
      <c r="B139" s="36"/>
      <c r="C139" s="242" t="s">
        <v>174</v>
      </c>
      <c r="D139" s="242" t="s">
        <v>150</v>
      </c>
      <c r="E139" s="243" t="s">
        <v>486</v>
      </c>
      <c r="F139" s="244" t="s">
        <v>487</v>
      </c>
      <c r="G139" s="245" t="s">
        <v>153</v>
      </c>
      <c r="H139" s="246">
        <v>112</v>
      </c>
      <c r="I139" s="247"/>
      <c r="J139" s="246">
        <f>ROUND(I139*H139,3)</f>
        <v>0</v>
      </c>
      <c r="K139" s="248"/>
      <c r="L139" s="41"/>
      <c r="M139" s="249" t="s">
        <v>1</v>
      </c>
      <c r="N139" s="250" t="s">
        <v>38</v>
      </c>
      <c r="O139" s="88"/>
      <c r="P139" s="251">
        <f>O139*H139</f>
        <v>0</v>
      </c>
      <c r="Q139" s="251">
        <v>0.06003</v>
      </c>
      <c r="R139" s="251">
        <f>Q139*H139</f>
        <v>6.7233599999999996</v>
      </c>
      <c r="S139" s="251">
        <v>0</v>
      </c>
      <c r="T139" s="252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53" t="s">
        <v>154</v>
      </c>
      <c r="AT139" s="253" t="s">
        <v>150</v>
      </c>
      <c r="AU139" s="253" t="s">
        <v>85</v>
      </c>
      <c r="AY139" s="14" t="s">
        <v>148</v>
      </c>
      <c r="BE139" s="254">
        <f>IF(N139="základná",J139,0)</f>
        <v>0</v>
      </c>
      <c r="BF139" s="254">
        <f>IF(N139="znížená",J139,0)</f>
        <v>0</v>
      </c>
      <c r="BG139" s="254">
        <f>IF(N139="zákl. prenesená",J139,0)</f>
        <v>0</v>
      </c>
      <c r="BH139" s="254">
        <f>IF(N139="zníž. prenesená",J139,0)</f>
        <v>0</v>
      </c>
      <c r="BI139" s="254">
        <f>IF(N139="nulová",J139,0)</f>
        <v>0</v>
      </c>
      <c r="BJ139" s="14" t="s">
        <v>85</v>
      </c>
      <c r="BK139" s="255">
        <f>ROUND(I139*H139,3)</f>
        <v>0</v>
      </c>
      <c r="BL139" s="14" t="s">
        <v>154</v>
      </c>
      <c r="BM139" s="253" t="s">
        <v>488</v>
      </c>
    </row>
    <row r="140" s="2" customFormat="1" ht="60" customHeight="1">
      <c r="A140" s="35"/>
      <c r="B140" s="36"/>
      <c r="C140" s="242" t="s">
        <v>178</v>
      </c>
      <c r="D140" s="242" t="s">
        <v>150</v>
      </c>
      <c r="E140" s="243" t="s">
        <v>489</v>
      </c>
      <c r="F140" s="244" t="s">
        <v>490</v>
      </c>
      <c r="G140" s="245" t="s">
        <v>322</v>
      </c>
      <c r="H140" s="246">
        <v>34</v>
      </c>
      <c r="I140" s="247"/>
      <c r="J140" s="246">
        <f>ROUND(I140*H140,3)</f>
        <v>0</v>
      </c>
      <c r="K140" s="248"/>
      <c r="L140" s="41"/>
      <c r="M140" s="249" t="s">
        <v>1</v>
      </c>
      <c r="N140" s="250" t="s">
        <v>38</v>
      </c>
      <c r="O140" s="88"/>
      <c r="P140" s="251">
        <f>O140*H140</f>
        <v>0</v>
      </c>
      <c r="Q140" s="251">
        <v>0.026499999999999999</v>
      </c>
      <c r="R140" s="251">
        <f>Q140*H140</f>
        <v>0.90100000000000002</v>
      </c>
      <c r="S140" s="251">
        <v>0</v>
      </c>
      <c r="T140" s="252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53" t="s">
        <v>154</v>
      </c>
      <c r="AT140" s="253" t="s">
        <v>150</v>
      </c>
      <c r="AU140" s="253" t="s">
        <v>85</v>
      </c>
      <c r="AY140" s="14" t="s">
        <v>148</v>
      </c>
      <c r="BE140" s="254">
        <f>IF(N140="základná",J140,0)</f>
        <v>0</v>
      </c>
      <c r="BF140" s="254">
        <f>IF(N140="znížená",J140,0)</f>
        <v>0</v>
      </c>
      <c r="BG140" s="254">
        <f>IF(N140="zákl. prenesená",J140,0)</f>
        <v>0</v>
      </c>
      <c r="BH140" s="254">
        <f>IF(N140="zníž. prenesená",J140,0)</f>
        <v>0</v>
      </c>
      <c r="BI140" s="254">
        <f>IF(N140="nulová",J140,0)</f>
        <v>0</v>
      </c>
      <c r="BJ140" s="14" t="s">
        <v>85</v>
      </c>
      <c r="BK140" s="255">
        <f>ROUND(I140*H140,3)</f>
        <v>0</v>
      </c>
      <c r="BL140" s="14" t="s">
        <v>154</v>
      </c>
      <c r="BM140" s="253" t="s">
        <v>491</v>
      </c>
    </row>
    <row r="141" s="12" customFormat="1" ht="22.8" customHeight="1">
      <c r="A141" s="12"/>
      <c r="B141" s="226"/>
      <c r="C141" s="227"/>
      <c r="D141" s="228" t="s">
        <v>71</v>
      </c>
      <c r="E141" s="240" t="s">
        <v>92</v>
      </c>
      <c r="F141" s="240" t="s">
        <v>276</v>
      </c>
      <c r="G141" s="227"/>
      <c r="H141" s="227"/>
      <c r="I141" s="230"/>
      <c r="J141" s="241">
        <f>BK141</f>
        <v>0</v>
      </c>
      <c r="K141" s="227"/>
      <c r="L141" s="232"/>
      <c r="M141" s="233"/>
      <c r="N141" s="234"/>
      <c r="O141" s="234"/>
      <c r="P141" s="235">
        <f>SUM(P142:P146)</f>
        <v>0</v>
      </c>
      <c r="Q141" s="234"/>
      <c r="R141" s="235">
        <f>SUM(R142:R146)</f>
        <v>356.46836572000001</v>
      </c>
      <c r="S141" s="234"/>
      <c r="T141" s="236">
        <f>SUM(T142:T146)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37" t="s">
        <v>79</v>
      </c>
      <c r="AT141" s="238" t="s">
        <v>71</v>
      </c>
      <c r="AU141" s="238" t="s">
        <v>79</v>
      </c>
      <c r="AY141" s="237" t="s">
        <v>148</v>
      </c>
      <c r="BK141" s="239">
        <f>SUM(BK142:BK146)</f>
        <v>0</v>
      </c>
    </row>
    <row r="142" s="2" customFormat="1" ht="16.5" customHeight="1">
      <c r="A142" s="35"/>
      <c r="B142" s="36"/>
      <c r="C142" s="242" t="s">
        <v>182</v>
      </c>
      <c r="D142" s="242" t="s">
        <v>150</v>
      </c>
      <c r="E142" s="243" t="s">
        <v>492</v>
      </c>
      <c r="F142" s="244" t="s">
        <v>493</v>
      </c>
      <c r="G142" s="245" t="s">
        <v>158</v>
      </c>
      <c r="H142" s="246">
        <v>148</v>
      </c>
      <c r="I142" s="247"/>
      <c r="J142" s="246">
        <f>ROUND(I142*H142,3)</f>
        <v>0</v>
      </c>
      <c r="K142" s="248"/>
      <c r="L142" s="41"/>
      <c r="M142" s="249" t="s">
        <v>1</v>
      </c>
      <c r="N142" s="250" t="s">
        <v>38</v>
      </c>
      <c r="O142" s="88"/>
      <c r="P142" s="251">
        <f>O142*H142</f>
        <v>0</v>
      </c>
      <c r="Q142" s="251">
        <v>2.3223400000000001</v>
      </c>
      <c r="R142" s="251">
        <f>Q142*H142</f>
        <v>343.70632000000001</v>
      </c>
      <c r="S142" s="251">
        <v>0</v>
      </c>
      <c r="T142" s="252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53" t="s">
        <v>154</v>
      </c>
      <c r="AT142" s="253" t="s">
        <v>150</v>
      </c>
      <c r="AU142" s="253" t="s">
        <v>85</v>
      </c>
      <c r="AY142" s="14" t="s">
        <v>148</v>
      </c>
      <c r="BE142" s="254">
        <f>IF(N142="základná",J142,0)</f>
        <v>0</v>
      </c>
      <c r="BF142" s="254">
        <f>IF(N142="znížená",J142,0)</f>
        <v>0</v>
      </c>
      <c r="BG142" s="254">
        <f>IF(N142="zákl. prenesená",J142,0)</f>
        <v>0</v>
      </c>
      <c r="BH142" s="254">
        <f>IF(N142="zníž. prenesená",J142,0)</f>
        <v>0</v>
      </c>
      <c r="BI142" s="254">
        <f>IF(N142="nulová",J142,0)</f>
        <v>0</v>
      </c>
      <c r="BJ142" s="14" t="s">
        <v>85</v>
      </c>
      <c r="BK142" s="255">
        <f>ROUND(I142*H142,3)</f>
        <v>0</v>
      </c>
      <c r="BL142" s="14" t="s">
        <v>154</v>
      </c>
      <c r="BM142" s="253" t="s">
        <v>494</v>
      </c>
    </row>
    <row r="143" s="2" customFormat="1" ht="24" customHeight="1">
      <c r="A143" s="35"/>
      <c r="B143" s="36"/>
      <c r="C143" s="242" t="s">
        <v>186</v>
      </c>
      <c r="D143" s="242" t="s">
        <v>150</v>
      </c>
      <c r="E143" s="243" t="s">
        <v>495</v>
      </c>
      <c r="F143" s="244" t="s">
        <v>496</v>
      </c>
      <c r="G143" s="245" t="s">
        <v>153</v>
      </c>
      <c r="H143" s="246">
        <v>416.64999999999998</v>
      </c>
      <c r="I143" s="247"/>
      <c r="J143" s="246">
        <f>ROUND(I143*H143,3)</f>
        <v>0</v>
      </c>
      <c r="K143" s="248"/>
      <c r="L143" s="41"/>
      <c r="M143" s="249" t="s">
        <v>1</v>
      </c>
      <c r="N143" s="250" t="s">
        <v>38</v>
      </c>
      <c r="O143" s="88"/>
      <c r="P143" s="251">
        <f>O143*H143</f>
        <v>0</v>
      </c>
      <c r="Q143" s="251">
        <v>0.0030999999999999999</v>
      </c>
      <c r="R143" s="251">
        <f>Q143*H143</f>
        <v>1.291615</v>
      </c>
      <c r="S143" s="251">
        <v>0</v>
      </c>
      <c r="T143" s="252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53" t="s">
        <v>154</v>
      </c>
      <c r="AT143" s="253" t="s">
        <v>150</v>
      </c>
      <c r="AU143" s="253" t="s">
        <v>85</v>
      </c>
      <c r="AY143" s="14" t="s">
        <v>148</v>
      </c>
      <c r="BE143" s="254">
        <f>IF(N143="základná",J143,0)</f>
        <v>0</v>
      </c>
      <c r="BF143" s="254">
        <f>IF(N143="znížená",J143,0)</f>
        <v>0</v>
      </c>
      <c r="BG143" s="254">
        <f>IF(N143="zákl. prenesená",J143,0)</f>
        <v>0</v>
      </c>
      <c r="BH143" s="254">
        <f>IF(N143="zníž. prenesená",J143,0)</f>
        <v>0</v>
      </c>
      <c r="BI143" s="254">
        <f>IF(N143="nulová",J143,0)</f>
        <v>0</v>
      </c>
      <c r="BJ143" s="14" t="s">
        <v>85</v>
      </c>
      <c r="BK143" s="255">
        <f>ROUND(I143*H143,3)</f>
        <v>0</v>
      </c>
      <c r="BL143" s="14" t="s">
        <v>154</v>
      </c>
      <c r="BM143" s="253" t="s">
        <v>497</v>
      </c>
    </row>
    <row r="144" s="2" customFormat="1" ht="24" customHeight="1">
      <c r="A144" s="35"/>
      <c r="B144" s="36"/>
      <c r="C144" s="242" t="s">
        <v>190</v>
      </c>
      <c r="D144" s="242" t="s">
        <v>150</v>
      </c>
      <c r="E144" s="243" t="s">
        <v>498</v>
      </c>
      <c r="F144" s="244" t="s">
        <v>499</v>
      </c>
      <c r="G144" s="245" t="s">
        <v>153</v>
      </c>
      <c r="H144" s="246">
        <v>416.64999999999998</v>
      </c>
      <c r="I144" s="247"/>
      <c r="J144" s="246">
        <f>ROUND(I144*H144,3)</f>
        <v>0</v>
      </c>
      <c r="K144" s="248"/>
      <c r="L144" s="41"/>
      <c r="M144" s="249" t="s">
        <v>1</v>
      </c>
      <c r="N144" s="250" t="s">
        <v>38</v>
      </c>
      <c r="O144" s="88"/>
      <c r="P144" s="251">
        <f>O144*H144</f>
        <v>0</v>
      </c>
      <c r="Q144" s="251">
        <v>0</v>
      </c>
      <c r="R144" s="251">
        <f>Q144*H144</f>
        <v>0</v>
      </c>
      <c r="S144" s="251">
        <v>0</v>
      </c>
      <c r="T144" s="252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53" t="s">
        <v>154</v>
      </c>
      <c r="AT144" s="253" t="s">
        <v>150</v>
      </c>
      <c r="AU144" s="253" t="s">
        <v>85</v>
      </c>
      <c r="AY144" s="14" t="s">
        <v>148</v>
      </c>
      <c r="BE144" s="254">
        <f>IF(N144="základná",J144,0)</f>
        <v>0</v>
      </c>
      <c r="BF144" s="254">
        <f>IF(N144="znížená",J144,0)</f>
        <v>0</v>
      </c>
      <c r="BG144" s="254">
        <f>IF(N144="zákl. prenesená",J144,0)</f>
        <v>0</v>
      </c>
      <c r="BH144" s="254">
        <f>IF(N144="zníž. prenesená",J144,0)</f>
        <v>0</v>
      </c>
      <c r="BI144" s="254">
        <f>IF(N144="nulová",J144,0)</f>
        <v>0</v>
      </c>
      <c r="BJ144" s="14" t="s">
        <v>85</v>
      </c>
      <c r="BK144" s="255">
        <f>ROUND(I144*H144,3)</f>
        <v>0</v>
      </c>
      <c r="BL144" s="14" t="s">
        <v>154</v>
      </c>
      <c r="BM144" s="253" t="s">
        <v>500</v>
      </c>
    </row>
    <row r="145" s="2" customFormat="1" ht="24" customHeight="1">
      <c r="A145" s="35"/>
      <c r="B145" s="36"/>
      <c r="C145" s="242" t="s">
        <v>194</v>
      </c>
      <c r="D145" s="242" t="s">
        <v>150</v>
      </c>
      <c r="E145" s="243" t="s">
        <v>501</v>
      </c>
      <c r="F145" s="244" t="s">
        <v>502</v>
      </c>
      <c r="G145" s="245" t="s">
        <v>248</v>
      </c>
      <c r="H145" s="246">
        <v>7.5519999999999996</v>
      </c>
      <c r="I145" s="247"/>
      <c r="J145" s="246">
        <f>ROUND(I145*H145,3)</f>
        <v>0</v>
      </c>
      <c r="K145" s="248"/>
      <c r="L145" s="41"/>
      <c r="M145" s="249" t="s">
        <v>1</v>
      </c>
      <c r="N145" s="250" t="s">
        <v>38</v>
      </c>
      <c r="O145" s="88"/>
      <c r="P145" s="251">
        <f>O145*H145</f>
        <v>0</v>
      </c>
      <c r="Q145" s="251">
        <v>1.0125599999999999</v>
      </c>
      <c r="R145" s="251">
        <f>Q145*H145</f>
        <v>7.6468531199999985</v>
      </c>
      <c r="S145" s="251">
        <v>0</v>
      </c>
      <c r="T145" s="252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53" t="s">
        <v>154</v>
      </c>
      <c r="AT145" s="253" t="s">
        <v>150</v>
      </c>
      <c r="AU145" s="253" t="s">
        <v>85</v>
      </c>
      <c r="AY145" s="14" t="s">
        <v>148</v>
      </c>
      <c r="BE145" s="254">
        <f>IF(N145="základná",J145,0)</f>
        <v>0</v>
      </c>
      <c r="BF145" s="254">
        <f>IF(N145="znížená",J145,0)</f>
        <v>0</v>
      </c>
      <c r="BG145" s="254">
        <f>IF(N145="zákl. prenesená",J145,0)</f>
        <v>0</v>
      </c>
      <c r="BH145" s="254">
        <f>IF(N145="zníž. prenesená",J145,0)</f>
        <v>0</v>
      </c>
      <c r="BI145" s="254">
        <f>IF(N145="nulová",J145,0)</f>
        <v>0</v>
      </c>
      <c r="BJ145" s="14" t="s">
        <v>85</v>
      </c>
      <c r="BK145" s="255">
        <f>ROUND(I145*H145,3)</f>
        <v>0</v>
      </c>
      <c r="BL145" s="14" t="s">
        <v>154</v>
      </c>
      <c r="BM145" s="253" t="s">
        <v>503</v>
      </c>
    </row>
    <row r="146" s="2" customFormat="1" ht="24" customHeight="1">
      <c r="A146" s="35"/>
      <c r="B146" s="36"/>
      <c r="C146" s="242" t="s">
        <v>198</v>
      </c>
      <c r="D146" s="242" t="s">
        <v>150</v>
      </c>
      <c r="E146" s="243" t="s">
        <v>504</v>
      </c>
      <c r="F146" s="244" t="s">
        <v>505</v>
      </c>
      <c r="G146" s="245" t="s">
        <v>248</v>
      </c>
      <c r="H146" s="246">
        <v>3.7759999999999998</v>
      </c>
      <c r="I146" s="247"/>
      <c r="J146" s="246">
        <f>ROUND(I146*H146,3)</f>
        <v>0</v>
      </c>
      <c r="K146" s="248"/>
      <c r="L146" s="41"/>
      <c r="M146" s="249" t="s">
        <v>1</v>
      </c>
      <c r="N146" s="250" t="s">
        <v>38</v>
      </c>
      <c r="O146" s="88"/>
      <c r="P146" s="251">
        <f>O146*H146</f>
        <v>0</v>
      </c>
      <c r="Q146" s="251">
        <v>1.0125999999999999</v>
      </c>
      <c r="R146" s="251">
        <f>Q146*H146</f>
        <v>3.8235775999999997</v>
      </c>
      <c r="S146" s="251">
        <v>0</v>
      </c>
      <c r="T146" s="252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53" t="s">
        <v>154</v>
      </c>
      <c r="AT146" s="253" t="s">
        <v>150</v>
      </c>
      <c r="AU146" s="253" t="s">
        <v>85</v>
      </c>
      <c r="AY146" s="14" t="s">
        <v>148</v>
      </c>
      <c r="BE146" s="254">
        <f>IF(N146="základná",J146,0)</f>
        <v>0</v>
      </c>
      <c r="BF146" s="254">
        <f>IF(N146="znížená",J146,0)</f>
        <v>0</v>
      </c>
      <c r="BG146" s="254">
        <f>IF(N146="zákl. prenesená",J146,0)</f>
        <v>0</v>
      </c>
      <c r="BH146" s="254">
        <f>IF(N146="zníž. prenesená",J146,0)</f>
        <v>0</v>
      </c>
      <c r="BI146" s="254">
        <f>IF(N146="nulová",J146,0)</f>
        <v>0</v>
      </c>
      <c r="BJ146" s="14" t="s">
        <v>85</v>
      </c>
      <c r="BK146" s="255">
        <f>ROUND(I146*H146,3)</f>
        <v>0</v>
      </c>
      <c r="BL146" s="14" t="s">
        <v>154</v>
      </c>
      <c r="BM146" s="253" t="s">
        <v>506</v>
      </c>
    </row>
    <row r="147" s="12" customFormat="1" ht="22.8" customHeight="1">
      <c r="A147" s="12"/>
      <c r="B147" s="226"/>
      <c r="C147" s="227"/>
      <c r="D147" s="228" t="s">
        <v>71</v>
      </c>
      <c r="E147" s="240" t="s">
        <v>170</v>
      </c>
      <c r="F147" s="240" t="s">
        <v>507</v>
      </c>
      <c r="G147" s="227"/>
      <c r="H147" s="227"/>
      <c r="I147" s="230"/>
      <c r="J147" s="241">
        <f>BK147</f>
        <v>0</v>
      </c>
      <c r="K147" s="227"/>
      <c r="L147" s="232"/>
      <c r="M147" s="233"/>
      <c r="N147" s="234"/>
      <c r="O147" s="234"/>
      <c r="P147" s="235">
        <f>P148</f>
        <v>0</v>
      </c>
      <c r="Q147" s="234"/>
      <c r="R147" s="235">
        <f>R148</f>
        <v>0.112</v>
      </c>
      <c r="S147" s="234"/>
      <c r="T147" s="236">
        <f>T148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37" t="s">
        <v>79</v>
      </c>
      <c r="AT147" s="238" t="s">
        <v>71</v>
      </c>
      <c r="AU147" s="238" t="s">
        <v>79</v>
      </c>
      <c r="AY147" s="237" t="s">
        <v>148</v>
      </c>
      <c r="BK147" s="239">
        <f>BK148</f>
        <v>0</v>
      </c>
    </row>
    <row r="148" s="2" customFormat="1" ht="24" customHeight="1">
      <c r="A148" s="35"/>
      <c r="B148" s="36"/>
      <c r="C148" s="242" t="s">
        <v>202</v>
      </c>
      <c r="D148" s="242" t="s">
        <v>150</v>
      </c>
      <c r="E148" s="243" t="s">
        <v>508</v>
      </c>
      <c r="F148" s="244" t="s">
        <v>509</v>
      </c>
      <c r="G148" s="245" t="s">
        <v>153</v>
      </c>
      <c r="H148" s="246">
        <v>224</v>
      </c>
      <c r="I148" s="247"/>
      <c r="J148" s="246">
        <f>ROUND(I148*H148,3)</f>
        <v>0</v>
      </c>
      <c r="K148" s="248"/>
      <c r="L148" s="41"/>
      <c r="M148" s="249" t="s">
        <v>1</v>
      </c>
      <c r="N148" s="250" t="s">
        <v>38</v>
      </c>
      <c r="O148" s="88"/>
      <c r="P148" s="251">
        <f>O148*H148</f>
        <v>0</v>
      </c>
      <c r="Q148" s="251">
        <v>0.00050000000000000001</v>
      </c>
      <c r="R148" s="251">
        <f>Q148*H148</f>
        <v>0.112</v>
      </c>
      <c r="S148" s="251">
        <v>0</v>
      </c>
      <c r="T148" s="252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53" t="s">
        <v>154</v>
      </c>
      <c r="AT148" s="253" t="s">
        <v>150</v>
      </c>
      <c r="AU148" s="253" t="s">
        <v>85</v>
      </c>
      <c r="AY148" s="14" t="s">
        <v>148</v>
      </c>
      <c r="BE148" s="254">
        <f>IF(N148="základná",J148,0)</f>
        <v>0</v>
      </c>
      <c r="BF148" s="254">
        <f>IF(N148="znížená",J148,0)</f>
        <v>0</v>
      </c>
      <c r="BG148" s="254">
        <f>IF(N148="zákl. prenesená",J148,0)</f>
        <v>0</v>
      </c>
      <c r="BH148" s="254">
        <f>IF(N148="zníž. prenesená",J148,0)</f>
        <v>0</v>
      </c>
      <c r="BI148" s="254">
        <f>IF(N148="nulová",J148,0)</f>
        <v>0</v>
      </c>
      <c r="BJ148" s="14" t="s">
        <v>85</v>
      </c>
      <c r="BK148" s="255">
        <f>ROUND(I148*H148,3)</f>
        <v>0</v>
      </c>
      <c r="BL148" s="14" t="s">
        <v>154</v>
      </c>
      <c r="BM148" s="253" t="s">
        <v>510</v>
      </c>
    </row>
    <row r="149" s="12" customFormat="1" ht="22.8" customHeight="1">
      <c r="A149" s="12"/>
      <c r="B149" s="226"/>
      <c r="C149" s="227"/>
      <c r="D149" s="228" t="s">
        <v>71</v>
      </c>
      <c r="E149" s="240" t="s">
        <v>182</v>
      </c>
      <c r="F149" s="240" t="s">
        <v>318</v>
      </c>
      <c r="G149" s="227"/>
      <c r="H149" s="227"/>
      <c r="I149" s="230"/>
      <c r="J149" s="241">
        <f>BK149</f>
        <v>0</v>
      </c>
      <c r="K149" s="227"/>
      <c r="L149" s="232"/>
      <c r="M149" s="233"/>
      <c r="N149" s="234"/>
      <c r="O149" s="234"/>
      <c r="P149" s="235">
        <f>SUM(P150:P152)</f>
        <v>0</v>
      </c>
      <c r="Q149" s="234"/>
      <c r="R149" s="235">
        <f>SUM(R150:R152)</f>
        <v>0.54700000000000004</v>
      </c>
      <c r="S149" s="234"/>
      <c r="T149" s="236">
        <f>SUM(T150:T152)</f>
        <v>28.16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37" t="s">
        <v>79</v>
      </c>
      <c r="AT149" s="238" t="s">
        <v>71</v>
      </c>
      <c r="AU149" s="238" t="s">
        <v>79</v>
      </c>
      <c r="AY149" s="237" t="s">
        <v>148</v>
      </c>
      <c r="BK149" s="239">
        <f>SUM(BK150:BK152)</f>
        <v>0</v>
      </c>
    </row>
    <row r="150" s="2" customFormat="1" ht="24" customHeight="1">
      <c r="A150" s="35"/>
      <c r="B150" s="36"/>
      <c r="C150" s="242" t="s">
        <v>206</v>
      </c>
      <c r="D150" s="242" t="s">
        <v>150</v>
      </c>
      <c r="E150" s="243" t="s">
        <v>511</v>
      </c>
      <c r="F150" s="244" t="s">
        <v>512</v>
      </c>
      <c r="G150" s="245" t="s">
        <v>322</v>
      </c>
      <c r="H150" s="246">
        <v>109.40000000000001</v>
      </c>
      <c r="I150" s="247"/>
      <c r="J150" s="246">
        <f>ROUND(I150*H150,3)</f>
        <v>0</v>
      </c>
      <c r="K150" s="248"/>
      <c r="L150" s="41"/>
      <c r="M150" s="249" t="s">
        <v>1</v>
      </c>
      <c r="N150" s="250" t="s">
        <v>38</v>
      </c>
      <c r="O150" s="88"/>
      <c r="P150" s="251">
        <f>O150*H150</f>
        <v>0</v>
      </c>
      <c r="Q150" s="251">
        <v>0.0050000000000000001</v>
      </c>
      <c r="R150" s="251">
        <f>Q150*H150</f>
        <v>0.54700000000000004</v>
      </c>
      <c r="S150" s="251">
        <v>0</v>
      </c>
      <c r="T150" s="252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53" t="s">
        <v>154</v>
      </c>
      <c r="AT150" s="253" t="s">
        <v>150</v>
      </c>
      <c r="AU150" s="253" t="s">
        <v>85</v>
      </c>
      <c r="AY150" s="14" t="s">
        <v>148</v>
      </c>
      <c r="BE150" s="254">
        <f>IF(N150="základná",J150,0)</f>
        <v>0</v>
      </c>
      <c r="BF150" s="254">
        <f>IF(N150="znížená",J150,0)</f>
        <v>0</v>
      </c>
      <c r="BG150" s="254">
        <f>IF(N150="zákl. prenesená",J150,0)</f>
        <v>0</v>
      </c>
      <c r="BH150" s="254">
        <f>IF(N150="zníž. prenesená",J150,0)</f>
        <v>0</v>
      </c>
      <c r="BI150" s="254">
        <f>IF(N150="nulová",J150,0)</f>
        <v>0</v>
      </c>
      <c r="BJ150" s="14" t="s">
        <v>85</v>
      </c>
      <c r="BK150" s="255">
        <f>ROUND(I150*H150,3)</f>
        <v>0</v>
      </c>
      <c r="BL150" s="14" t="s">
        <v>154</v>
      </c>
      <c r="BM150" s="253" t="s">
        <v>513</v>
      </c>
    </row>
    <row r="151" s="2" customFormat="1" ht="24" customHeight="1">
      <c r="A151" s="35"/>
      <c r="B151" s="36"/>
      <c r="C151" s="242" t="s">
        <v>210</v>
      </c>
      <c r="D151" s="242" t="s">
        <v>150</v>
      </c>
      <c r="E151" s="243" t="s">
        <v>514</v>
      </c>
      <c r="F151" s="244" t="s">
        <v>515</v>
      </c>
      <c r="G151" s="245" t="s">
        <v>153</v>
      </c>
      <c r="H151" s="246">
        <v>352</v>
      </c>
      <c r="I151" s="247"/>
      <c r="J151" s="246">
        <f>ROUND(I151*H151,3)</f>
        <v>0</v>
      </c>
      <c r="K151" s="248"/>
      <c r="L151" s="41"/>
      <c r="M151" s="249" t="s">
        <v>1</v>
      </c>
      <c r="N151" s="250" t="s">
        <v>38</v>
      </c>
      <c r="O151" s="88"/>
      <c r="P151" s="251">
        <f>O151*H151</f>
        <v>0</v>
      </c>
      <c r="Q151" s="251">
        <v>0</v>
      </c>
      <c r="R151" s="251">
        <f>Q151*H151</f>
        <v>0</v>
      </c>
      <c r="S151" s="251">
        <v>0</v>
      </c>
      <c r="T151" s="252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53" t="s">
        <v>154</v>
      </c>
      <c r="AT151" s="253" t="s">
        <v>150</v>
      </c>
      <c r="AU151" s="253" t="s">
        <v>85</v>
      </c>
      <c r="AY151" s="14" t="s">
        <v>148</v>
      </c>
      <c r="BE151" s="254">
        <f>IF(N151="základná",J151,0)</f>
        <v>0</v>
      </c>
      <c r="BF151" s="254">
        <f>IF(N151="znížená",J151,0)</f>
        <v>0</v>
      </c>
      <c r="BG151" s="254">
        <f>IF(N151="zákl. prenesená",J151,0)</f>
        <v>0</v>
      </c>
      <c r="BH151" s="254">
        <f>IF(N151="zníž. prenesená",J151,0)</f>
        <v>0</v>
      </c>
      <c r="BI151" s="254">
        <f>IF(N151="nulová",J151,0)</f>
        <v>0</v>
      </c>
      <c r="BJ151" s="14" t="s">
        <v>85</v>
      </c>
      <c r="BK151" s="255">
        <f>ROUND(I151*H151,3)</f>
        <v>0</v>
      </c>
      <c r="BL151" s="14" t="s">
        <v>154</v>
      </c>
      <c r="BM151" s="253" t="s">
        <v>516</v>
      </c>
    </row>
    <row r="152" s="2" customFormat="1" ht="16.5" customHeight="1">
      <c r="A152" s="35"/>
      <c r="B152" s="36"/>
      <c r="C152" s="242" t="s">
        <v>214</v>
      </c>
      <c r="D152" s="242" t="s">
        <v>150</v>
      </c>
      <c r="E152" s="243" t="s">
        <v>517</v>
      </c>
      <c r="F152" s="244" t="s">
        <v>518</v>
      </c>
      <c r="G152" s="245" t="s">
        <v>153</v>
      </c>
      <c r="H152" s="246">
        <v>352</v>
      </c>
      <c r="I152" s="247"/>
      <c r="J152" s="246">
        <f>ROUND(I152*H152,3)</f>
        <v>0</v>
      </c>
      <c r="K152" s="248"/>
      <c r="L152" s="41"/>
      <c r="M152" s="249" t="s">
        <v>1</v>
      </c>
      <c r="N152" s="250" t="s">
        <v>38</v>
      </c>
      <c r="O152" s="88"/>
      <c r="P152" s="251">
        <f>O152*H152</f>
        <v>0</v>
      </c>
      <c r="Q152" s="251">
        <v>0</v>
      </c>
      <c r="R152" s="251">
        <f>Q152*H152</f>
        <v>0</v>
      </c>
      <c r="S152" s="251">
        <v>0.080000000000000002</v>
      </c>
      <c r="T152" s="252">
        <f>S152*H152</f>
        <v>28.16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53" t="s">
        <v>154</v>
      </c>
      <c r="AT152" s="253" t="s">
        <v>150</v>
      </c>
      <c r="AU152" s="253" t="s">
        <v>85</v>
      </c>
      <c r="AY152" s="14" t="s">
        <v>148</v>
      </c>
      <c r="BE152" s="254">
        <f>IF(N152="základná",J152,0)</f>
        <v>0</v>
      </c>
      <c r="BF152" s="254">
        <f>IF(N152="znížená",J152,0)</f>
        <v>0</v>
      </c>
      <c r="BG152" s="254">
        <f>IF(N152="zákl. prenesená",J152,0)</f>
        <v>0</v>
      </c>
      <c r="BH152" s="254">
        <f>IF(N152="zníž. prenesená",J152,0)</f>
        <v>0</v>
      </c>
      <c r="BI152" s="254">
        <f>IF(N152="nulová",J152,0)</f>
        <v>0</v>
      </c>
      <c r="BJ152" s="14" t="s">
        <v>85</v>
      </c>
      <c r="BK152" s="255">
        <f>ROUND(I152*H152,3)</f>
        <v>0</v>
      </c>
      <c r="BL152" s="14" t="s">
        <v>154</v>
      </c>
      <c r="BM152" s="253" t="s">
        <v>519</v>
      </c>
    </row>
    <row r="153" s="12" customFormat="1" ht="22.8" customHeight="1">
      <c r="A153" s="12"/>
      <c r="B153" s="226"/>
      <c r="C153" s="227"/>
      <c r="D153" s="228" t="s">
        <v>71</v>
      </c>
      <c r="E153" s="240" t="s">
        <v>336</v>
      </c>
      <c r="F153" s="240" t="s">
        <v>337</v>
      </c>
      <c r="G153" s="227"/>
      <c r="H153" s="227"/>
      <c r="I153" s="230"/>
      <c r="J153" s="241">
        <f>BK153</f>
        <v>0</v>
      </c>
      <c r="K153" s="227"/>
      <c r="L153" s="232"/>
      <c r="M153" s="233"/>
      <c r="N153" s="234"/>
      <c r="O153" s="234"/>
      <c r="P153" s="235">
        <f>P154</f>
        <v>0</v>
      </c>
      <c r="Q153" s="234"/>
      <c r="R153" s="235">
        <f>R154</f>
        <v>0</v>
      </c>
      <c r="S153" s="234"/>
      <c r="T153" s="236">
        <f>T154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37" t="s">
        <v>79</v>
      </c>
      <c r="AT153" s="238" t="s">
        <v>71</v>
      </c>
      <c r="AU153" s="238" t="s">
        <v>79</v>
      </c>
      <c r="AY153" s="237" t="s">
        <v>148</v>
      </c>
      <c r="BK153" s="239">
        <f>BK154</f>
        <v>0</v>
      </c>
    </row>
    <row r="154" s="2" customFormat="1" ht="24" customHeight="1">
      <c r="A154" s="35"/>
      <c r="B154" s="36"/>
      <c r="C154" s="242" t="s">
        <v>218</v>
      </c>
      <c r="D154" s="242" t="s">
        <v>150</v>
      </c>
      <c r="E154" s="243" t="s">
        <v>520</v>
      </c>
      <c r="F154" s="244" t="s">
        <v>521</v>
      </c>
      <c r="G154" s="245" t="s">
        <v>248</v>
      </c>
      <c r="H154" s="246">
        <v>364.79899999999998</v>
      </c>
      <c r="I154" s="247"/>
      <c r="J154" s="246">
        <f>ROUND(I154*H154,3)</f>
        <v>0</v>
      </c>
      <c r="K154" s="248"/>
      <c r="L154" s="41"/>
      <c r="M154" s="249" t="s">
        <v>1</v>
      </c>
      <c r="N154" s="250" t="s">
        <v>38</v>
      </c>
      <c r="O154" s="88"/>
      <c r="P154" s="251">
        <f>O154*H154</f>
        <v>0</v>
      </c>
      <c r="Q154" s="251">
        <v>0</v>
      </c>
      <c r="R154" s="251">
        <f>Q154*H154</f>
        <v>0</v>
      </c>
      <c r="S154" s="251">
        <v>0</v>
      </c>
      <c r="T154" s="252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53" t="s">
        <v>154</v>
      </c>
      <c r="AT154" s="253" t="s">
        <v>150</v>
      </c>
      <c r="AU154" s="253" t="s">
        <v>85</v>
      </c>
      <c r="AY154" s="14" t="s">
        <v>148</v>
      </c>
      <c r="BE154" s="254">
        <f>IF(N154="základná",J154,0)</f>
        <v>0</v>
      </c>
      <c r="BF154" s="254">
        <f>IF(N154="znížená",J154,0)</f>
        <v>0</v>
      </c>
      <c r="BG154" s="254">
        <f>IF(N154="zákl. prenesená",J154,0)</f>
        <v>0</v>
      </c>
      <c r="BH154" s="254">
        <f>IF(N154="zníž. prenesená",J154,0)</f>
        <v>0</v>
      </c>
      <c r="BI154" s="254">
        <f>IF(N154="nulová",J154,0)</f>
        <v>0</v>
      </c>
      <c r="BJ154" s="14" t="s">
        <v>85</v>
      </c>
      <c r="BK154" s="255">
        <f>ROUND(I154*H154,3)</f>
        <v>0</v>
      </c>
      <c r="BL154" s="14" t="s">
        <v>154</v>
      </c>
      <c r="BM154" s="253" t="s">
        <v>522</v>
      </c>
    </row>
    <row r="155" s="12" customFormat="1" ht="25.92" customHeight="1">
      <c r="A155" s="12"/>
      <c r="B155" s="226"/>
      <c r="C155" s="227"/>
      <c r="D155" s="228" t="s">
        <v>71</v>
      </c>
      <c r="E155" s="229" t="s">
        <v>342</v>
      </c>
      <c r="F155" s="229" t="s">
        <v>343</v>
      </c>
      <c r="G155" s="227"/>
      <c r="H155" s="227"/>
      <c r="I155" s="230"/>
      <c r="J155" s="231">
        <f>BK155</f>
        <v>0</v>
      </c>
      <c r="K155" s="227"/>
      <c r="L155" s="232"/>
      <c r="M155" s="233"/>
      <c r="N155" s="234"/>
      <c r="O155" s="234"/>
      <c r="P155" s="235">
        <f>P156</f>
        <v>0</v>
      </c>
      <c r="Q155" s="234"/>
      <c r="R155" s="235">
        <f>R156</f>
        <v>0</v>
      </c>
      <c r="S155" s="234"/>
      <c r="T155" s="236">
        <f>T156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37" t="s">
        <v>85</v>
      </c>
      <c r="AT155" s="238" t="s">
        <v>71</v>
      </c>
      <c r="AU155" s="238" t="s">
        <v>72</v>
      </c>
      <c r="AY155" s="237" t="s">
        <v>148</v>
      </c>
      <c r="BK155" s="239">
        <f>BK156</f>
        <v>0</v>
      </c>
    </row>
    <row r="156" s="12" customFormat="1" ht="22.8" customHeight="1">
      <c r="A156" s="12"/>
      <c r="B156" s="226"/>
      <c r="C156" s="227"/>
      <c r="D156" s="228" t="s">
        <v>71</v>
      </c>
      <c r="E156" s="240" t="s">
        <v>523</v>
      </c>
      <c r="F156" s="240" t="s">
        <v>524</v>
      </c>
      <c r="G156" s="227"/>
      <c r="H156" s="227"/>
      <c r="I156" s="230"/>
      <c r="J156" s="241">
        <f>BK156</f>
        <v>0</v>
      </c>
      <c r="K156" s="227"/>
      <c r="L156" s="232"/>
      <c r="M156" s="233"/>
      <c r="N156" s="234"/>
      <c r="O156" s="234"/>
      <c r="P156" s="235">
        <f>SUM(P157:P158)</f>
        <v>0</v>
      </c>
      <c r="Q156" s="234"/>
      <c r="R156" s="235">
        <f>SUM(R157:R158)</f>
        <v>0</v>
      </c>
      <c r="S156" s="234"/>
      <c r="T156" s="236">
        <f>SUM(T157:T158)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37" t="s">
        <v>85</v>
      </c>
      <c r="AT156" s="238" t="s">
        <v>71</v>
      </c>
      <c r="AU156" s="238" t="s">
        <v>79</v>
      </c>
      <c r="AY156" s="237" t="s">
        <v>148</v>
      </c>
      <c r="BK156" s="239">
        <f>SUM(BK157:BK158)</f>
        <v>0</v>
      </c>
    </row>
    <row r="157" s="2" customFormat="1" ht="16.5" customHeight="1">
      <c r="A157" s="35"/>
      <c r="B157" s="36"/>
      <c r="C157" s="242" t="s">
        <v>222</v>
      </c>
      <c r="D157" s="242" t="s">
        <v>150</v>
      </c>
      <c r="E157" s="243" t="s">
        <v>525</v>
      </c>
      <c r="F157" s="244" t="s">
        <v>526</v>
      </c>
      <c r="G157" s="245" t="s">
        <v>153</v>
      </c>
      <c r="H157" s="246">
        <v>81.900000000000006</v>
      </c>
      <c r="I157" s="247"/>
      <c r="J157" s="246">
        <f>ROUND(I157*H157,3)</f>
        <v>0</v>
      </c>
      <c r="K157" s="248"/>
      <c r="L157" s="41"/>
      <c r="M157" s="249" t="s">
        <v>1</v>
      </c>
      <c r="N157" s="250" t="s">
        <v>38</v>
      </c>
      <c r="O157" s="88"/>
      <c r="P157" s="251">
        <f>O157*H157</f>
        <v>0</v>
      </c>
      <c r="Q157" s="251">
        <v>0</v>
      </c>
      <c r="R157" s="251">
        <f>Q157*H157</f>
        <v>0</v>
      </c>
      <c r="S157" s="251">
        <v>0</v>
      </c>
      <c r="T157" s="252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53" t="s">
        <v>210</v>
      </c>
      <c r="AT157" s="253" t="s">
        <v>150</v>
      </c>
      <c r="AU157" s="253" t="s">
        <v>85</v>
      </c>
      <c r="AY157" s="14" t="s">
        <v>148</v>
      </c>
      <c r="BE157" s="254">
        <f>IF(N157="základná",J157,0)</f>
        <v>0</v>
      </c>
      <c r="BF157" s="254">
        <f>IF(N157="znížená",J157,0)</f>
        <v>0</v>
      </c>
      <c r="BG157" s="254">
        <f>IF(N157="zákl. prenesená",J157,0)</f>
        <v>0</v>
      </c>
      <c r="BH157" s="254">
        <f>IF(N157="zníž. prenesená",J157,0)</f>
        <v>0</v>
      </c>
      <c r="BI157" s="254">
        <f>IF(N157="nulová",J157,0)</f>
        <v>0</v>
      </c>
      <c r="BJ157" s="14" t="s">
        <v>85</v>
      </c>
      <c r="BK157" s="255">
        <f>ROUND(I157*H157,3)</f>
        <v>0</v>
      </c>
      <c r="BL157" s="14" t="s">
        <v>210</v>
      </c>
      <c r="BM157" s="253" t="s">
        <v>527</v>
      </c>
    </row>
    <row r="158" s="2" customFormat="1" ht="24" customHeight="1">
      <c r="A158" s="35"/>
      <c r="B158" s="36"/>
      <c r="C158" s="242" t="s">
        <v>7</v>
      </c>
      <c r="D158" s="242" t="s">
        <v>150</v>
      </c>
      <c r="E158" s="243" t="s">
        <v>528</v>
      </c>
      <c r="F158" s="244" t="s">
        <v>529</v>
      </c>
      <c r="G158" s="245" t="s">
        <v>353</v>
      </c>
      <c r="H158" s="247"/>
      <c r="I158" s="247"/>
      <c r="J158" s="246">
        <f>ROUND(I158*H158,3)</f>
        <v>0</v>
      </c>
      <c r="K158" s="248"/>
      <c r="L158" s="41"/>
      <c r="M158" s="266" t="s">
        <v>1</v>
      </c>
      <c r="N158" s="267" t="s">
        <v>38</v>
      </c>
      <c r="O158" s="268"/>
      <c r="P158" s="269">
        <f>O158*H158</f>
        <v>0</v>
      </c>
      <c r="Q158" s="269">
        <v>0</v>
      </c>
      <c r="R158" s="269">
        <f>Q158*H158</f>
        <v>0</v>
      </c>
      <c r="S158" s="269">
        <v>0</v>
      </c>
      <c r="T158" s="270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53" t="s">
        <v>210</v>
      </c>
      <c r="AT158" s="253" t="s">
        <v>150</v>
      </c>
      <c r="AU158" s="253" t="s">
        <v>85</v>
      </c>
      <c r="AY158" s="14" t="s">
        <v>148</v>
      </c>
      <c r="BE158" s="254">
        <f>IF(N158="základná",J158,0)</f>
        <v>0</v>
      </c>
      <c r="BF158" s="254">
        <f>IF(N158="znížená",J158,0)</f>
        <v>0</v>
      </c>
      <c r="BG158" s="254">
        <f>IF(N158="zákl. prenesená",J158,0)</f>
        <v>0</v>
      </c>
      <c r="BH158" s="254">
        <f>IF(N158="zníž. prenesená",J158,0)</f>
        <v>0</v>
      </c>
      <c r="BI158" s="254">
        <f>IF(N158="nulová",J158,0)</f>
        <v>0</v>
      </c>
      <c r="BJ158" s="14" t="s">
        <v>85</v>
      </c>
      <c r="BK158" s="255">
        <f>ROUND(I158*H158,3)</f>
        <v>0</v>
      </c>
      <c r="BL158" s="14" t="s">
        <v>210</v>
      </c>
      <c r="BM158" s="253" t="s">
        <v>530</v>
      </c>
    </row>
    <row r="159" s="2" customFormat="1" ht="6.96" customHeight="1">
      <c r="A159" s="35"/>
      <c r="B159" s="63"/>
      <c r="C159" s="64"/>
      <c r="D159" s="64"/>
      <c r="E159" s="64"/>
      <c r="F159" s="64"/>
      <c r="G159" s="64"/>
      <c r="H159" s="64"/>
      <c r="I159" s="190"/>
      <c r="J159" s="64"/>
      <c r="K159" s="64"/>
      <c r="L159" s="41"/>
      <c r="M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</row>
  </sheetData>
  <sheetProtection sheet="1" autoFilter="0" formatColumns="0" formatRows="0" objects="1" scenarios="1" spinCount="100000" saltValue="To5zu21V5v07Ht+8lxn+p/vGawoG4+WY02jwHgSvw6h09x9LBgc0jo9NjqXdXnCSFxiq2sQWfX9xYUR/N7aY+g==" hashValue="sK1vkYeE98HxU4NTv7Bg4PWVXoELekas5dIdzNbn+kaxTIypYXm1QNCTGNQFvBCMVYDjTYNUyS5IUrcDUVSubw==" algorithmName="SHA-512" password="CC35"/>
  <autoFilter ref="C128:K158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7:H11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style="1" customWidth="1"/>
    <col min="2" max="2" width="1.67" style="1" customWidth="1"/>
    <col min="3" max="3" width="4.17" style="1" customWidth="1"/>
    <col min="4" max="4" width="4.33" style="1" customWidth="1"/>
    <col min="5" max="5" width="17.17" style="1" customWidth="1"/>
    <col min="6" max="6" width="50.83" style="1" customWidth="1"/>
    <col min="7" max="7" width="7" style="1" customWidth="1"/>
    <col min="8" max="8" width="11.5" style="1" customWidth="1"/>
    <col min="9" max="9" width="20.17" style="144" customWidth="1"/>
    <col min="10" max="10" width="20.17" style="1" customWidth="1"/>
    <col min="11" max="11" width="20.17" style="1" hidden="1" customWidth="1"/>
    <col min="12" max="12" width="9.33" style="1" customWidth="1"/>
    <col min="13" max="13" width="10.83" style="1" hidden="1" customWidth="1"/>
    <col min="14" max="14" width="9.33" style="1" hidden="1"/>
    <col min="15" max="15" width="14.17" style="1" hidden="1" customWidth="1"/>
    <col min="16" max="16" width="14.17" style="1" hidden="1" customWidth="1"/>
    <col min="17" max="17" width="14.17" style="1" hidden="1" customWidth="1"/>
    <col min="18" max="18" width="14.17" style="1" hidden="1" customWidth="1"/>
    <col min="19" max="19" width="14.17" style="1" hidden="1" customWidth="1"/>
    <col min="20" max="20" width="14.17" style="1" hidden="1" customWidth="1"/>
    <col min="21" max="21" width="16.33" style="1" hidden="1" customWidth="1"/>
    <col min="22" max="22" width="12.33" style="1" customWidth="1"/>
    <col min="23" max="23" width="16.33" style="1" customWidth="1"/>
    <col min="24" max="24" width="12.33" style="1" customWidth="1"/>
    <col min="25" max="25" width="15" style="1" customWidth="1"/>
    <col min="26" max="26" width="11" style="1" customWidth="1"/>
    <col min="27" max="27" width="15" style="1" customWidth="1"/>
    <col min="28" max="28" width="16.33" style="1" customWidth="1"/>
    <col min="29" max="29" width="11" style="1" customWidth="1"/>
    <col min="30" max="30" width="15" style="1" customWidth="1"/>
    <col min="31" max="31" width="16.33" style="1" customWidth="1"/>
    <col min="44" max="44" width="9.33" style="1" hidden="1"/>
    <col min="45" max="45" width="9.33" style="1" hidden="1"/>
    <col min="46" max="46" width="9.33" style="1" hidden="1"/>
    <col min="47" max="47" width="9.33" style="1" hidden="1"/>
    <col min="48" max="48" width="9.33" style="1" hidden="1"/>
    <col min="49" max="49" width="9.33" style="1" hidden="1"/>
    <col min="50" max="50" width="9.33" style="1" hidden="1"/>
    <col min="51" max="51" width="9.33" style="1" hidden="1"/>
    <col min="52" max="52" width="9.33" style="1" hidden="1"/>
    <col min="53" max="53" width="9.33" style="1" hidden="1"/>
    <col min="54" max="54" width="9.33" style="1" hidden="1"/>
    <col min="55" max="55" width="9.33" style="1" hidden="1"/>
    <col min="56" max="56" width="9.33" style="1" hidden="1"/>
    <col min="57" max="57" width="9.33" style="1" hidden="1"/>
    <col min="58" max="58" width="9.33" style="1" hidden="1"/>
    <col min="59" max="59" width="9.33" style="1" hidden="1"/>
    <col min="60" max="60" width="9.33" style="1" hidden="1"/>
    <col min="61" max="61" width="9.33" style="1" hidden="1"/>
    <col min="62" max="62" width="9.33" style="1" hidden="1"/>
    <col min="63" max="63" width="9.33" style="1" hidden="1"/>
    <col min="64" max="64" width="9.33" style="1" hidden="1"/>
    <col min="65" max="65" width="9.33" style="1" hidden="1"/>
  </cols>
  <sheetData>
    <row r="2" s="1" customFormat="1" ht="36.96" customHeight="1">
      <c r="I2" s="14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114</v>
      </c>
    </row>
    <row r="3" s="1" customFormat="1" ht="6.96" customHeight="1">
      <c r="B3" s="145"/>
      <c r="C3" s="146"/>
      <c r="D3" s="146"/>
      <c r="E3" s="146"/>
      <c r="F3" s="146"/>
      <c r="G3" s="146"/>
      <c r="H3" s="146"/>
      <c r="I3" s="147"/>
      <c r="J3" s="146"/>
      <c r="K3" s="146"/>
      <c r="L3" s="17"/>
      <c r="AT3" s="14" t="s">
        <v>72</v>
      </c>
    </row>
    <row r="4" s="1" customFormat="1" ht="24.96" customHeight="1">
      <c r="B4" s="17"/>
      <c r="D4" s="148" t="s">
        <v>115</v>
      </c>
      <c r="I4" s="144"/>
      <c r="L4" s="17"/>
      <c r="M4" s="149" t="s">
        <v>9</v>
      </c>
      <c r="AT4" s="14" t="s">
        <v>4</v>
      </c>
    </row>
    <row r="5" s="1" customFormat="1" ht="6.96" customHeight="1">
      <c r="B5" s="17"/>
      <c r="I5" s="144"/>
      <c r="L5" s="17"/>
    </row>
    <row r="6" s="1" customFormat="1" ht="12" customHeight="1">
      <c r="B6" s="17"/>
      <c r="D6" s="150" t="s">
        <v>14</v>
      </c>
      <c r="I6" s="144"/>
      <c r="L6" s="17"/>
    </row>
    <row r="7" s="1" customFormat="1" ht="16.5" customHeight="1">
      <c r="B7" s="17"/>
      <c r="E7" s="151" t="str">
        <f>'Rekapitulácia stavby'!K6</f>
        <v>DEVÍNSKA NOVÁ VES</v>
      </c>
      <c r="F7" s="150"/>
      <c r="G7" s="150"/>
      <c r="H7" s="150"/>
      <c r="I7" s="144"/>
      <c r="L7" s="17"/>
    </row>
    <row r="8" s="1" customFormat="1" ht="12" customHeight="1">
      <c r="B8" s="17"/>
      <c r="D8" s="150" t="s">
        <v>116</v>
      </c>
      <c r="I8" s="144"/>
      <c r="L8" s="17"/>
    </row>
    <row r="9" s="2" customFormat="1" ht="16.5" customHeight="1">
      <c r="A9" s="35"/>
      <c r="B9" s="41"/>
      <c r="C9" s="35"/>
      <c r="D9" s="35"/>
      <c r="E9" s="151" t="s">
        <v>117</v>
      </c>
      <c r="F9" s="35"/>
      <c r="G9" s="35"/>
      <c r="H9" s="35"/>
      <c r="I9" s="152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50" t="s">
        <v>118</v>
      </c>
      <c r="E10" s="35"/>
      <c r="F10" s="35"/>
      <c r="G10" s="35"/>
      <c r="H10" s="35"/>
      <c r="I10" s="152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41"/>
      <c r="C11" s="35"/>
      <c r="D11" s="35"/>
      <c r="E11" s="153" t="s">
        <v>531</v>
      </c>
      <c r="F11" s="35"/>
      <c r="G11" s="35"/>
      <c r="H11" s="35"/>
      <c r="I11" s="152"/>
      <c r="J11" s="35"/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152"/>
      <c r="J12" s="35"/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50" t="s">
        <v>16</v>
      </c>
      <c r="E13" s="35"/>
      <c r="F13" s="138" t="s">
        <v>1</v>
      </c>
      <c r="G13" s="35"/>
      <c r="H13" s="35"/>
      <c r="I13" s="154" t="s">
        <v>17</v>
      </c>
      <c r="J13" s="138" t="s">
        <v>1</v>
      </c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50" t="s">
        <v>18</v>
      </c>
      <c r="E14" s="35"/>
      <c r="F14" s="138" t="s">
        <v>15</v>
      </c>
      <c r="G14" s="35"/>
      <c r="H14" s="35"/>
      <c r="I14" s="154" t="s">
        <v>19</v>
      </c>
      <c r="J14" s="155" t="str">
        <f>'Rekapitulácia stavby'!AN8</f>
        <v>24. 9. 2019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152"/>
      <c r="J15" s="35"/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50" t="s">
        <v>21</v>
      </c>
      <c r="E16" s="35"/>
      <c r="F16" s="35"/>
      <c r="G16" s="35"/>
      <c r="H16" s="35"/>
      <c r="I16" s="154" t="s">
        <v>22</v>
      </c>
      <c r="J16" s="138" t="str">
        <f>IF('Rekapitulácia stavby'!AN10="","",'Rekapitulácia stavby'!AN10)</f>
        <v/>
      </c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38" t="str">
        <f>IF('Rekapitulácia stavby'!E11="","",'Rekapitulácia stavby'!E11)</f>
        <v xml:space="preserve"> </v>
      </c>
      <c r="F17" s="35"/>
      <c r="G17" s="35"/>
      <c r="H17" s="35"/>
      <c r="I17" s="154" t="s">
        <v>24</v>
      </c>
      <c r="J17" s="138" t="str">
        <f>IF('Rekapitulácia stavby'!AN11="","",'Rekapitulácia stavby'!AN11)</f>
        <v/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152"/>
      <c r="J18" s="35"/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50" t="s">
        <v>25</v>
      </c>
      <c r="E19" s="35"/>
      <c r="F19" s="35"/>
      <c r="G19" s="35"/>
      <c r="H19" s="35"/>
      <c r="I19" s="154" t="s">
        <v>22</v>
      </c>
      <c r="J19" s="30" t="str">
        <f>'Rekapitulácia stavby'!AN13</f>
        <v>Vyplň údaj</v>
      </c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38"/>
      <c r="G20" s="138"/>
      <c r="H20" s="138"/>
      <c r="I20" s="154" t="s">
        <v>24</v>
      </c>
      <c r="J20" s="30" t="str">
        <f>'Rekapitulácia stavby'!AN14</f>
        <v>Vyplň údaj</v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152"/>
      <c r="J21" s="35"/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50" t="s">
        <v>27</v>
      </c>
      <c r="E22" s="35"/>
      <c r="F22" s="35"/>
      <c r="G22" s="35"/>
      <c r="H22" s="35"/>
      <c r="I22" s="154" t="s">
        <v>22</v>
      </c>
      <c r="J22" s="138" t="str">
        <f>IF('Rekapitulácia stavby'!AN16="","",'Rekapitulácia stavby'!AN16)</f>
        <v/>
      </c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38" t="str">
        <f>IF('Rekapitulácia stavby'!E17="","",'Rekapitulácia stavby'!E17)</f>
        <v xml:space="preserve"> </v>
      </c>
      <c r="F23" s="35"/>
      <c r="G23" s="35"/>
      <c r="H23" s="35"/>
      <c r="I23" s="154" t="s">
        <v>24</v>
      </c>
      <c r="J23" s="138" t="str">
        <f>IF('Rekapitulácia stavby'!AN17="","",'Rekapitulácia stavby'!AN17)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152"/>
      <c r="J24" s="35"/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50" t="s">
        <v>30</v>
      </c>
      <c r="E25" s="35"/>
      <c r="F25" s="35"/>
      <c r="G25" s="35"/>
      <c r="H25" s="35"/>
      <c r="I25" s="154" t="s">
        <v>22</v>
      </c>
      <c r="J25" s="138" t="str">
        <f>IF('Rekapitulácia stavby'!AN19="","",'Rekapitulácia stavby'!AN19)</f>
        <v/>
      </c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38" t="str">
        <f>IF('Rekapitulácia stavby'!E20="","",'Rekapitulácia stavby'!E20)</f>
        <v xml:space="preserve"> </v>
      </c>
      <c r="F26" s="35"/>
      <c r="G26" s="35"/>
      <c r="H26" s="35"/>
      <c r="I26" s="154" t="s">
        <v>24</v>
      </c>
      <c r="J26" s="138" t="str">
        <f>IF('Rekapitulácia stavby'!AN20="","",'Rekapitulácia stavby'!AN20)</f>
        <v/>
      </c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152"/>
      <c r="J27" s="35"/>
      <c r="K27" s="35"/>
      <c r="L27" s="60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50" t="s">
        <v>31</v>
      </c>
      <c r="E28" s="35"/>
      <c r="F28" s="35"/>
      <c r="G28" s="35"/>
      <c r="H28" s="35"/>
      <c r="I28" s="152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6"/>
      <c r="B29" s="157"/>
      <c r="C29" s="156"/>
      <c r="D29" s="156"/>
      <c r="E29" s="158" t="s">
        <v>1</v>
      </c>
      <c r="F29" s="158"/>
      <c r="G29" s="158"/>
      <c r="H29" s="158"/>
      <c r="I29" s="159"/>
      <c r="J29" s="156"/>
      <c r="K29" s="156"/>
      <c r="L29" s="160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152"/>
      <c r="J30" s="35"/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61"/>
      <c r="E31" s="161"/>
      <c r="F31" s="161"/>
      <c r="G31" s="161"/>
      <c r="H31" s="161"/>
      <c r="I31" s="162"/>
      <c r="J31" s="161"/>
      <c r="K31" s="161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63" t="s">
        <v>32</v>
      </c>
      <c r="E32" s="35"/>
      <c r="F32" s="35"/>
      <c r="G32" s="35"/>
      <c r="H32" s="35"/>
      <c r="I32" s="152"/>
      <c r="J32" s="164">
        <f>ROUND(J127, 2)</f>
        <v>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61"/>
      <c r="E33" s="161"/>
      <c r="F33" s="161"/>
      <c r="G33" s="161"/>
      <c r="H33" s="161"/>
      <c r="I33" s="162"/>
      <c r="J33" s="161"/>
      <c r="K33" s="161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65" t="s">
        <v>34</v>
      </c>
      <c r="G34" s="35"/>
      <c r="H34" s="35"/>
      <c r="I34" s="166" t="s">
        <v>33</v>
      </c>
      <c r="J34" s="165" t="s">
        <v>35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67" t="s">
        <v>36</v>
      </c>
      <c r="E35" s="150" t="s">
        <v>37</v>
      </c>
      <c r="F35" s="168">
        <f>ROUND((SUM(BE127:BE165)),  2)</f>
        <v>0</v>
      </c>
      <c r="G35" s="35"/>
      <c r="H35" s="35"/>
      <c r="I35" s="169">
        <v>0.20000000000000001</v>
      </c>
      <c r="J35" s="168">
        <f>ROUND(((SUM(BE127:BE165))*I35),  2)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50" t="s">
        <v>38</v>
      </c>
      <c r="F36" s="168">
        <f>ROUND((SUM(BF127:BF165)),  2)</f>
        <v>0</v>
      </c>
      <c r="G36" s="35"/>
      <c r="H36" s="35"/>
      <c r="I36" s="169">
        <v>0.20000000000000001</v>
      </c>
      <c r="J36" s="168">
        <f>ROUND(((SUM(BF127:BF165))*I36),  2)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0" t="s">
        <v>39</v>
      </c>
      <c r="F37" s="168">
        <f>ROUND((SUM(BG127:BG165)),  2)</f>
        <v>0</v>
      </c>
      <c r="G37" s="35"/>
      <c r="H37" s="35"/>
      <c r="I37" s="169">
        <v>0.20000000000000001</v>
      </c>
      <c r="J37" s="168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50" t="s">
        <v>40</v>
      </c>
      <c r="F38" s="168">
        <f>ROUND((SUM(BH127:BH165)),  2)</f>
        <v>0</v>
      </c>
      <c r="G38" s="35"/>
      <c r="H38" s="35"/>
      <c r="I38" s="169">
        <v>0.20000000000000001</v>
      </c>
      <c r="J38" s="168">
        <f>0</f>
        <v>0</v>
      </c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50" t="s">
        <v>41</v>
      </c>
      <c r="F39" s="168">
        <f>ROUND((SUM(BI127:BI165)),  2)</f>
        <v>0</v>
      </c>
      <c r="G39" s="35"/>
      <c r="H39" s="35"/>
      <c r="I39" s="169">
        <v>0</v>
      </c>
      <c r="J39" s="168">
        <f>0</f>
        <v>0</v>
      </c>
      <c r="K39" s="35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152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70"/>
      <c r="D41" s="171" t="s">
        <v>42</v>
      </c>
      <c r="E41" s="172"/>
      <c r="F41" s="172"/>
      <c r="G41" s="173" t="s">
        <v>43</v>
      </c>
      <c r="H41" s="174" t="s">
        <v>44</v>
      </c>
      <c r="I41" s="175"/>
      <c r="J41" s="176">
        <f>SUM(J32:J39)</f>
        <v>0</v>
      </c>
      <c r="K41" s="177"/>
      <c r="L41" s="60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152"/>
      <c r="J42" s="35"/>
      <c r="K42" s="35"/>
      <c r="L42" s="60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I43" s="144"/>
      <c r="L43" s="17"/>
    </row>
    <row r="44" s="1" customFormat="1" ht="14.4" customHeight="1">
      <c r="B44" s="17"/>
      <c r="I44" s="144"/>
      <c r="L44" s="17"/>
    </row>
    <row r="45" s="1" customFormat="1" ht="14.4" customHeight="1">
      <c r="B45" s="17"/>
      <c r="I45" s="144"/>
      <c r="L45" s="17"/>
    </row>
    <row r="46" s="1" customFormat="1" ht="14.4" customHeight="1">
      <c r="B46" s="17"/>
      <c r="I46" s="144"/>
      <c r="L46" s="17"/>
    </row>
    <row r="47" s="1" customFormat="1" ht="14.4" customHeight="1">
      <c r="B47" s="17"/>
      <c r="I47" s="144"/>
      <c r="L47" s="17"/>
    </row>
    <row r="48" s="1" customFormat="1" ht="14.4" customHeight="1">
      <c r="B48" s="17"/>
      <c r="I48" s="144"/>
      <c r="L48" s="17"/>
    </row>
    <row r="49" s="1" customFormat="1" ht="14.4" customHeight="1">
      <c r="B49" s="17"/>
      <c r="I49" s="144"/>
      <c r="L49" s="17"/>
    </row>
    <row r="50" s="2" customFormat="1" ht="14.4" customHeight="1">
      <c r="B50" s="60"/>
      <c r="D50" s="178" t="s">
        <v>45</v>
      </c>
      <c r="E50" s="179"/>
      <c r="F50" s="179"/>
      <c r="G50" s="178" t="s">
        <v>46</v>
      </c>
      <c r="H50" s="179"/>
      <c r="I50" s="180"/>
      <c r="J50" s="179"/>
      <c r="K50" s="179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81" t="s">
        <v>47</v>
      </c>
      <c r="E61" s="182"/>
      <c r="F61" s="183" t="s">
        <v>48</v>
      </c>
      <c r="G61" s="181" t="s">
        <v>47</v>
      </c>
      <c r="H61" s="182"/>
      <c r="I61" s="184"/>
      <c r="J61" s="185" t="s">
        <v>48</v>
      </c>
      <c r="K61" s="182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8" t="s">
        <v>49</v>
      </c>
      <c r="E65" s="186"/>
      <c r="F65" s="186"/>
      <c r="G65" s="178" t="s">
        <v>50</v>
      </c>
      <c r="H65" s="186"/>
      <c r="I65" s="187"/>
      <c r="J65" s="186"/>
      <c r="K65" s="186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81" t="s">
        <v>47</v>
      </c>
      <c r="E76" s="182"/>
      <c r="F76" s="183" t="s">
        <v>48</v>
      </c>
      <c r="G76" s="181" t="s">
        <v>47</v>
      </c>
      <c r="H76" s="182"/>
      <c r="I76" s="184"/>
      <c r="J76" s="185" t="s">
        <v>48</v>
      </c>
      <c r="K76" s="182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88"/>
      <c r="C77" s="189"/>
      <c r="D77" s="189"/>
      <c r="E77" s="189"/>
      <c r="F77" s="189"/>
      <c r="G77" s="189"/>
      <c r="H77" s="189"/>
      <c r="I77" s="190"/>
      <c r="J77" s="189"/>
      <c r="K77" s="189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91"/>
      <c r="C81" s="192"/>
      <c r="D81" s="192"/>
      <c r="E81" s="192"/>
      <c r="F81" s="192"/>
      <c r="G81" s="192"/>
      <c r="H81" s="192"/>
      <c r="I81" s="193"/>
      <c r="J81" s="192"/>
      <c r="K81" s="192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120</v>
      </c>
      <c r="D82" s="37"/>
      <c r="E82" s="37"/>
      <c r="F82" s="37"/>
      <c r="G82" s="37"/>
      <c r="H82" s="37"/>
      <c r="I82" s="152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152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14</v>
      </c>
      <c r="D84" s="37"/>
      <c r="E84" s="37"/>
      <c r="F84" s="37"/>
      <c r="G84" s="37"/>
      <c r="H84" s="37"/>
      <c r="I84" s="152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94" t="str">
        <f>E7</f>
        <v>DEVÍNSKA NOVÁ VES</v>
      </c>
      <c r="F85" s="29"/>
      <c r="G85" s="29"/>
      <c r="H85" s="29"/>
      <c r="I85" s="152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116</v>
      </c>
      <c r="D86" s="19"/>
      <c r="E86" s="19"/>
      <c r="F86" s="19"/>
      <c r="G86" s="19"/>
      <c r="H86" s="19"/>
      <c r="I86" s="144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94" t="s">
        <v>117</v>
      </c>
      <c r="F87" s="37"/>
      <c r="G87" s="37"/>
      <c r="H87" s="37"/>
      <c r="I87" s="152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118</v>
      </c>
      <c r="D88" s="37"/>
      <c r="E88" s="37"/>
      <c r="F88" s="37"/>
      <c r="G88" s="37"/>
      <c r="H88" s="37"/>
      <c r="I88" s="152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3" t="str">
        <f>E11</f>
        <v>01-5 - POV</v>
      </c>
      <c r="F89" s="37"/>
      <c r="G89" s="37"/>
      <c r="H89" s="37"/>
      <c r="I89" s="152"/>
      <c r="J89" s="37"/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152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18</v>
      </c>
      <c r="D91" s="37"/>
      <c r="E91" s="37"/>
      <c r="F91" s="24" t="str">
        <f>F14</f>
        <v>DEVÍNSKA NOVÁ VES</v>
      </c>
      <c r="G91" s="37"/>
      <c r="H91" s="37"/>
      <c r="I91" s="154" t="s">
        <v>19</v>
      </c>
      <c r="J91" s="76" t="str">
        <f>IF(J14="","",J14)</f>
        <v>24. 9. 2019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152"/>
      <c r="J92" s="37"/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5.15" customHeight="1">
      <c r="A93" s="35"/>
      <c r="B93" s="36"/>
      <c r="C93" s="29" t="s">
        <v>21</v>
      </c>
      <c r="D93" s="37"/>
      <c r="E93" s="37"/>
      <c r="F93" s="24" t="str">
        <f>E17</f>
        <v xml:space="preserve"> </v>
      </c>
      <c r="G93" s="37"/>
      <c r="H93" s="37"/>
      <c r="I93" s="154" t="s">
        <v>27</v>
      </c>
      <c r="J93" s="33" t="str">
        <f>E23</f>
        <v xml:space="preserve"> </v>
      </c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25</v>
      </c>
      <c r="D94" s="37"/>
      <c r="E94" s="37"/>
      <c r="F94" s="24" t="str">
        <f>IF(E20="","",E20)</f>
        <v>Vyplň údaj</v>
      </c>
      <c r="G94" s="37"/>
      <c r="H94" s="37"/>
      <c r="I94" s="154" t="s">
        <v>30</v>
      </c>
      <c r="J94" s="33" t="str">
        <f>E26</f>
        <v xml:space="preserve"> </v>
      </c>
      <c r="K94" s="37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152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95" t="s">
        <v>121</v>
      </c>
      <c r="D96" s="196"/>
      <c r="E96" s="196"/>
      <c r="F96" s="196"/>
      <c r="G96" s="196"/>
      <c r="H96" s="196"/>
      <c r="I96" s="197"/>
      <c r="J96" s="198" t="s">
        <v>122</v>
      </c>
      <c r="K96" s="196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152"/>
      <c r="J97" s="37"/>
      <c r="K97" s="37"/>
      <c r="L97" s="60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99" t="s">
        <v>123</v>
      </c>
      <c r="D98" s="37"/>
      <c r="E98" s="37"/>
      <c r="F98" s="37"/>
      <c r="G98" s="37"/>
      <c r="H98" s="37"/>
      <c r="I98" s="152"/>
      <c r="J98" s="107">
        <f>J127</f>
        <v>0</v>
      </c>
      <c r="K98" s="37"/>
      <c r="L98" s="60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124</v>
      </c>
    </row>
    <row r="99" s="9" customFormat="1" ht="24.96" customHeight="1">
      <c r="A99" s="9"/>
      <c r="B99" s="200"/>
      <c r="C99" s="201"/>
      <c r="D99" s="202" t="s">
        <v>125</v>
      </c>
      <c r="E99" s="203"/>
      <c r="F99" s="203"/>
      <c r="G99" s="203"/>
      <c r="H99" s="203"/>
      <c r="I99" s="204"/>
      <c r="J99" s="205">
        <f>J128</f>
        <v>0</v>
      </c>
      <c r="K99" s="201"/>
      <c r="L99" s="20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7"/>
      <c r="C100" s="130"/>
      <c r="D100" s="208" t="s">
        <v>126</v>
      </c>
      <c r="E100" s="209"/>
      <c r="F100" s="209"/>
      <c r="G100" s="209"/>
      <c r="H100" s="209"/>
      <c r="I100" s="210"/>
      <c r="J100" s="211">
        <f>J129</f>
        <v>0</v>
      </c>
      <c r="K100" s="130"/>
      <c r="L100" s="21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207"/>
      <c r="C101" s="130"/>
      <c r="D101" s="208" t="s">
        <v>408</v>
      </c>
      <c r="E101" s="209"/>
      <c r="F101" s="209"/>
      <c r="G101" s="209"/>
      <c r="H101" s="209"/>
      <c r="I101" s="210"/>
      <c r="J101" s="211">
        <f>J147</f>
        <v>0</v>
      </c>
      <c r="K101" s="130"/>
      <c r="L101" s="21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207"/>
      <c r="C102" s="130"/>
      <c r="D102" s="208" t="s">
        <v>128</v>
      </c>
      <c r="E102" s="209"/>
      <c r="F102" s="209"/>
      <c r="G102" s="209"/>
      <c r="H102" s="209"/>
      <c r="I102" s="210"/>
      <c r="J102" s="211">
        <f>J154</f>
        <v>0</v>
      </c>
      <c r="K102" s="130"/>
      <c r="L102" s="21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207"/>
      <c r="C103" s="130"/>
      <c r="D103" s="208" t="s">
        <v>131</v>
      </c>
      <c r="E103" s="209"/>
      <c r="F103" s="209"/>
      <c r="G103" s="209"/>
      <c r="H103" s="209"/>
      <c r="I103" s="210"/>
      <c r="J103" s="211">
        <f>J158</f>
        <v>0</v>
      </c>
      <c r="K103" s="130"/>
      <c r="L103" s="21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200"/>
      <c r="C104" s="201"/>
      <c r="D104" s="202" t="s">
        <v>132</v>
      </c>
      <c r="E104" s="203"/>
      <c r="F104" s="203"/>
      <c r="G104" s="203"/>
      <c r="H104" s="203"/>
      <c r="I104" s="204"/>
      <c r="J104" s="205">
        <f>J160</f>
        <v>0</v>
      </c>
      <c r="K104" s="201"/>
      <c r="L104" s="206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207"/>
      <c r="C105" s="130"/>
      <c r="D105" s="208" t="s">
        <v>471</v>
      </c>
      <c r="E105" s="209"/>
      <c r="F105" s="209"/>
      <c r="G105" s="209"/>
      <c r="H105" s="209"/>
      <c r="I105" s="210"/>
      <c r="J105" s="211">
        <f>J161</f>
        <v>0</v>
      </c>
      <c r="K105" s="130"/>
      <c r="L105" s="21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5"/>
      <c r="B106" s="36"/>
      <c r="C106" s="37"/>
      <c r="D106" s="37"/>
      <c r="E106" s="37"/>
      <c r="F106" s="37"/>
      <c r="G106" s="37"/>
      <c r="H106" s="37"/>
      <c r="I106" s="152"/>
      <c r="J106" s="37"/>
      <c r="K106" s="37"/>
      <c r="L106" s="60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6.96" customHeight="1">
      <c r="A107" s="35"/>
      <c r="B107" s="63"/>
      <c r="C107" s="64"/>
      <c r="D107" s="64"/>
      <c r="E107" s="64"/>
      <c r="F107" s="64"/>
      <c r="G107" s="64"/>
      <c r="H107" s="64"/>
      <c r="I107" s="190"/>
      <c r="J107" s="64"/>
      <c r="K107" s="64"/>
      <c r="L107" s="60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11" s="2" customFormat="1" ht="6.96" customHeight="1">
      <c r="A111" s="35"/>
      <c r="B111" s="65"/>
      <c r="C111" s="66"/>
      <c r="D111" s="66"/>
      <c r="E111" s="66"/>
      <c r="F111" s="66"/>
      <c r="G111" s="66"/>
      <c r="H111" s="66"/>
      <c r="I111" s="193"/>
      <c r="J111" s="66"/>
      <c r="K111" s="66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24.96" customHeight="1">
      <c r="A112" s="35"/>
      <c r="B112" s="36"/>
      <c r="C112" s="20" t="s">
        <v>134</v>
      </c>
      <c r="D112" s="37"/>
      <c r="E112" s="37"/>
      <c r="F112" s="37"/>
      <c r="G112" s="37"/>
      <c r="H112" s="37"/>
      <c r="I112" s="152"/>
      <c r="J112" s="37"/>
      <c r="K112" s="37"/>
      <c r="L112" s="60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7"/>
      <c r="D113" s="37"/>
      <c r="E113" s="37"/>
      <c r="F113" s="37"/>
      <c r="G113" s="37"/>
      <c r="H113" s="37"/>
      <c r="I113" s="152"/>
      <c r="J113" s="37"/>
      <c r="K113" s="37"/>
      <c r="L113" s="60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14</v>
      </c>
      <c r="D114" s="37"/>
      <c r="E114" s="37"/>
      <c r="F114" s="37"/>
      <c r="G114" s="37"/>
      <c r="H114" s="37"/>
      <c r="I114" s="152"/>
      <c r="J114" s="37"/>
      <c r="K114" s="37"/>
      <c r="L114" s="60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6.5" customHeight="1">
      <c r="A115" s="35"/>
      <c r="B115" s="36"/>
      <c r="C115" s="37"/>
      <c r="D115" s="37"/>
      <c r="E115" s="194" t="str">
        <f>E7</f>
        <v>DEVÍNSKA NOVÁ VES</v>
      </c>
      <c r="F115" s="29"/>
      <c r="G115" s="29"/>
      <c r="H115" s="29"/>
      <c r="I115" s="152"/>
      <c r="J115" s="37"/>
      <c r="K115" s="37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1" customFormat="1" ht="12" customHeight="1">
      <c r="B116" s="18"/>
      <c r="C116" s="29" t="s">
        <v>116</v>
      </c>
      <c r="D116" s="19"/>
      <c r="E116" s="19"/>
      <c r="F116" s="19"/>
      <c r="G116" s="19"/>
      <c r="H116" s="19"/>
      <c r="I116" s="144"/>
      <c r="J116" s="19"/>
      <c r="K116" s="19"/>
      <c r="L116" s="17"/>
    </row>
    <row r="117" s="2" customFormat="1" ht="16.5" customHeight="1">
      <c r="A117" s="35"/>
      <c r="B117" s="36"/>
      <c r="C117" s="37"/>
      <c r="D117" s="37"/>
      <c r="E117" s="194" t="s">
        <v>117</v>
      </c>
      <c r="F117" s="37"/>
      <c r="G117" s="37"/>
      <c r="H117" s="37"/>
      <c r="I117" s="152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118</v>
      </c>
      <c r="D118" s="37"/>
      <c r="E118" s="37"/>
      <c r="F118" s="37"/>
      <c r="G118" s="37"/>
      <c r="H118" s="37"/>
      <c r="I118" s="152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6.5" customHeight="1">
      <c r="A119" s="35"/>
      <c r="B119" s="36"/>
      <c r="C119" s="37"/>
      <c r="D119" s="37"/>
      <c r="E119" s="73" t="str">
        <f>E11</f>
        <v>01-5 - POV</v>
      </c>
      <c r="F119" s="37"/>
      <c r="G119" s="37"/>
      <c r="H119" s="37"/>
      <c r="I119" s="152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7"/>
      <c r="D120" s="37"/>
      <c r="E120" s="37"/>
      <c r="F120" s="37"/>
      <c r="G120" s="37"/>
      <c r="H120" s="37"/>
      <c r="I120" s="152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2" customHeight="1">
      <c r="A121" s="35"/>
      <c r="B121" s="36"/>
      <c r="C121" s="29" t="s">
        <v>18</v>
      </c>
      <c r="D121" s="37"/>
      <c r="E121" s="37"/>
      <c r="F121" s="24" t="str">
        <f>F14</f>
        <v>DEVÍNSKA NOVÁ VES</v>
      </c>
      <c r="G121" s="37"/>
      <c r="H121" s="37"/>
      <c r="I121" s="154" t="s">
        <v>19</v>
      </c>
      <c r="J121" s="76" t="str">
        <f>IF(J14="","",J14)</f>
        <v>24. 9. 2019</v>
      </c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7"/>
      <c r="D122" s="37"/>
      <c r="E122" s="37"/>
      <c r="F122" s="37"/>
      <c r="G122" s="37"/>
      <c r="H122" s="37"/>
      <c r="I122" s="152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5.15" customHeight="1">
      <c r="A123" s="35"/>
      <c r="B123" s="36"/>
      <c r="C123" s="29" t="s">
        <v>21</v>
      </c>
      <c r="D123" s="37"/>
      <c r="E123" s="37"/>
      <c r="F123" s="24" t="str">
        <f>E17</f>
        <v xml:space="preserve"> </v>
      </c>
      <c r="G123" s="37"/>
      <c r="H123" s="37"/>
      <c r="I123" s="154" t="s">
        <v>27</v>
      </c>
      <c r="J123" s="33" t="str">
        <f>E23</f>
        <v xml:space="preserve"> </v>
      </c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5.15" customHeight="1">
      <c r="A124" s="35"/>
      <c r="B124" s="36"/>
      <c r="C124" s="29" t="s">
        <v>25</v>
      </c>
      <c r="D124" s="37"/>
      <c r="E124" s="37"/>
      <c r="F124" s="24" t="str">
        <f>IF(E20="","",E20)</f>
        <v>Vyplň údaj</v>
      </c>
      <c r="G124" s="37"/>
      <c r="H124" s="37"/>
      <c r="I124" s="154" t="s">
        <v>30</v>
      </c>
      <c r="J124" s="33" t="str">
        <f>E26</f>
        <v xml:space="preserve"> </v>
      </c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0.32" customHeight="1">
      <c r="A125" s="35"/>
      <c r="B125" s="36"/>
      <c r="C125" s="37"/>
      <c r="D125" s="37"/>
      <c r="E125" s="37"/>
      <c r="F125" s="37"/>
      <c r="G125" s="37"/>
      <c r="H125" s="37"/>
      <c r="I125" s="152"/>
      <c r="J125" s="37"/>
      <c r="K125" s="37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11" customFormat="1" ht="29.28" customHeight="1">
      <c r="A126" s="213"/>
      <c r="B126" s="214"/>
      <c r="C126" s="215" t="s">
        <v>135</v>
      </c>
      <c r="D126" s="216" t="s">
        <v>57</v>
      </c>
      <c r="E126" s="216" t="s">
        <v>53</v>
      </c>
      <c r="F126" s="216" t="s">
        <v>54</v>
      </c>
      <c r="G126" s="216" t="s">
        <v>136</v>
      </c>
      <c r="H126" s="216" t="s">
        <v>137</v>
      </c>
      <c r="I126" s="217" t="s">
        <v>138</v>
      </c>
      <c r="J126" s="218" t="s">
        <v>122</v>
      </c>
      <c r="K126" s="219" t="s">
        <v>139</v>
      </c>
      <c r="L126" s="220"/>
      <c r="M126" s="97" t="s">
        <v>1</v>
      </c>
      <c r="N126" s="98" t="s">
        <v>36</v>
      </c>
      <c r="O126" s="98" t="s">
        <v>140</v>
      </c>
      <c r="P126" s="98" t="s">
        <v>141</v>
      </c>
      <c r="Q126" s="98" t="s">
        <v>142</v>
      </c>
      <c r="R126" s="98" t="s">
        <v>143</v>
      </c>
      <c r="S126" s="98" t="s">
        <v>144</v>
      </c>
      <c r="T126" s="99" t="s">
        <v>145</v>
      </c>
      <c r="U126" s="213"/>
      <c r="V126" s="213"/>
      <c r="W126" s="213"/>
      <c r="X126" s="213"/>
      <c r="Y126" s="213"/>
      <c r="Z126" s="213"/>
      <c r="AA126" s="213"/>
      <c r="AB126" s="213"/>
      <c r="AC126" s="213"/>
      <c r="AD126" s="213"/>
      <c r="AE126" s="213"/>
    </row>
    <row r="127" s="2" customFormat="1" ht="22.8" customHeight="1">
      <c r="A127" s="35"/>
      <c r="B127" s="36"/>
      <c r="C127" s="104" t="s">
        <v>123</v>
      </c>
      <c r="D127" s="37"/>
      <c r="E127" s="37"/>
      <c r="F127" s="37"/>
      <c r="G127" s="37"/>
      <c r="H127" s="37"/>
      <c r="I127" s="152"/>
      <c r="J127" s="221">
        <f>BK127</f>
        <v>0</v>
      </c>
      <c r="K127" s="37"/>
      <c r="L127" s="41"/>
      <c r="M127" s="100"/>
      <c r="N127" s="222"/>
      <c r="O127" s="101"/>
      <c r="P127" s="223">
        <f>P128+P160</f>
        <v>0</v>
      </c>
      <c r="Q127" s="101"/>
      <c r="R127" s="223">
        <f>R128+R160</f>
        <v>99.883825000000002</v>
      </c>
      <c r="S127" s="101"/>
      <c r="T127" s="224">
        <f>T128+T160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4" t="s">
        <v>71</v>
      </c>
      <c r="AU127" s="14" t="s">
        <v>124</v>
      </c>
      <c r="BK127" s="225">
        <f>BK128+BK160</f>
        <v>0</v>
      </c>
    </row>
    <row r="128" s="12" customFormat="1" ht="25.92" customHeight="1">
      <c r="A128" s="12"/>
      <c r="B128" s="226"/>
      <c r="C128" s="227"/>
      <c r="D128" s="228" t="s">
        <v>71</v>
      </c>
      <c r="E128" s="229" t="s">
        <v>146</v>
      </c>
      <c r="F128" s="229" t="s">
        <v>147</v>
      </c>
      <c r="G128" s="227"/>
      <c r="H128" s="227"/>
      <c r="I128" s="230"/>
      <c r="J128" s="231">
        <f>BK128</f>
        <v>0</v>
      </c>
      <c r="K128" s="227"/>
      <c r="L128" s="232"/>
      <c r="M128" s="233"/>
      <c r="N128" s="234"/>
      <c r="O128" s="234"/>
      <c r="P128" s="235">
        <f>P129+P147+P154+P158</f>
        <v>0</v>
      </c>
      <c r="Q128" s="234"/>
      <c r="R128" s="235">
        <f>R129+R147+R154+R158</f>
        <v>99.808499999999995</v>
      </c>
      <c r="S128" s="234"/>
      <c r="T128" s="236">
        <f>T129+T147+T154+T158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37" t="s">
        <v>79</v>
      </c>
      <c r="AT128" s="238" t="s">
        <v>71</v>
      </c>
      <c r="AU128" s="238" t="s">
        <v>72</v>
      </c>
      <c r="AY128" s="237" t="s">
        <v>148</v>
      </c>
      <c r="BK128" s="239">
        <f>BK129+BK147+BK154+BK158</f>
        <v>0</v>
      </c>
    </row>
    <row r="129" s="12" customFormat="1" ht="22.8" customHeight="1">
      <c r="A129" s="12"/>
      <c r="B129" s="226"/>
      <c r="C129" s="227"/>
      <c r="D129" s="228" t="s">
        <v>71</v>
      </c>
      <c r="E129" s="240" t="s">
        <v>79</v>
      </c>
      <c r="F129" s="240" t="s">
        <v>149</v>
      </c>
      <c r="G129" s="227"/>
      <c r="H129" s="227"/>
      <c r="I129" s="230"/>
      <c r="J129" s="241">
        <f>BK129</f>
        <v>0</v>
      </c>
      <c r="K129" s="227"/>
      <c r="L129" s="232"/>
      <c r="M129" s="233"/>
      <c r="N129" s="234"/>
      <c r="O129" s="234"/>
      <c r="P129" s="235">
        <f>SUM(P130:P146)</f>
        <v>0</v>
      </c>
      <c r="Q129" s="234"/>
      <c r="R129" s="235">
        <f>SUM(R130:R146)</f>
        <v>60.791499999999999</v>
      </c>
      <c r="S129" s="234"/>
      <c r="T129" s="236">
        <f>SUM(T130:T146)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37" t="s">
        <v>79</v>
      </c>
      <c r="AT129" s="238" t="s">
        <v>71</v>
      </c>
      <c r="AU129" s="238" t="s">
        <v>79</v>
      </c>
      <c r="AY129" s="237" t="s">
        <v>148</v>
      </c>
      <c r="BK129" s="239">
        <f>SUM(BK130:BK146)</f>
        <v>0</v>
      </c>
    </row>
    <row r="130" s="2" customFormat="1" ht="24" customHeight="1">
      <c r="A130" s="35"/>
      <c r="B130" s="36"/>
      <c r="C130" s="242" t="s">
        <v>79</v>
      </c>
      <c r="D130" s="242" t="s">
        <v>150</v>
      </c>
      <c r="E130" s="243" t="s">
        <v>532</v>
      </c>
      <c r="F130" s="244" t="s">
        <v>533</v>
      </c>
      <c r="G130" s="245" t="s">
        <v>322</v>
      </c>
      <c r="H130" s="246">
        <v>150</v>
      </c>
      <c r="I130" s="247"/>
      <c r="J130" s="246">
        <f>ROUND(I130*H130,3)</f>
        <v>0</v>
      </c>
      <c r="K130" s="248"/>
      <c r="L130" s="41"/>
      <c r="M130" s="249" t="s">
        <v>1</v>
      </c>
      <c r="N130" s="250" t="s">
        <v>38</v>
      </c>
      <c r="O130" s="88"/>
      <c r="P130" s="251">
        <f>O130*H130</f>
        <v>0</v>
      </c>
      <c r="Q130" s="251">
        <v>0.015610000000000001</v>
      </c>
      <c r="R130" s="251">
        <f>Q130*H130</f>
        <v>2.3414999999999999</v>
      </c>
      <c r="S130" s="251">
        <v>0</v>
      </c>
      <c r="T130" s="252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53" t="s">
        <v>154</v>
      </c>
      <c r="AT130" s="253" t="s">
        <v>150</v>
      </c>
      <c r="AU130" s="253" t="s">
        <v>85</v>
      </c>
      <c r="AY130" s="14" t="s">
        <v>148</v>
      </c>
      <c r="BE130" s="254">
        <f>IF(N130="základná",J130,0)</f>
        <v>0</v>
      </c>
      <c r="BF130" s="254">
        <f>IF(N130="znížená",J130,0)</f>
        <v>0</v>
      </c>
      <c r="BG130" s="254">
        <f>IF(N130="zákl. prenesená",J130,0)</f>
        <v>0</v>
      </c>
      <c r="BH130" s="254">
        <f>IF(N130="zníž. prenesená",J130,0)</f>
        <v>0</v>
      </c>
      <c r="BI130" s="254">
        <f>IF(N130="nulová",J130,0)</f>
        <v>0</v>
      </c>
      <c r="BJ130" s="14" t="s">
        <v>85</v>
      </c>
      <c r="BK130" s="255">
        <f>ROUND(I130*H130,3)</f>
        <v>0</v>
      </c>
      <c r="BL130" s="14" t="s">
        <v>154</v>
      </c>
      <c r="BM130" s="253" t="s">
        <v>534</v>
      </c>
    </row>
    <row r="131" s="2" customFormat="1" ht="24" customHeight="1">
      <c r="A131" s="35"/>
      <c r="B131" s="36"/>
      <c r="C131" s="242" t="s">
        <v>85</v>
      </c>
      <c r="D131" s="242" t="s">
        <v>150</v>
      </c>
      <c r="E131" s="243" t="s">
        <v>535</v>
      </c>
      <c r="F131" s="244" t="s">
        <v>536</v>
      </c>
      <c r="G131" s="245" t="s">
        <v>537</v>
      </c>
      <c r="H131" s="246">
        <v>2000</v>
      </c>
      <c r="I131" s="247"/>
      <c r="J131" s="246">
        <f>ROUND(I131*H131,3)</f>
        <v>0</v>
      </c>
      <c r="K131" s="248"/>
      <c r="L131" s="41"/>
      <c r="M131" s="249" t="s">
        <v>1</v>
      </c>
      <c r="N131" s="250" t="s">
        <v>38</v>
      </c>
      <c r="O131" s="88"/>
      <c r="P131" s="251">
        <f>O131*H131</f>
        <v>0</v>
      </c>
      <c r="Q131" s="251">
        <v>0</v>
      </c>
      <c r="R131" s="251">
        <f>Q131*H131</f>
        <v>0</v>
      </c>
      <c r="S131" s="251">
        <v>0</v>
      </c>
      <c r="T131" s="252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53" t="s">
        <v>154</v>
      </c>
      <c r="AT131" s="253" t="s">
        <v>150</v>
      </c>
      <c r="AU131" s="253" t="s">
        <v>85</v>
      </c>
      <c r="AY131" s="14" t="s">
        <v>148</v>
      </c>
      <c r="BE131" s="254">
        <f>IF(N131="základná",J131,0)</f>
        <v>0</v>
      </c>
      <c r="BF131" s="254">
        <f>IF(N131="znížená",J131,0)</f>
        <v>0</v>
      </c>
      <c r="BG131" s="254">
        <f>IF(N131="zákl. prenesená",J131,0)</f>
        <v>0</v>
      </c>
      <c r="BH131" s="254">
        <f>IF(N131="zníž. prenesená",J131,0)</f>
        <v>0</v>
      </c>
      <c r="BI131" s="254">
        <f>IF(N131="nulová",J131,0)</f>
        <v>0</v>
      </c>
      <c r="BJ131" s="14" t="s">
        <v>85</v>
      </c>
      <c r="BK131" s="255">
        <f>ROUND(I131*H131,3)</f>
        <v>0</v>
      </c>
      <c r="BL131" s="14" t="s">
        <v>154</v>
      </c>
      <c r="BM131" s="253" t="s">
        <v>538</v>
      </c>
    </row>
    <row r="132" s="2" customFormat="1" ht="24" customHeight="1">
      <c r="A132" s="35"/>
      <c r="B132" s="36"/>
      <c r="C132" s="242" t="s">
        <v>92</v>
      </c>
      <c r="D132" s="242" t="s">
        <v>150</v>
      </c>
      <c r="E132" s="243" t="s">
        <v>539</v>
      </c>
      <c r="F132" s="244" t="s">
        <v>540</v>
      </c>
      <c r="G132" s="245" t="s">
        <v>541</v>
      </c>
      <c r="H132" s="246">
        <v>84</v>
      </c>
      <c r="I132" s="247"/>
      <c r="J132" s="246">
        <f>ROUND(I132*H132,3)</f>
        <v>0</v>
      </c>
      <c r="K132" s="248"/>
      <c r="L132" s="41"/>
      <c r="M132" s="249" t="s">
        <v>1</v>
      </c>
      <c r="N132" s="250" t="s">
        <v>38</v>
      </c>
      <c r="O132" s="88"/>
      <c r="P132" s="251">
        <f>O132*H132</f>
        <v>0</v>
      </c>
      <c r="Q132" s="251">
        <v>0</v>
      </c>
      <c r="R132" s="251">
        <f>Q132*H132</f>
        <v>0</v>
      </c>
      <c r="S132" s="251">
        <v>0</v>
      </c>
      <c r="T132" s="252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53" t="s">
        <v>154</v>
      </c>
      <c r="AT132" s="253" t="s">
        <v>150</v>
      </c>
      <c r="AU132" s="253" t="s">
        <v>85</v>
      </c>
      <c r="AY132" s="14" t="s">
        <v>148</v>
      </c>
      <c r="BE132" s="254">
        <f>IF(N132="základná",J132,0)</f>
        <v>0</v>
      </c>
      <c r="BF132" s="254">
        <f>IF(N132="znížená",J132,0)</f>
        <v>0</v>
      </c>
      <c r="BG132" s="254">
        <f>IF(N132="zákl. prenesená",J132,0)</f>
        <v>0</v>
      </c>
      <c r="BH132" s="254">
        <f>IF(N132="zníž. prenesená",J132,0)</f>
        <v>0</v>
      </c>
      <c r="BI132" s="254">
        <f>IF(N132="nulová",J132,0)</f>
        <v>0</v>
      </c>
      <c r="BJ132" s="14" t="s">
        <v>85</v>
      </c>
      <c r="BK132" s="255">
        <f>ROUND(I132*H132,3)</f>
        <v>0</v>
      </c>
      <c r="BL132" s="14" t="s">
        <v>154</v>
      </c>
      <c r="BM132" s="253" t="s">
        <v>542</v>
      </c>
    </row>
    <row r="133" s="2" customFormat="1" ht="16.5" customHeight="1">
      <c r="A133" s="35"/>
      <c r="B133" s="36"/>
      <c r="C133" s="242" t="s">
        <v>154</v>
      </c>
      <c r="D133" s="242" t="s">
        <v>150</v>
      </c>
      <c r="E133" s="243" t="s">
        <v>543</v>
      </c>
      <c r="F133" s="244" t="s">
        <v>544</v>
      </c>
      <c r="G133" s="245" t="s">
        <v>158</v>
      </c>
      <c r="H133" s="246">
        <v>90</v>
      </c>
      <c r="I133" s="247"/>
      <c r="J133" s="246">
        <f>ROUND(I133*H133,3)</f>
        <v>0</v>
      </c>
      <c r="K133" s="248"/>
      <c r="L133" s="41"/>
      <c r="M133" s="249" t="s">
        <v>1</v>
      </c>
      <c r="N133" s="250" t="s">
        <v>38</v>
      </c>
      <c r="O133" s="88"/>
      <c r="P133" s="251">
        <f>O133*H133</f>
        <v>0</v>
      </c>
      <c r="Q133" s="251">
        <v>0</v>
      </c>
      <c r="R133" s="251">
        <f>Q133*H133</f>
        <v>0</v>
      </c>
      <c r="S133" s="251">
        <v>0</v>
      </c>
      <c r="T133" s="252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53" t="s">
        <v>154</v>
      </c>
      <c r="AT133" s="253" t="s">
        <v>150</v>
      </c>
      <c r="AU133" s="253" t="s">
        <v>85</v>
      </c>
      <c r="AY133" s="14" t="s">
        <v>148</v>
      </c>
      <c r="BE133" s="254">
        <f>IF(N133="základná",J133,0)</f>
        <v>0</v>
      </c>
      <c r="BF133" s="254">
        <f>IF(N133="znížená",J133,0)</f>
        <v>0</v>
      </c>
      <c r="BG133" s="254">
        <f>IF(N133="zákl. prenesená",J133,0)</f>
        <v>0</v>
      </c>
      <c r="BH133" s="254">
        <f>IF(N133="zníž. prenesená",J133,0)</f>
        <v>0</v>
      </c>
      <c r="BI133" s="254">
        <f>IF(N133="nulová",J133,0)</f>
        <v>0</v>
      </c>
      <c r="BJ133" s="14" t="s">
        <v>85</v>
      </c>
      <c r="BK133" s="255">
        <f>ROUND(I133*H133,3)</f>
        <v>0</v>
      </c>
      <c r="BL133" s="14" t="s">
        <v>154</v>
      </c>
      <c r="BM133" s="253" t="s">
        <v>545</v>
      </c>
    </row>
    <row r="134" s="2" customFormat="1" ht="16.5" customHeight="1">
      <c r="A134" s="35"/>
      <c r="B134" s="36"/>
      <c r="C134" s="242" t="s">
        <v>166</v>
      </c>
      <c r="D134" s="242" t="s">
        <v>150</v>
      </c>
      <c r="E134" s="243" t="s">
        <v>546</v>
      </c>
      <c r="F134" s="244" t="s">
        <v>547</v>
      </c>
      <c r="G134" s="245" t="s">
        <v>158</v>
      </c>
      <c r="H134" s="246">
        <v>60</v>
      </c>
      <c r="I134" s="247"/>
      <c r="J134" s="246">
        <f>ROUND(I134*H134,3)</f>
        <v>0</v>
      </c>
      <c r="K134" s="248"/>
      <c r="L134" s="41"/>
      <c r="M134" s="249" t="s">
        <v>1</v>
      </c>
      <c r="N134" s="250" t="s">
        <v>38</v>
      </c>
      <c r="O134" s="88"/>
      <c r="P134" s="251">
        <f>O134*H134</f>
        <v>0</v>
      </c>
      <c r="Q134" s="251">
        <v>0</v>
      </c>
      <c r="R134" s="251">
        <f>Q134*H134</f>
        <v>0</v>
      </c>
      <c r="S134" s="251">
        <v>0</v>
      </c>
      <c r="T134" s="252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53" t="s">
        <v>154</v>
      </c>
      <c r="AT134" s="253" t="s">
        <v>150</v>
      </c>
      <c r="AU134" s="253" t="s">
        <v>85</v>
      </c>
      <c r="AY134" s="14" t="s">
        <v>148</v>
      </c>
      <c r="BE134" s="254">
        <f>IF(N134="základná",J134,0)</f>
        <v>0</v>
      </c>
      <c r="BF134" s="254">
        <f>IF(N134="znížená",J134,0)</f>
        <v>0</v>
      </c>
      <c r="BG134" s="254">
        <f>IF(N134="zákl. prenesená",J134,0)</f>
        <v>0</v>
      </c>
      <c r="BH134" s="254">
        <f>IF(N134="zníž. prenesená",J134,0)</f>
        <v>0</v>
      </c>
      <c r="BI134" s="254">
        <f>IF(N134="nulová",J134,0)</f>
        <v>0</v>
      </c>
      <c r="BJ134" s="14" t="s">
        <v>85</v>
      </c>
      <c r="BK134" s="255">
        <f>ROUND(I134*H134,3)</f>
        <v>0</v>
      </c>
      <c r="BL134" s="14" t="s">
        <v>154</v>
      </c>
      <c r="BM134" s="253" t="s">
        <v>548</v>
      </c>
    </row>
    <row r="135" s="2" customFormat="1" ht="36" customHeight="1">
      <c r="A135" s="35"/>
      <c r="B135" s="36"/>
      <c r="C135" s="242" t="s">
        <v>170</v>
      </c>
      <c r="D135" s="242" t="s">
        <v>150</v>
      </c>
      <c r="E135" s="243" t="s">
        <v>549</v>
      </c>
      <c r="F135" s="244" t="s">
        <v>550</v>
      </c>
      <c r="G135" s="245" t="s">
        <v>158</v>
      </c>
      <c r="H135" s="246">
        <v>60</v>
      </c>
      <c r="I135" s="247"/>
      <c r="J135" s="246">
        <f>ROUND(I135*H135,3)</f>
        <v>0</v>
      </c>
      <c r="K135" s="248"/>
      <c r="L135" s="41"/>
      <c r="M135" s="249" t="s">
        <v>1</v>
      </c>
      <c r="N135" s="250" t="s">
        <v>38</v>
      </c>
      <c r="O135" s="88"/>
      <c r="P135" s="251">
        <f>O135*H135</f>
        <v>0</v>
      </c>
      <c r="Q135" s="251">
        <v>0</v>
      </c>
      <c r="R135" s="251">
        <f>Q135*H135</f>
        <v>0</v>
      </c>
      <c r="S135" s="251">
        <v>0</v>
      </c>
      <c r="T135" s="252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53" t="s">
        <v>154</v>
      </c>
      <c r="AT135" s="253" t="s">
        <v>150</v>
      </c>
      <c r="AU135" s="253" t="s">
        <v>85</v>
      </c>
      <c r="AY135" s="14" t="s">
        <v>148</v>
      </c>
      <c r="BE135" s="254">
        <f>IF(N135="základná",J135,0)</f>
        <v>0</v>
      </c>
      <c r="BF135" s="254">
        <f>IF(N135="znížená",J135,0)</f>
        <v>0</v>
      </c>
      <c r="BG135" s="254">
        <f>IF(N135="zákl. prenesená",J135,0)</f>
        <v>0</v>
      </c>
      <c r="BH135" s="254">
        <f>IF(N135="zníž. prenesená",J135,0)</f>
        <v>0</v>
      </c>
      <c r="BI135" s="254">
        <f>IF(N135="nulová",J135,0)</f>
        <v>0</v>
      </c>
      <c r="BJ135" s="14" t="s">
        <v>85</v>
      </c>
      <c r="BK135" s="255">
        <f>ROUND(I135*H135,3)</f>
        <v>0</v>
      </c>
      <c r="BL135" s="14" t="s">
        <v>154</v>
      </c>
      <c r="BM135" s="253" t="s">
        <v>551</v>
      </c>
    </row>
    <row r="136" s="2" customFormat="1" ht="36" customHeight="1">
      <c r="A136" s="35"/>
      <c r="B136" s="36"/>
      <c r="C136" s="242" t="s">
        <v>174</v>
      </c>
      <c r="D136" s="242" t="s">
        <v>150</v>
      </c>
      <c r="E136" s="243" t="s">
        <v>552</v>
      </c>
      <c r="F136" s="244" t="s">
        <v>553</v>
      </c>
      <c r="G136" s="245" t="s">
        <v>158</v>
      </c>
      <c r="H136" s="246">
        <v>120</v>
      </c>
      <c r="I136" s="247"/>
      <c r="J136" s="246">
        <f>ROUND(I136*H136,3)</f>
        <v>0</v>
      </c>
      <c r="K136" s="248"/>
      <c r="L136" s="41"/>
      <c r="M136" s="249" t="s">
        <v>1</v>
      </c>
      <c r="N136" s="250" t="s">
        <v>38</v>
      </c>
      <c r="O136" s="88"/>
      <c r="P136" s="251">
        <f>O136*H136</f>
        <v>0</v>
      </c>
      <c r="Q136" s="251">
        <v>0</v>
      </c>
      <c r="R136" s="251">
        <f>Q136*H136</f>
        <v>0</v>
      </c>
      <c r="S136" s="251">
        <v>0</v>
      </c>
      <c r="T136" s="252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53" t="s">
        <v>154</v>
      </c>
      <c r="AT136" s="253" t="s">
        <v>150</v>
      </c>
      <c r="AU136" s="253" t="s">
        <v>85</v>
      </c>
      <c r="AY136" s="14" t="s">
        <v>148</v>
      </c>
      <c r="BE136" s="254">
        <f>IF(N136="základná",J136,0)</f>
        <v>0</v>
      </c>
      <c r="BF136" s="254">
        <f>IF(N136="znížená",J136,0)</f>
        <v>0</v>
      </c>
      <c r="BG136" s="254">
        <f>IF(N136="zákl. prenesená",J136,0)</f>
        <v>0</v>
      </c>
      <c r="BH136" s="254">
        <f>IF(N136="zníž. prenesená",J136,0)</f>
        <v>0</v>
      </c>
      <c r="BI136" s="254">
        <f>IF(N136="nulová",J136,0)</f>
        <v>0</v>
      </c>
      <c r="BJ136" s="14" t="s">
        <v>85</v>
      </c>
      <c r="BK136" s="255">
        <f>ROUND(I136*H136,3)</f>
        <v>0</v>
      </c>
      <c r="BL136" s="14" t="s">
        <v>154</v>
      </c>
      <c r="BM136" s="253" t="s">
        <v>554</v>
      </c>
    </row>
    <row r="137" s="2" customFormat="1" ht="24" customHeight="1">
      <c r="A137" s="35"/>
      <c r="B137" s="36"/>
      <c r="C137" s="242" t="s">
        <v>178</v>
      </c>
      <c r="D137" s="242" t="s">
        <v>150</v>
      </c>
      <c r="E137" s="243" t="s">
        <v>555</v>
      </c>
      <c r="F137" s="244" t="s">
        <v>556</v>
      </c>
      <c r="G137" s="245" t="s">
        <v>158</v>
      </c>
      <c r="H137" s="246">
        <v>60</v>
      </c>
      <c r="I137" s="247"/>
      <c r="J137" s="246">
        <f>ROUND(I137*H137,3)</f>
        <v>0</v>
      </c>
      <c r="K137" s="248"/>
      <c r="L137" s="41"/>
      <c r="M137" s="249" t="s">
        <v>1</v>
      </c>
      <c r="N137" s="250" t="s">
        <v>38</v>
      </c>
      <c r="O137" s="88"/>
      <c r="P137" s="251">
        <f>O137*H137</f>
        <v>0</v>
      </c>
      <c r="Q137" s="251">
        <v>0</v>
      </c>
      <c r="R137" s="251">
        <f>Q137*H137</f>
        <v>0</v>
      </c>
      <c r="S137" s="251">
        <v>0</v>
      </c>
      <c r="T137" s="252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53" t="s">
        <v>154</v>
      </c>
      <c r="AT137" s="253" t="s">
        <v>150</v>
      </c>
      <c r="AU137" s="253" t="s">
        <v>85</v>
      </c>
      <c r="AY137" s="14" t="s">
        <v>148</v>
      </c>
      <c r="BE137" s="254">
        <f>IF(N137="základná",J137,0)</f>
        <v>0</v>
      </c>
      <c r="BF137" s="254">
        <f>IF(N137="znížená",J137,0)</f>
        <v>0</v>
      </c>
      <c r="BG137" s="254">
        <f>IF(N137="zákl. prenesená",J137,0)</f>
        <v>0</v>
      </c>
      <c r="BH137" s="254">
        <f>IF(N137="zníž. prenesená",J137,0)</f>
        <v>0</v>
      </c>
      <c r="BI137" s="254">
        <f>IF(N137="nulová",J137,0)</f>
        <v>0</v>
      </c>
      <c r="BJ137" s="14" t="s">
        <v>85</v>
      </c>
      <c r="BK137" s="255">
        <f>ROUND(I137*H137,3)</f>
        <v>0</v>
      </c>
      <c r="BL137" s="14" t="s">
        <v>154</v>
      </c>
      <c r="BM137" s="253" t="s">
        <v>557</v>
      </c>
    </row>
    <row r="138" s="2" customFormat="1" ht="24" customHeight="1">
      <c r="A138" s="35"/>
      <c r="B138" s="36"/>
      <c r="C138" s="242" t="s">
        <v>182</v>
      </c>
      <c r="D138" s="242" t="s">
        <v>150</v>
      </c>
      <c r="E138" s="243" t="s">
        <v>558</v>
      </c>
      <c r="F138" s="244" t="s">
        <v>559</v>
      </c>
      <c r="G138" s="245" t="s">
        <v>158</v>
      </c>
      <c r="H138" s="246">
        <v>30</v>
      </c>
      <c r="I138" s="247"/>
      <c r="J138" s="246">
        <f>ROUND(I138*H138,3)</f>
        <v>0</v>
      </c>
      <c r="K138" s="248"/>
      <c r="L138" s="41"/>
      <c r="M138" s="249" t="s">
        <v>1</v>
      </c>
      <c r="N138" s="250" t="s">
        <v>38</v>
      </c>
      <c r="O138" s="88"/>
      <c r="P138" s="251">
        <f>O138*H138</f>
        <v>0</v>
      </c>
      <c r="Q138" s="251">
        <v>0</v>
      </c>
      <c r="R138" s="251">
        <f>Q138*H138</f>
        <v>0</v>
      </c>
      <c r="S138" s="251">
        <v>0</v>
      </c>
      <c r="T138" s="252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53" t="s">
        <v>154</v>
      </c>
      <c r="AT138" s="253" t="s">
        <v>150</v>
      </c>
      <c r="AU138" s="253" t="s">
        <v>85</v>
      </c>
      <c r="AY138" s="14" t="s">
        <v>148</v>
      </c>
      <c r="BE138" s="254">
        <f>IF(N138="základná",J138,0)</f>
        <v>0</v>
      </c>
      <c r="BF138" s="254">
        <f>IF(N138="znížená",J138,0)</f>
        <v>0</v>
      </c>
      <c r="BG138" s="254">
        <f>IF(N138="zákl. prenesená",J138,0)</f>
        <v>0</v>
      </c>
      <c r="BH138" s="254">
        <f>IF(N138="zníž. prenesená",J138,0)</f>
        <v>0</v>
      </c>
      <c r="BI138" s="254">
        <f>IF(N138="nulová",J138,0)</f>
        <v>0</v>
      </c>
      <c r="BJ138" s="14" t="s">
        <v>85</v>
      </c>
      <c r="BK138" s="255">
        <f>ROUND(I138*H138,3)</f>
        <v>0</v>
      </c>
      <c r="BL138" s="14" t="s">
        <v>154</v>
      </c>
      <c r="BM138" s="253" t="s">
        <v>560</v>
      </c>
    </row>
    <row r="139" s="2" customFormat="1" ht="36" customHeight="1">
      <c r="A139" s="35"/>
      <c r="B139" s="36"/>
      <c r="C139" s="242" t="s">
        <v>186</v>
      </c>
      <c r="D139" s="242" t="s">
        <v>150</v>
      </c>
      <c r="E139" s="243" t="s">
        <v>561</v>
      </c>
      <c r="F139" s="244" t="s">
        <v>562</v>
      </c>
      <c r="G139" s="245" t="s">
        <v>158</v>
      </c>
      <c r="H139" s="246">
        <v>210</v>
      </c>
      <c r="I139" s="247"/>
      <c r="J139" s="246">
        <f>ROUND(I139*H139,3)</f>
        <v>0</v>
      </c>
      <c r="K139" s="248"/>
      <c r="L139" s="41"/>
      <c r="M139" s="249" t="s">
        <v>1</v>
      </c>
      <c r="N139" s="250" t="s">
        <v>38</v>
      </c>
      <c r="O139" s="88"/>
      <c r="P139" s="251">
        <f>O139*H139</f>
        <v>0</v>
      </c>
      <c r="Q139" s="251">
        <v>0</v>
      </c>
      <c r="R139" s="251">
        <f>Q139*H139</f>
        <v>0</v>
      </c>
      <c r="S139" s="251">
        <v>0</v>
      </c>
      <c r="T139" s="252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53" t="s">
        <v>154</v>
      </c>
      <c r="AT139" s="253" t="s">
        <v>150</v>
      </c>
      <c r="AU139" s="253" t="s">
        <v>85</v>
      </c>
      <c r="AY139" s="14" t="s">
        <v>148</v>
      </c>
      <c r="BE139" s="254">
        <f>IF(N139="základná",J139,0)</f>
        <v>0</v>
      </c>
      <c r="BF139" s="254">
        <f>IF(N139="znížená",J139,0)</f>
        <v>0</v>
      </c>
      <c r="BG139" s="254">
        <f>IF(N139="zákl. prenesená",J139,0)</f>
        <v>0</v>
      </c>
      <c r="BH139" s="254">
        <f>IF(N139="zníž. prenesená",J139,0)</f>
        <v>0</v>
      </c>
      <c r="BI139" s="254">
        <f>IF(N139="nulová",J139,0)</f>
        <v>0</v>
      </c>
      <c r="BJ139" s="14" t="s">
        <v>85</v>
      </c>
      <c r="BK139" s="255">
        <f>ROUND(I139*H139,3)</f>
        <v>0</v>
      </c>
      <c r="BL139" s="14" t="s">
        <v>154</v>
      </c>
      <c r="BM139" s="253" t="s">
        <v>563</v>
      </c>
    </row>
    <row r="140" s="2" customFormat="1" ht="24" customHeight="1">
      <c r="A140" s="35"/>
      <c r="B140" s="36"/>
      <c r="C140" s="242" t="s">
        <v>190</v>
      </c>
      <c r="D140" s="242" t="s">
        <v>150</v>
      </c>
      <c r="E140" s="243" t="s">
        <v>230</v>
      </c>
      <c r="F140" s="244" t="s">
        <v>231</v>
      </c>
      <c r="G140" s="245" t="s">
        <v>158</v>
      </c>
      <c r="H140" s="246">
        <v>60</v>
      </c>
      <c r="I140" s="247"/>
      <c r="J140" s="246">
        <f>ROUND(I140*H140,3)</f>
        <v>0</v>
      </c>
      <c r="K140" s="248"/>
      <c r="L140" s="41"/>
      <c r="M140" s="249" t="s">
        <v>1</v>
      </c>
      <c r="N140" s="250" t="s">
        <v>38</v>
      </c>
      <c r="O140" s="88"/>
      <c r="P140" s="251">
        <f>O140*H140</f>
        <v>0</v>
      </c>
      <c r="Q140" s="251">
        <v>0</v>
      </c>
      <c r="R140" s="251">
        <f>Q140*H140</f>
        <v>0</v>
      </c>
      <c r="S140" s="251">
        <v>0</v>
      </c>
      <c r="T140" s="252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53" t="s">
        <v>154</v>
      </c>
      <c r="AT140" s="253" t="s">
        <v>150</v>
      </c>
      <c r="AU140" s="253" t="s">
        <v>85</v>
      </c>
      <c r="AY140" s="14" t="s">
        <v>148</v>
      </c>
      <c r="BE140" s="254">
        <f>IF(N140="základná",J140,0)</f>
        <v>0</v>
      </c>
      <c r="BF140" s="254">
        <f>IF(N140="znížená",J140,0)</f>
        <v>0</v>
      </c>
      <c r="BG140" s="254">
        <f>IF(N140="zákl. prenesená",J140,0)</f>
        <v>0</v>
      </c>
      <c r="BH140" s="254">
        <f>IF(N140="zníž. prenesená",J140,0)</f>
        <v>0</v>
      </c>
      <c r="BI140" s="254">
        <f>IF(N140="nulová",J140,0)</f>
        <v>0</v>
      </c>
      <c r="BJ140" s="14" t="s">
        <v>85</v>
      </c>
      <c r="BK140" s="255">
        <f>ROUND(I140*H140,3)</f>
        <v>0</v>
      </c>
      <c r="BL140" s="14" t="s">
        <v>154</v>
      </c>
      <c r="BM140" s="253" t="s">
        <v>564</v>
      </c>
    </row>
    <row r="141" s="2" customFormat="1" ht="24" customHeight="1">
      <c r="A141" s="35"/>
      <c r="B141" s="36"/>
      <c r="C141" s="242" t="s">
        <v>194</v>
      </c>
      <c r="D141" s="242" t="s">
        <v>150</v>
      </c>
      <c r="E141" s="243" t="s">
        <v>246</v>
      </c>
      <c r="F141" s="244" t="s">
        <v>247</v>
      </c>
      <c r="G141" s="245" t="s">
        <v>248</v>
      </c>
      <c r="H141" s="246">
        <v>50.100000000000001</v>
      </c>
      <c r="I141" s="247"/>
      <c r="J141" s="246">
        <f>ROUND(I141*H141,3)</f>
        <v>0</v>
      </c>
      <c r="K141" s="248"/>
      <c r="L141" s="41"/>
      <c r="M141" s="249" t="s">
        <v>1</v>
      </c>
      <c r="N141" s="250" t="s">
        <v>38</v>
      </c>
      <c r="O141" s="88"/>
      <c r="P141" s="251">
        <f>O141*H141</f>
        <v>0</v>
      </c>
      <c r="Q141" s="251">
        <v>0</v>
      </c>
      <c r="R141" s="251">
        <f>Q141*H141</f>
        <v>0</v>
      </c>
      <c r="S141" s="251">
        <v>0</v>
      </c>
      <c r="T141" s="252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53" t="s">
        <v>154</v>
      </c>
      <c r="AT141" s="253" t="s">
        <v>150</v>
      </c>
      <c r="AU141" s="253" t="s">
        <v>85</v>
      </c>
      <c r="AY141" s="14" t="s">
        <v>148</v>
      </c>
      <c r="BE141" s="254">
        <f>IF(N141="základná",J141,0)</f>
        <v>0</v>
      </c>
      <c r="BF141" s="254">
        <f>IF(N141="znížená",J141,0)</f>
        <v>0</v>
      </c>
      <c r="BG141" s="254">
        <f>IF(N141="zákl. prenesená",J141,0)</f>
        <v>0</v>
      </c>
      <c r="BH141" s="254">
        <f>IF(N141="zníž. prenesená",J141,0)</f>
        <v>0</v>
      </c>
      <c r="BI141" s="254">
        <f>IF(N141="nulová",J141,0)</f>
        <v>0</v>
      </c>
      <c r="BJ141" s="14" t="s">
        <v>85</v>
      </c>
      <c r="BK141" s="255">
        <f>ROUND(I141*H141,3)</f>
        <v>0</v>
      </c>
      <c r="BL141" s="14" t="s">
        <v>154</v>
      </c>
      <c r="BM141" s="253" t="s">
        <v>565</v>
      </c>
    </row>
    <row r="142" s="2" customFormat="1" ht="24" customHeight="1">
      <c r="A142" s="35"/>
      <c r="B142" s="36"/>
      <c r="C142" s="242" t="s">
        <v>198</v>
      </c>
      <c r="D142" s="242" t="s">
        <v>150</v>
      </c>
      <c r="E142" s="243" t="s">
        <v>566</v>
      </c>
      <c r="F142" s="244" t="s">
        <v>567</v>
      </c>
      <c r="G142" s="245" t="s">
        <v>158</v>
      </c>
      <c r="H142" s="246">
        <v>60</v>
      </c>
      <c r="I142" s="247"/>
      <c r="J142" s="246">
        <f>ROUND(I142*H142,3)</f>
        <v>0</v>
      </c>
      <c r="K142" s="248"/>
      <c r="L142" s="41"/>
      <c r="M142" s="249" t="s">
        <v>1</v>
      </c>
      <c r="N142" s="250" t="s">
        <v>38</v>
      </c>
      <c r="O142" s="88"/>
      <c r="P142" s="251">
        <f>O142*H142</f>
        <v>0</v>
      </c>
      <c r="Q142" s="251">
        <v>0</v>
      </c>
      <c r="R142" s="251">
        <f>Q142*H142</f>
        <v>0</v>
      </c>
      <c r="S142" s="251">
        <v>0</v>
      </c>
      <c r="T142" s="252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53" t="s">
        <v>154</v>
      </c>
      <c r="AT142" s="253" t="s">
        <v>150</v>
      </c>
      <c r="AU142" s="253" t="s">
        <v>85</v>
      </c>
      <c r="AY142" s="14" t="s">
        <v>148</v>
      </c>
      <c r="BE142" s="254">
        <f>IF(N142="základná",J142,0)</f>
        <v>0</v>
      </c>
      <c r="BF142" s="254">
        <f>IF(N142="znížená",J142,0)</f>
        <v>0</v>
      </c>
      <c r="BG142" s="254">
        <f>IF(N142="zákl. prenesená",J142,0)</f>
        <v>0</v>
      </c>
      <c r="BH142" s="254">
        <f>IF(N142="zníž. prenesená",J142,0)</f>
        <v>0</v>
      </c>
      <c r="BI142" s="254">
        <f>IF(N142="nulová",J142,0)</f>
        <v>0</v>
      </c>
      <c r="BJ142" s="14" t="s">
        <v>85</v>
      </c>
      <c r="BK142" s="255">
        <f>ROUND(I142*H142,3)</f>
        <v>0</v>
      </c>
      <c r="BL142" s="14" t="s">
        <v>154</v>
      </c>
      <c r="BM142" s="253" t="s">
        <v>568</v>
      </c>
    </row>
    <row r="143" s="2" customFormat="1" ht="24" customHeight="1">
      <c r="A143" s="35"/>
      <c r="B143" s="36"/>
      <c r="C143" s="242" t="s">
        <v>202</v>
      </c>
      <c r="D143" s="242" t="s">
        <v>150</v>
      </c>
      <c r="E143" s="243" t="s">
        <v>569</v>
      </c>
      <c r="F143" s="244" t="s">
        <v>570</v>
      </c>
      <c r="G143" s="245" t="s">
        <v>158</v>
      </c>
      <c r="H143" s="246">
        <v>15</v>
      </c>
      <c r="I143" s="247"/>
      <c r="J143" s="246">
        <f>ROUND(I143*H143,3)</f>
        <v>0</v>
      </c>
      <c r="K143" s="248"/>
      <c r="L143" s="41"/>
      <c r="M143" s="249" t="s">
        <v>1</v>
      </c>
      <c r="N143" s="250" t="s">
        <v>38</v>
      </c>
      <c r="O143" s="88"/>
      <c r="P143" s="251">
        <f>O143*H143</f>
        <v>0</v>
      </c>
      <c r="Q143" s="251">
        <v>0</v>
      </c>
      <c r="R143" s="251">
        <f>Q143*H143</f>
        <v>0</v>
      </c>
      <c r="S143" s="251">
        <v>0</v>
      </c>
      <c r="T143" s="252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53" t="s">
        <v>154</v>
      </c>
      <c r="AT143" s="253" t="s">
        <v>150</v>
      </c>
      <c r="AU143" s="253" t="s">
        <v>85</v>
      </c>
      <c r="AY143" s="14" t="s">
        <v>148</v>
      </c>
      <c r="BE143" s="254">
        <f>IF(N143="základná",J143,0)</f>
        <v>0</v>
      </c>
      <c r="BF143" s="254">
        <f>IF(N143="znížená",J143,0)</f>
        <v>0</v>
      </c>
      <c r="BG143" s="254">
        <f>IF(N143="zákl. prenesená",J143,0)</f>
        <v>0</v>
      </c>
      <c r="BH143" s="254">
        <f>IF(N143="zníž. prenesená",J143,0)</f>
        <v>0</v>
      </c>
      <c r="BI143" s="254">
        <f>IF(N143="nulová",J143,0)</f>
        <v>0</v>
      </c>
      <c r="BJ143" s="14" t="s">
        <v>85</v>
      </c>
      <c r="BK143" s="255">
        <f>ROUND(I143*H143,3)</f>
        <v>0</v>
      </c>
      <c r="BL143" s="14" t="s">
        <v>154</v>
      </c>
      <c r="BM143" s="253" t="s">
        <v>571</v>
      </c>
    </row>
    <row r="144" s="2" customFormat="1" ht="36" customHeight="1">
      <c r="A144" s="35"/>
      <c r="B144" s="36"/>
      <c r="C144" s="242" t="s">
        <v>206</v>
      </c>
      <c r="D144" s="242" t="s">
        <v>150</v>
      </c>
      <c r="E144" s="243" t="s">
        <v>572</v>
      </c>
      <c r="F144" s="244" t="s">
        <v>573</v>
      </c>
      <c r="G144" s="245" t="s">
        <v>158</v>
      </c>
      <c r="H144" s="246">
        <v>75</v>
      </c>
      <c r="I144" s="247"/>
      <c r="J144" s="246">
        <f>ROUND(I144*H144,3)</f>
        <v>0</v>
      </c>
      <c r="K144" s="248"/>
      <c r="L144" s="41"/>
      <c r="M144" s="249" t="s">
        <v>1</v>
      </c>
      <c r="N144" s="250" t="s">
        <v>38</v>
      </c>
      <c r="O144" s="88"/>
      <c r="P144" s="251">
        <f>O144*H144</f>
        <v>0</v>
      </c>
      <c r="Q144" s="251">
        <v>0</v>
      </c>
      <c r="R144" s="251">
        <f>Q144*H144</f>
        <v>0</v>
      </c>
      <c r="S144" s="251">
        <v>0</v>
      </c>
      <c r="T144" s="252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53" t="s">
        <v>154</v>
      </c>
      <c r="AT144" s="253" t="s">
        <v>150</v>
      </c>
      <c r="AU144" s="253" t="s">
        <v>85</v>
      </c>
      <c r="AY144" s="14" t="s">
        <v>148</v>
      </c>
      <c r="BE144" s="254">
        <f>IF(N144="základná",J144,0)</f>
        <v>0</v>
      </c>
      <c r="BF144" s="254">
        <f>IF(N144="znížená",J144,0)</f>
        <v>0</v>
      </c>
      <c r="BG144" s="254">
        <f>IF(N144="zákl. prenesená",J144,0)</f>
        <v>0</v>
      </c>
      <c r="BH144" s="254">
        <f>IF(N144="zníž. prenesená",J144,0)</f>
        <v>0</v>
      </c>
      <c r="BI144" s="254">
        <f>IF(N144="nulová",J144,0)</f>
        <v>0</v>
      </c>
      <c r="BJ144" s="14" t="s">
        <v>85</v>
      </c>
      <c r="BK144" s="255">
        <f>ROUND(I144*H144,3)</f>
        <v>0</v>
      </c>
      <c r="BL144" s="14" t="s">
        <v>154</v>
      </c>
      <c r="BM144" s="253" t="s">
        <v>574</v>
      </c>
    </row>
    <row r="145" s="2" customFormat="1" ht="16.5" customHeight="1">
      <c r="A145" s="35"/>
      <c r="B145" s="36"/>
      <c r="C145" s="256" t="s">
        <v>210</v>
      </c>
      <c r="D145" s="256" t="s">
        <v>259</v>
      </c>
      <c r="E145" s="257" t="s">
        <v>575</v>
      </c>
      <c r="F145" s="258" t="s">
        <v>576</v>
      </c>
      <c r="G145" s="259" t="s">
        <v>248</v>
      </c>
      <c r="H145" s="260">
        <v>58.450000000000003</v>
      </c>
      <c r="I145" s="261"/>
      <c r="J145" s="260">
        <f>ROUND(I145*H145,3)</f>
        <v>0</v>
      </c>
      <c r="K145" s="262"/>
      <c r="L145" s="263"/>
      <c r="M145" s="264" t="s">
        <v>1</v>
      </c>
      <c r="N145" s="265" t="s">
        <v>38</v>
      </c>
      <c r="O145" s="88"/>
      <c r="P145" s="251">
        <f>O145*H145</f>
        <v>0</v>
      </c>
      <c r="Q145" s="251">
        <v>1</v>
      </c>
      <c r="R145" s="251">
        <f>Q145*H145</f>
        <v>58.450000000000003</v>
      </c>
      <c r="S145" s="251">
        <v>0</v>
      </c>
      <c r="T145" s="252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53" t="s">
        <v>178</v>
      </c>
      <c r="AT145" s="253" t="s">
        <v>259</v>
      </c>
      <c r="AU145" s="253" t="s">
        <v>85</v>
      </c>
      <c r="AY145" s="14" t="s">
        <v>148</v>
      </c>
      <c r="BE145" s="254">
        <f>IF(N145="základná",J145,0)</f>
        <v>0</v>
      </c>
      <c r="BF145" s="254">
        <f>IF(N145="znížená",J145,0)</f>
        <v>0</v>
      </c>
      <c r="BG145" s="254">
        <f>IF(N145="zákl. prenesená",J145,0)</f>
        <v>0</v>
      </c>
      <c r="BH145" s="254">
        <f>IF(N145="zníž. prenesená",J145,0)</f>
        <v>0</v>
      </c>
      <c r="BI145" s="254">
        <f>IF(N145="nulová",J145,0)</f>
        <v>0</v>
      </c>
      <c r="BJ145" s="14" t="s">
        <v>85</v>
      </c>
      <c r="BK145" s="255">
        <f>ROUND(I145*H145,3)</f>
        <v>0</v>
      </c>
      <c r="BL145" s="14" t="s">
        <v>154</v>
      </c>
      <c r="BM145" s="253" t="s">
        <v>577</v>
      </c>
    </row>
    <row r="146" s="2" customFormat="1" ht="24" customHeight="1">
      <c r="A146" s="35"/>
      <c r="B146" s="36"/>
      <c r="C146" s="242" t="s">
        <v>214</v>
      </c>
      <c r="D146" s="242" t="s">
        <v>150</v>
      </c>
      <c r="E146" s="243" t="s">
        <v>269</v>
      </c>
      <c r="F146" s="244" t="s">
        <v>270</v>
      </c>
      <c r="G146" s="245" t="s">
        <v>153</v>
      </c>
      <c r="H146" s="246">
        <v>100</v>
      </c>
      <c r="I146" s="247"/>
      <c r="J146" s="246">
        <f>ROUND(I146*H146,3)</f>
        <v>0</v>
      </c>
      <c r="K146" s="248"/>
      <c r="L146" s="41"/>
      <c r="M146" s="249" t="s">
        <v>1</v>
      </c>
      <c r="N146" s="250" t="s">
        <v>38</v>
      </c>
      <c r="O146" s="88"/>
      <c r="P146" s="251">
        <f>O146*H146</f>
        <v>0</v>
      </c>
      <c r="Q146" s="251">
        <v>0</v>
      </c>
      <c r="R146" s="251">
        <f>Q146*H146</f>
        <v>0</v>
      </c>
      <c r="S146" s="251">
        <v>0</v>
      </c>
      <c r="T146" s="252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53" t="s">
        <v>154</v>
      </c>
      <c r="AT146" s="253" t="s">
        <v>150</v>
      </c>
      <c r="AU146" s="253" t="s">
        <v>85</v>
      </c>
      <c r="AY146" s="14" t="s">
        <v>148</v>
      </c>
      <c r="BE146" s="254">
        <f>IF(N146="základná",J146,0)</f>
        <v>0</v>
      </c>
      <c r="BF146" s="254">
        <f>IF(N146="znížená",J146,0)</f>
        <v>0</v>
      </c>
      <c r="BG146" s="254">
        <f>IF(N146="zákl. prenesená",J146,0)</f>
        <v>0</v>
      </c>
      <c r="BH146" s="254">
        <f>IF(N146="zníž. prenesená",J146,0)</f>
        <v>0</v>
      </c>
      <c r="BI146" s="254">
        <f>IF(N146="nulová",J146,0)</f>
        <v>0</v>
      </c>
      <c r="BJ146" s="14" t="s">
        <v>85</v>
      </c>
      <c r="BK146" s="255">
        <f>ROUND(I146*H146,3)</f>
        <v>0</v>
      </c>
      <c r="BL146" s="14" t="s">
        <v>154</v>
      </c>
      <c r="BM146" s="253" t="s">
        <v>578</v>
      </c>
    </row>
    <row r="147" s="12" customFormat="1" ht="22.8" customHeight="1">
      <c r="A147" s="12"/>
      <c r="B147" s="226"/>
      <c r="C147" s="227"/>
      <c r="D147" s="228" t="s">
        <v>71</v>
      </c>
      <c r="E147" s="240" t="s">
        <v>85</v>
      </c>
      <c r="F147" s="240" t="s">
        <v>416</v>
      </c>
      <c r="G147" s="227"/>
      <c r="H147" s="227"/>
      <c r="I147" s="230"/>
      <c r="J147" s="241">
        <f>BK147</f>
        <v>0</v>
      </c>
      <c r="K147" s="227"/>
      <c r="L147" s="232"/>
      <c r="M147" s="233"/>
      <c r="N147" s="234"/>
      <c r="O147" s="234"/>
      <c r="P147" s="235">
        <f>SUM(P148:P153)</f>
        <v>0</v>
      </c>
      <c r="Q147" s="234"/>
      <c r="R147" s="235">
        <f>SUM(R148:R153)</f>
        <v>38.825000000000003</v>
      </c>
      <c r="S147" s="234"/>
      <c r="T147" s="236">
        <f>SUM(T148:T153)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37" t="s">
        <v>79</v>
      </c>
      <c r="AT147" s="238" t="s">
        <v>71</v>
      </c>
      <c r="AU147" s="238" t="s">
        <v>79</v>
      </c>
      <c r="AY147" s="237" t="s">
        <v>148</v>
      </c>
      <c r="BK147" s="239">
        <f>SUM(BK148:BK153)</f>
        <v>0</v>
      </c>
    </row>
    <row r="148" s="2" customFormat="1" ht="24" customHeight="1">
      <c r="A148" s="35"/>
      <c r="B148" s="36"/>
      <c r="C148" s="242" t="s">
        <v>218</v>
      </c>
      <c r="D148" s="242" t="s">
        <v>150</v>
      </c>
      <c r="E148" s="243" t="s">
        <v>579</v>
      </c>
      <c r="F148" s="244" t="s">
        <v>580</v>
      </c>
      <c r="G148" s="245" t="s">
        <v>280</v>
      </c>
      <c r="H148" s="246">
        <v>625</v>
      </c>
      <c r="I148" s="247"/>
      <c r="J148" s="246">
        <f>ROUND(I148*H148,3)</f>
        <v>0</v>
      </c>
      <c r="K148" s="248"/>
      <c r="L148" s="41"/>
      <c r="M148" s="249" t="s">
        <v>1</v>
      </c>
      <c r="N148" s="250" t="s">
        <v>38</v>
      </c>
      <c r="O148" s="88"/>
      <c r="P148" s="251">
        <f>O148*H148</f>
        <v>0</v>
      </c>
      <c r="Q148" s="251">
        <v>5.0000000000000002E-05</v>
      </c>
      <c r="R148" s="251">
        <f>Q148*H148</f>
        <v>0.03125</v>
      </c>
      <c r="S148" s="251">
        <v>0</v>
      </c>
      <c r="T148" s="252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53" t="s">
        <v>154</v>
      </c>
      <c r="AT148" s="253" t="s">
        <v>150</v>
      </c>
      <c r="AU148" s="253" t="s">
        <v>85</v>
      </c>
      <c r="AY148" s="14" t="s">
        <v>148</v>
      </c>
      <c r="BE148" s="254">
        <f>IF(N148="základná",J148,0)</f>
        <v>0</v>
      </c>
      <c r="BF148" s="254">
        <f>IF(N148="znížená",J148,0)</f>
        <v>0</v>
      </c>
      <c r="BG148" s="254">
        <f>IF(N148="zákl. prenesená",J148,0)</f>
        <v>0</v>
      </c>
      <c r="BH148" s="254">
        <f>IF(N148="zníž. prenesená",J148,0)</f>
        <v>0</v>
      </c>
      <c r="BI148" s="254">
        <f>IF(N148="nulová",J148,0)</f>
        <v>0</v>
      </c>
      <c r="BJ148" s="14" t="s">
        <v>85</v>
      </c>
      <c r="BK148" s="255">
        <f>ROUND(I148*H148,3)</f>
        <v>0</v>
      </c>
      <c r="BL148" s="14" t="s">
        <v>154</v>
      </c>
      <c r="BM148" s="253" t="s">
        <v>581</v>
      </c>
    </row>
    <row r="149" s="2" customFormat="1" ht="24" customHeight="1">
      <c r="A149" s="35"/>
      <c r="B149" s="36"/>
      <c r="C149" s="242" t="s">
        <v>222</v>
      </c>
      <c r="D149" s="242" t="s">
        <v>150</v>
      </c>
      <c r="E149" s="243" t="s">
        <v>582</v>
      </c>
      <c r="F149" s="244" t="s">
        <v>583</v>
      </c>
      <c r="G149" s="245" t="s">
        <v>280</v>
      </c>
      <c r="H149" s="246">
        <v>625</v>
      </c>
      <c r="I149" s="247"/>
      <c r="J149" s="246">
        <f>ROUND(I149*H149,3)</f>
        <v>0</v>
      </c>
      <c r="K149" s="248"/>
      <c r="L149" s="41"/>
      <c r="M149" s="249" t="s">
        <v>1</v>
      </c>
      <c r="N149" s="250" t="s">
        <v>38</v>
      </c>
      <c r="O149" s="88"/>
      <c r="P149" s="251">
        <f>O149*H149</f>
        <v>0</v>
      </c>
      <c r="Q149" s="251">
        <v>1.0000000000000001E-05</v>
      </c>
      <c r="R149" s="251">
        <f>Q149*H149</f>
        <v>0.0062500000000000003</v>
      </c>
      <c r="S149" s="251">
        <v>0</v>
      </c>
      <c r="T149" s="252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53" t="s">
        <v>154</v>
      </c>
      <c r="AT149" s="253" t="s">
        <v>150</v>
      </c>
      <c r="AU149" s="253" t="s">
        <v>85</v>
      </c>
      <c r="AY149" s="14" t="s">
        <v>148</v>
      </c>
      <c r="BE149" s="254">
        <f>IF(N149="základná",J149,0)</f>
        <v>0</v>
      </c>
      <c r="BF149" s="254">
        <f>IF(N149="znížená",J149,0)</f>
        <v>0</v>
      </c>
      <c r="BG149" s="254">
        <f>IF(N149="zákl. prenesená",J149,0)</f>
        <v>0</v>
      </c>
      <c r="BH149" s="254">
        <f>IF(N149="zníž. prenesená",J149,0)</f>
        <v>0</v>
      </c>
      <c r="BI149" s="254">
        <f>IF(N149="nulová",J149,0)</f>
        <v>0</v>
      </c>
      <c r="BJ149" s="14" t="s">
        <v>85</v>
      </c>
      <c r="BK149" s="255">
        <f>ROUND(I149*H149,3)</f>
        <v>0</v>
      </c>
      <c r="BL149" s="14" t="s">
        <v>154</v>
      </c>
      <c r="BM149" s="253" t="s">
        <v>584</v>
      </c>
    </row>
    <row r="150" s="2" customFormat="1" ht="24" customHeight="1">
      <c r="A150" s="35"/>
      <c r="B150" s="36"/>
      <c r="C150" s="242" t="s">
        <v>7</v>
      </c>
      <c r="D150" s="242" t="s">
        <v>150</v>
      </c>
      <c r="E150" s="243" t="s">
        <v>585</v>
      </c>
      <c r="F150" s="244" t="s">
        <v>586</v>
      </c>
      <c r="G150" s="245" t="s">
        <v>153</v>
      </c>
      <c r="H150" s="246">
        <v>250</v>
      </c>
      <c r="I150" s="247"/>
      <c r="J150" s="246">
        <f>ROUND(I150*H150,3)</f>
        <v>0</v>
      </c>
      <c r="K150" s="248"/>
      <c r="L150" s="41"/>
      <c r="M150" s="249" t="s">
        <v>1</v>
      </c>
      <c r="N150" s="250" t="s">
        <v>38</v>
      </c>
      <c r="O150" s="88"/>
      <c r="P150" s="251">
        <f>O150*H150</f>
        <v>0</v>
      </c>
      <c r="Q150" s="251">
        <v>0.00014999999999999999</v>
      </c>
      <c r="R150" s="251">
        <f>Q150*H150</f>
        <v>0.037499999999999999</v>
      </c>
      <c r="S150" s="251">
        <v>0</v>
      </c>
      <c r="T150" s="252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53" t="s">
        <v>154</v>
      </c>
      <c r="AT150" s="253" t="s">
        <v>150</v>
      </c>
      <c r="AU150" s="253" t="s">
        <v>85</v>
      </c>
      <c r="AY150" s="14" t="s">
        <v>148</v>
      </c>
      <c r="BE150" s="254">
        <f>IF(N150="základná",J150,0)</f>
        <v>0</v>
      </c>
      <c r="BF150" s="254">
        <f>IF(N150="znížená",J150,0)</f>
        <v>0</v>
      </c>
      <c r="BG150" s="254">
        <f>IF(N150="zákl. prenesená",J150,0)</f>
        <v>0</v>
      </c>
      <c r="BH150" s="254">
        <f>IF(N150="zníž. prenesená",J150,0)</f>
        <v>0</v>
      </c>
      <c r="BI150" s="254">
        <f>IF(N150="nulová",J150,0)</f>
        <v>0</v>
      </c>
      <c r="BJ150" s="14" t="s">
        <v>85</v>
      </c>
      <c r="BK150" s="255">
        <f>ROUND(I150*H150,3)</f>
        <v>0</v>
      </c>
      <c r="BL150" s="14" t="s">
        <v>154</v>
      </c>
      <c r="BM150" s="253" t="s">
        <v>587</v>
      </c>
    </row>
    <row r="151" s="2" customFormat="1" ht="24" customHeight="1">
      <c r="A151" s="35"/>
      <c r="B151" s="36"/>
      <c r="C151" s="242" t="s">
        <v>229</v>
      </c>
      <c r="D151" s="242" t="s">
        <v>150</v>
      </c>
      <c r="E151" s="243" t="s">
        <v>588</v>
      </c>
      <c r="F151" s="244" t="s">
        <v>589</v>
      </c>
      <c r="G151" s="245" t="s">
        <v>153</v>
      </c>
      <c r="H151" s="246">
        <v>250</v>
      </c>
      <c r="I151" s="247"/>
      <c r="J151" s="246">
        <f>ROUND(I151*H151,3)</f>
        <v>0</v>
      </c>
      <c r="K151" s="248"/>
      <c r="L151" s="41"/>
      <c r="M151" s="249" t="s">
        <v>1</v>
      </c>
      <c r="N151" s="250" t="s">
        <v>38</v>
      </c>
      <c r="O151" s="88"/>
      <c r="P151" s="251">
        <f>O151*H151</f>
        <v>0</v>
      </c>
      <c r="Q151" s="251">
        <v>0</v>
      </c>
      <c r="R151" s="251">
        <f>Q151*H151</f>
        <v>0</v>
      </c>
      <c r="S151" s="251">
        <v>0</v>
      </c>
      <c r="T151" s="252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53" t="s">
        <v>154</v>
      </c>
      <c r="AT151" s="253" t="s">
        <v>150</v>
      </c>
      <c r="AU151" s="253" t="s">
        <v>85</v>
      </c>
      <c r="AY151" s="14" t="s">
        <v>148</v>
      </c>
      <c r="BE151" s="254">
        <f>IF(N151="základná",J151,0)</f>
        <v>0</v>
      </c>
      <c r="BF151" s="254">
        <f>IF(N151="znížená",J151,0)</f>
        <v>0</v>
      </c>
      <c r="BG151" s="254">
        <f>IF(N151="zákl. prenesená",J151,0)</f>
        <v>0</v>
      </c>
      <c r="BH151" s="254">
        <f>IF(N151="zníž. prenesená",J151,0)</f>
        <v>0</v>
      </c>
      <c r="BI151" s="254">
        <f>IF(N151="nulová",J151,0)</f>
        <v>0</v>
      </c>
      <c r="BJ151" s="14" t="s">
        <v>85</v>
      </c>
      <c r="BK151" s="255">
        <f>ROUND(I151*H151,3)</f>
        <v>0</v>
      </c>
      <c r="BL151" s="14" t="s">
        <v>154</v>
      </c>
      <c r="BM151" s="253" t="s">
        <v>590</v>
      </c>
    </row>
    <row r="152" s="2" customFormat="1" ht="24" customHeight="1">
      <c r="A152" s="35"/>
      <c r="B152" s="36"/>
      <c r="C152" s="256" t="s">
        <v>233</v>
      </c>
      <c r="D152" s="256" t="s">
        <v>259</v>
      </c>
      <c r="E152" s="257" t="s">
        <v>591</v>
      </c>
      <c r="F152" s="258" t="s">
        <v>592</v>
      </c>
      <c r="G152" s="259" t="s">
        <v>248</v>
      </c>
      <c r="H152" s="260">
        <v>38.75</v>
      </c>
      <c r="I152" s="261"/>
      <c r="J152" s="260">
        <f>ROUND(I152*H152,3)</f>
        <v>0</v>
      </c>
      <c r="K152" s="262"/>
      <c r="L152" s="263"/>
      <c r="M152" s="264" t="s">
        <v>1</v>
      </c>
      <c r="N152" s="265" t="s">
        <v>38</v>
      </c>
      <c r="O152" s="88"/>
      <c r="P152" s="251">
        <f>O152*H152</f>
        <v>0</v>
      </c>
      <c r="Q152" s="251">
        <v>1</v>
      </c>
      <c r="R152" s="251">
        <f>Q152*H152</f>
        <v>38.75</v>
      </c>
      <c r="S152" s="251">
        <v>0</v>
      </c>
      <c r="T152" s="252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53" t="s">
        <v>178</v>
      </c>
      <c r="AT152" s="253" t="s">
        <v>259</v>
      </c>
      <c r="AU152" s="253" t="s">
        <v>85</v>
      </c>
      <c r="AY152" s="14" t="s">
        <v>148</v>
      </c>
      <c r="BE152" s="254">
        <f>IF(N152="základná",J152,0)</f>
        <v>0</v>
      </c>
      <c r="BF152" s="254">
        <f>IF(N152="znížená",J152,0)</f>
        <v>0</v>
      </c>
      <c r="BG152" s="254">
        <f>IF(N152="zákl. prenesená",J152,0)</f>
        <v>0</v>
      </c>
      <c r="BH152" s="254">
        <f>IF(N152="zníž. prenesená",J152,0)</f>
        <v>0</v>
      </c>
      <c r="BI152" s="254">
        <f>IF(N152="nulová",J152,0)</f>
        <v>0</v>
      </c>
      <c r="BJ152" s="14" t="s">
        <v>85</v>
      </c>
      <c r="BK152" s="255">
        <f>ROUND(I152*H152,3)</f>
        <v>0</v>
      </c>
      <c r="BL152" s="14" t="s">
        <v>154</v>
      </c>
      <c r="BM152" s="253" t="s">
        <v>593</v>
      </c>
    </row>
    <row r="153" s="2" customFormat="1" ht="24" customHeight="1">
      <c r="A153" s="35"/>
      <c r="B153" s="36"/>
      <c r="C153" s="242" t="s">
        <v>237</v>
      </c>
      <c r="D153" s="242" t="s">
        <v>150</v>
      </c>
      <c r="E153" s="243" t="s">
        <v>594</v>
      </c>
      <c r="F153" s="244" t="s">
        <v>595</v>
      </c>
      <c r="G153" s="245" t="s">
        <v>153</v>
      </c>
      <c r="H153" s="246">
        <v>250</v>
      </c>
      <c r="I153" s="247"/>
      <c r="J153" s="246">
        <f>ROUND(I153*H153,3)</f>
        <v>0</v>
      </c>
      <c r="K153" s="248"/>
      <c r="L153" s="41"/>
      <c r="M153" s="249" t="s">
        <v>1</v>
      </c>
      <c r="N153" s="250" t="s">
        <v>38</v>
      </c>
      <c r="O153" s="88"/>
      <c r="P153" s="251">
        <f>O153*H153</f>
        <v>0</v>
      </c>
      <c r="Q153" s="251">
        <v>0</v>
      </c>
      <c r="R153" s="251">
        <f>Q153*H153</f>
        <v>0</v>
      </c>
      <c r="S153" s="251">
        <v>0</v>
      </c>
      <c r="T153" s="252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53" t="s">
        <v>154</v>
      </c>
      <c r="AT153" s="253" t="s">
        <v>150</v>
      </c>
      <c r="AU153" s="253" t="s">
        <v>85</v>
      </c>
      <c r="AY153" s="14" t="s">
        <v>148</v>
      </c>
      <c r="BE153" s="254">
        <f>IF(N153="základná",J153,0)</f>
        <v>0</v>
      </c>
      <c r="BF153" s="254">
        <f>IF(N153="znížená",J153,0)</f>
        <v>0</v>
      </c>
      <c r="BG153" s="254">
        <f>IF(N153="zákl. prenesená",J153,0)</f>
        <v>0</v>
      </c>
      <c r="BH153" s="254">
        <f>IF(N153="zníž. prenesená",J153,0)</f>
        <v>0</v>
      </c>
      <c r="BI153" s="254">
        <f>IF(N153="nulová",J153,0)</f>
        <v>0</v>
      </c>
      <c r="BJ153" s="14" t="s">
        <v>85</v>
      </c>
      <c r="BK153" s="255">
        <f>ROUND(I153*H153,3)</f>
        <v>0</v>
      </c>
      <c r="BL153" s="14" t="s">
        <v>154</v>
      </c>
      <c r="BM153" s="253" t="s">
        <v>596</v>
      </c>
    </row>
    <row r="154" s="12" customFormat="1" ht="22.8" customHeight="1">
      <c r="A154" s="12"/>
      <c r="B154" s="226"/>
      <c r="C154" s="227"/>
      <c r="D154" s="228" t="s">
        <v>71</v>
      </c>
      <c r="E154" s="240" t="s">
        <v>154</v>
      </c>
      <c r="F154" s="240" t="s">
        <v>287</v>
      </c>
      <c r="G154" s="227"/>
      <c r="H154" s="227"/>
      <c r="I154" s="230"/>
      <c r="J154" s="241">
        <f>BK154</f>
        <v>0</v>
      </c>
      <c r="K154" s="227"/>
      <c r="L154" s="232"/>
      <c r="M154" s="233"/>
      <c r="N154" s="234"/>
      <c r="O154" s="234"/>
      <c r="P154" s="235">
        <f>SUM(P155:P157)</f>
        <v>0</v>
      </c>
      <c r="Q154" s="234"/>
      <c r="R154" s="235">
        <f>SUM(R155:R157)</f>
        <v>0.19199999999999998</v>
      </c>
      <c r="S154" s="234"/>
      <c r="T154" s="236">
        <f>SUM(T155:T157)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37" t="s">
        <v>79</v>
      </c>
      <c r="AT154" s="238" t="s">
        <v>71</v>
      </c>
      <c r="AU154" s="238" t="s">
        <v>79</v>
      </c>
      <c r="AY154" s="237" t="s">
        <v>148</v>
      </c>
      <c r="BK154" s="239">
        <f>SUM(BK155:BK157)</f>
        <v>0</v>
      </c>
    </row>
    <row r="155" s="2" customFormat="1" ht="24" customHeight="1">
      <c r="A155" s="35"/>
      <c r="B155" s="36"/>
      <c r="C155" s="242" t="s">
        <v>241</v>
      </c>
      <c r="D155" s="242" t="s">
        <v>150</v>
      </c>
      <c r="E155" s="243" t="s">
        <v>597</v>
      </c>
      <c r="F155" s="244" t="s">
        <v>598</v>
      </c>
      <c r="G155" s="245" t="s">
        <v>153</v>
      </c>
      <c r="H155" s="246">
        <v>300</v>
      </c>
      <c r="I155" s="247"/>
      <c r="J155" s="246">
        <f>ROUND(I155*H155,3)</f>
        <v>0</v>
      </c>
      <c r="K155" s="248"/>
      <c r="L155" s="41"/>
      <c r="M155" s="249" t="s">
        <v>1</v>
      </c>
      <c r="N155" s="250" t="s">
        <v>38</v>
      </c>
      <c r="O155" s="88"/>
      <c r="P155" s="251">
        <f>O155*H155</f>
        <v>0</v>
      </c>
      <c r="Q155" s="251">
        <v>0.00027999999999999998</v>
      </c>
      <c r="R155" s="251">
        <f>Q155*H155</f>
        <v>0.083999999999999991</v>
      </c>
      <c r="S155" s="251">
        <v>0</v>
      </c>
      <c r="T155" s="252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53" t="s">
        <v>154</v>
      </c>
      <c r="AT155" s="253" t="s">
        <v>150</v>
      </c>
      <c r="AU155" s="253" t="s">
        <v>85</v>
      </c>
      <c r="AY155" s="14" t="s">
        <v>148</v>
      </c>
      <c r="BE155" s="254">
        <f>IF(N155="základná",J155,0)</f>
        <v>0</v>
      </c>
      <c r="BF155" s="254">
        <f>IF(N155="znížená",J155,0)</f>
        <v>0</v>
      </c>
      <c r="BG155" s="254">
        <f>IF(N155="zákl. prenesená",J155,0)</f>
        <v>0</v>
      </c>
      <c r="BH155" s="254">
        <f>IF(N155="zníž. prenesená",J155,0)</f>
        <v>0</v>
      </c>
      <c r="BI155" s="254">
        <f>IF(N155="nulová",J155,0)</f>
        <v>0</v>
      </c>
      <c r="BJ155" s="14" t="s">
        <v>85</v>
      </c>
      <c r="BK155" s="255">
        <f>ROUND(I155*H155,3)</f>
        <v>0</v>
      </c>
      <c r="BL155" s="14" t="s">
        <v>154</v>
      </c>
      <c r="BM155" s="253" t="s">
        <v>599</v>
      </c>
    </row>
    <row r="156" s="2" customFormat="1" ht="36" customHeight="1">
      <c r="A156" s="35"/>
      <c r="B156" s="36"/>
      <c r="C156" s="256" t="s">
        <v>245</v>
      </c>
      <c r="D156" s="256" t="s">
        <v>259</v>
      </c>
      <c r="E156" s="257" t="s">
        <v>600</v>
      </c>
      <c r="F156" s="258" t="s">
        <v>601</v>
      </c>
      <c r="G156" s="259" t="s">
        <v>153</v>
      </c>
      <c r="H156" s="260">
        <v>60</v>
      </c>
      <c r="I156" s="261"/>
      <c r="J156" s="260">
        <f>ROUND(I156*H156,3)</f>
        <v>0</v>
      </c>
      <c r="K156" s="262"/>
      <c r="L156" s="263"/>
      <c r="M156" s="264" t="s">
        <v>1</v>
      </c>
      <c r="N156" s="265" t="s">
        <v>38</v>
      </c>
      <c r="O156" s="88"/>
      <c r="P156" s="251">
        <f>O156*H156</f>
        <v>0</v>
      </c>
      <c r="Q156" s="251">
        <v>0.00040000000000000002</v>
      </c>
      <c r="R156" s="251">
        <f>Q156*H156</f>
        <v>0.024</v>
      </c>
      <c r="S156" s="251">
        <v>0</v>
      </c>
      <c r="T156" s="252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53" t="s">
        <v>178</v>
      </c>
      <c r="AT156" s="253" t="s">
        <v>259</v>
      </c>
      <c r="AU156" s="253" t="s">
        <v>85</v>
      </c>
      <c r="AY156" s="14" t="s">
        <v>148</v>
      </c>
      <c r="BE156" s="254">
        <f>IF(N156="základná",J156,0)</f>
        <v>0</v>
      </c>
      <c r="BF156" s="254">
        <f>IF(N156="znížená",J156,0)</f>
        <v>0</v>
      </c>
      <c r="BG156" s="254">
        <f>IF(N156="zákl. prenesená",J156,0)</f>
        <v>0</v>
      </c>
      <c r="BH156" s="254">
        <f>IF(N156="zníž. prenesená",J156,0)</f>
        <v>0</v>
      </c>
      <c r="BI156" s="254">
        <f>IF(N156="nulová",J156,0)</f>
        <v>0</v>
      </c>
      <c r="BJ156" s="14" t="s">
        <v>85</v>
      </c>
      <c r="BK156" s="255">
        <f>ROUND(I156*H156,3)</f>
        <v>0</v>
      </c>
      <c r="BL156" s="14" t="s">
        <v>154</v>
      </c>
      <c r="BM156" s="253" t="s">
        <v>602</v>
      </c>
    </row>
    <row r="157" s="2" customFormat="1" ht="16.5" customHeight="1">
      <c r="A157" s="35"/>
      <c r="B157" s="36"/>
      <c r="C157" s="242" t="s">
        <v>250</v>
      </c>
      <c r="D157" s="242" t="s">
        <v>150</v>
      </c>
      <c r="E157" s="243" t="s">
        <v>603</v>
      </c>
      <c r="F157" s="244" t="s">
        <v>604</v>
      </c>
      <c r="G157" s="245" t="s">
        <v>153</v>
      </c>
      <c r="H157" s="246">
        <v>300</v>
      </c>
      <c r="I157" s="247"/>
      <c r="J157" s="246">
        <f>ROUND(I157*H157,3)</f>
        <v>0</v>
      </c>
      <c r="K157" s="248"/>
      <c r="L157" s="41"/>
      <c r="M157" s="249" t="s">
        <v>1</v>
      </c>
      <c r="N157" s="250" t="s">
        <v>38</v>
      </c>
      <c r="O157" s="88"/>
      <c r="P157" s="251">
        <f>O157*H157</f>
        <v>0</v>
      </c>
      <c r="Q157" s="251">
        <v>0.00027999999999999998</v>
      </c>
      <c r="R157" s="251">
        <f>Q157*H157</f>
        <v>0.083999999999999991</v>
      </c>
      <c r="S157" s="251">
        <v>0</v>
      </c>
      <c r="T157" s="252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53" t="s">
        <v>154</v>
      </c>
      <c r="AT157" s="253" t="s">
        <v>150</v>
      </c>
      <c r="AU157" s="253" t="s">
        <v>85</v>
      </c>
      <c r="AY157" s="14" t="s">
        <v>148</v>
      </c>
      <c r="BE157" s="254">
        <f>IF(N157="základná",J157,0)</f>
        <v>0</v>
      </c>
      <c r="BF157" s="254">
        <f>IF(N157="znížená",J157,0)</f>
        <v>0</v>
      </c>
      <c r="BG157" s="254">
        <f>IF(N157="zákl. prenesená",J157,0)</f>
        <v>0</v>
      </c>
      <c r="BH157" s="254">
        <f>IF(N157="zníž. prenesená",J157,0)</f>
        <v>0</v>
      </c>
      <c r="BI157" s="254">
        <f>IF(N157="nulová",J157,0)</f>
        <v>0</v>
      </c>
      <c r="BJ157" s="14" t="s">
        <v>85</v>
      </c>
      <c r="BK157" s="255">
        <f>ROUND(I157*H157,3)</f>
        <v>0</v>
      </c>
      <c r="BL157" s="14" t="s">
        <v>154</v>
      </c>
      <c r="BM157" s="253" t="s">
        <v>605</v>
      </c>
    </row>
    <row r="158" s="12" customFormat="1" ht="22.8" customHeight="1">
      <c r="A158" s="12"/>
      <c r="B158" s="226"/>
      <c r="C158" s="227"/>
      <c r="D158" s="228" t="s">
        <v>71</v>
      </c>
      <c r="E158" s="240" t="s">
        <v>336</v>
      </c>
      <c r="F158" s="240" t="s">
        <v>337</v>
      </c>
      <c r="G158" s="227"/>
      <c r="H158" s="227"/>
      <c r="I158" s="230"/>
      <c r="J158" s="241">
        <f>BK158</f>
        <v>0</v>
      </c>
      <c r="K158" s="227"/>
      <c r="L158" s="232"/>
      <c r="M158" s="233"/>
      <c r="N158" s="234"/>
      <c r="O158" s="234"/>
      <c r="P158" s="235">
        <f>P159</f>
        <v>0</v>
      </c>
      <c r="Q158" s="234"/>
      <c r="R158" s="235">
        <f>R159</f>
        <v>0</v>
      </c>
      <c r="S158" s="234"/>
      <c r="T158" s="236">
        <f>T159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37" t="s">
        <v>79</v>
      </c>
      <c r="AT158" s="238" t="s">
        <v>71</v>
      </c>
      <c r="AU158" s="238" t="s">
        <v>79</v>
      </c>
      <c r="AY158" s="237" t="s">
        <v>148</v>
      </c>
      <c r="BK158" s="239">
        <f>BK159</f>
        <v>0</v>
      </c>
    </row>
    <row r="159" s="2" customFormat="1" ht="24" customHeight="1">
      <c r="A159" s="35"/>
      <c r="B159" s="36"/>
      <c r="C159" s="242" t="s">
        <v>254</v>
      </c>
      <c r="D159" s="242" t="s">
        <v>150</v>
      </c>
      <c r="E159" s="243" t="s">
        <v>606</v>
      </c>
      <c r="F159" s="244" t="s">
        <v>607</v>
      </c>
      <c r="G159" s="245" t="s">
        <v>248</v>
      </c>
      <c r="H159" s="246">
        <v>99.808999999999998</v>
      </c>
      <c r="I159" s="247"/>
      <c r="J159" s="246">
        <f>ROUND(I159*H159,3)</f>
        <v>0</v>
      </c>
      <c r="K159" s="248"/>
      <c r="L159" s="41"/>
      <c r="M159" s="249" t="s">
        <v>1</v>
      </c>
      <c r="N159" s="250" t="s">
        <v>38</v>
      </c>
      <c r="O159" s="88"/>
      <c r="P159" s="251">
        <f>O159*H159</f>
        <v>0</v>
      </c>
      <c r="Q159" s="251">
        <v>0</v>
      </c>
      <c r="R159" s="251">
        <f>Q159*H159</f>
        <v>0</v>
      </c>
      <c r="S159" s="251">
        <v>0</v>
      </c>
      <c r="T159" s="252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53" t="s">
        <v>154</v>
      </c>
      <c r="AT159" s="253" t="s">
        <v>150</v>
      </c>
      <c r="AU159" s="253" t="s">
        <v>85</v>
      </c>
      <c r="AY159" s="14" t="s">
        <v>148</v>
      </c>
      <c r="BE159" s="254">
        <f>IF(N159="základná",J159,0)</f>
        <v>0</v>
      </c>
      <c r="BF159" s="254">
        <f>IF(N159="znížená",J159,0)</f>
        <v>0</v>
      </c>
      <c r="BG159" s="254">
        <f>IF(N159="zákl. prenesená",J159,0)</f>
        <v>0</v>
      </c>
      <c r="BH159" s="254">
        <f>IF(N159="zníž. prenesená",J159,0)</f>
        <v>0</v>
      </c>
      <c r="BI159" s="254">
        <f>IF(N159="nulová",J159,0)</f>
        <v>0</v>
      </c>
      <c r="BJ159" s="14" t="s">
        <v>85</v>
      </c>
      <c r="BK159" s="255">
        <f>ROUND(I159*H159,3)</f>
        <v>0</v>
      </c>
      <c r="BL159" s="14" t="s">
        <v>154</v>
      </c>
      <c r="BM159" s="253" t="s">
        <v>608</v>
      </c>
    </row>
    <row r="160" s="12" customFormat="1" ht="25.92" customHeight="1">
      <c r="A160" s="12"/>
      <c r="B160" s="226"/>
      <c r="C160" s="227"/>
      <c r="D160" s="228" t="s">
        <v>71</v>
      </c>
      <c r="E160" s="229" t="s">
        <v>342</v>
      </c>
      <c r="F160" s="229" t="s">
        <v>343</v>
      </c>
      <c r="G160" s="227"/>
      <c r="H160" s="227"/>
      <c r="I160" s="230"/>
      <c r="J160" s="231">
        <f>BK160</f>
        <v>0</v>
      </c>
      <c r="K160" s="227"/>
      <c r="L160" s="232"/>
      <c r="M160" s="233"/>
      <c r="N160" s="234"/>
      <c r="O160" s="234"/>
      <c r="P160" s="235">
        <f>P161</f>
        <v>0</v>
      </c>
      <c r="Q160" s="234"/>
      <c r="R160" s="235">
        <f>R161</f>
        <v>0.075325000000000003</v>
      </c>
      <c r="S160" s="234"/>
      <c r="T160" s="236">
        <f>T161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37" t="s">
        <v>85</v>
      </c>
      <c r="AT160" s="238" t="s">
        <v>71</v>
      </c>
      <c r="AU160" s="238" t="s">
        <v>72</v>
      </c>
      <c r="AY160" s="237" t="s">
        <v>148</v>
      </c>
      <c r="BK160" s="239">
        <f>BK161</f>
        <v>0</v>
      </c>
    </row>
    <row r="161" s="12" customFormat="1" ht="22.8" customHeight="1">
      <c r="A161" s="12"/>
      <c r="B161" s="226"/>
      <c r="C161" s="227"/>
      <c r="D161" s="228" t="s">
        <v>71</v>
      </c>
      <c r="E161" s="240" t="s">
        <v>523</v>
      </c>
      <c r="F161" s="240" t="s">
        <v>524</v>
      </c>
      <c r="G161" s="227"/>
      <c r="H161" s="227"/>
      <c r="I161" s="230"/>
      <c r="J161" s="241">
        <f>BK161</f>
        <v>0</v>
      </c>
      <c r="K161" s="227"/>
      <c r="L161" s="232"/>
      <c r="M161" s="233"/>
      <c r="N161" s="234"/>
      <c r="O161" s="234"/>
      <c r="P161" s="235">
        <f>SUM(P162:P165)</f>
        <v>0</v>
      </c>
      <c r="Q161" s="234"/>
      <c r="R161" s="235">
        <f>SUM(R162:R165)</f>
        <v>0.075325000000000003</v>
      </c>
      <c r="S161" s="234"/>
      <c r="T161" s="236">
        <f>SUM(T162:T165)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37" t="s">
        <v>85</v>
      </c>
      <c r="AT161" s="238" t="s">
        <v>71</v>
      </c>
      <c r="AU161" s="238" t="s">
        <v>79</v>
      </c>
      <c r="AY161" s="237" t="s">
        <v>148</v>
      </c>
      <c r="BK161" s="239">
        <f>SUM(BK162:BK165)</f>
        <v>0</v>
      </c>
    </row>
    <row r="162" s="2" customFormat="1" ht="16.5" customHeight="1">
      <c r="A162" s="35"/>
      <c r="B162" s="36"/>
      <c r="C162" s="242" t="s">
        <v>258</v>
      </c>
      <c r="D162" s="242" t="s">
        <v>150</v>
      </c>
      <c r="E162" s="243" t="s">
        <v>609</v>
      </c>
      <c r="F162" s="244" t="s">
        <v>610</v>
      </c>
      <c r="G162" s="245" t="s">
        <v>153</v>
      </c>
      <c r="H162" s="246">
        <v>150</v>
      </c>
      <c r="I162" s="247"/>
      <c r="J162" s="246">
        <f>ROUND(I162*H162,3)</f>
        <v>0</v>
      </c>
      <c r="K162" s="248"/>
      <c r="L162" s="41"/>
      <c r="M162" s="249" t="s">
        <v>1</v>
      </c>
      <c r="N162" s="250" t="s">
        <v>38</v>
      </c>
      <c r="O162" s="88"/>
      <c r="P162" s="251">
        <f>O162*H162</f>
        <v>0</v>
      </c>
      <c r="Q162" s="251">
        <v>0</v>
      </c>
      <c r="R162" s="251">
        <f>Q162*H162</f>
        <v>0</v>
      </c>
      <c r="S162" s="251">
        <v>0</v>
      </c>
      <c r="T162" s="252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53" t="s">
        <v>210</v>
      </c>
      <c r="AT162" s="253" t="s">
        <v>150</v>
      </c>
      <c r="AU162" s="253" t="s">
        <v>85</v>
      </c>
      <c r="AY162" s="14" t="s">
        <v>148</v>
      </c>
      <c r="BE162" s="254">
        <f>IF(N162="základná",J162,0)</f>
        <v>0</v>
      </c>
      <c r="BF162" s="254">
        <f>IF(N162="znížená",J162,0)</f>
        <v>0</v>
      </c>
      <c r="BG162" s="254">
        <f>IF(N162="zákl. prenesená",J162,0)</f>
        <v>0</v>
      </c>
      <c r="BH162" s="254">
        <f>IF(N162="zníž. prenesená",J162,0)</f>
        <v>0</v>
      </c>
      <c r="BI162" s="254">
        <f>IF(N162="nulová",J162,0)</f>
        <v>0</v>
      </c>
      <c r="BJ162" s="14" t="s">
        <v>85</v>
      </c>
      <c r="BK162" s="255">
        <f>ROUND(I162*H162,3)</f>
        <v>0</v>
      </c>
      <c r="BL162" s="14" t="s">
        <v>210</v>
      </c>
      <c r="BM162" s="253" t="s">
        <v>611</v>
      </c>
    </row>
    <row r="163" s="2" customFormat="1" ht="16.5" customHeight="1">
      <c r="A163" s="35"/>
      <c r="B163" s="36"/>
      <c r="C163" s="242" t="s">
        <v>264</v>
      </c>
      <c r="D163" s="242" t="s">
        <v>150</v>
      </c>
      <c r="E163" s="243" t="s">
        <v>612</v>
      </c>
      <c r="F163" s="244" t="s">
        <v>613</v>
      </c>
      <c r="G163" s="245" t="s">
        <v>153</v>
      </c>
      <c r="H163" s="246">
        <v>150</v>
      </c>
      <c r="I163" s="247"/>
      <c r="J163" s="246">
        <f>ROUND(I163*H163,3)</f>
        <v>0</v>
      </c>
      <c r="K163" s="248"/>
      <c r="L163" s="41"/>
      <c r="M163" s="249" t="s">
        <v>1</v>
      </c>
      <c r="N163" s="250" t="s">
        <v>38</v>
      </c>
      <c r="O163" s="88"/>
      <c r="P163" s="251">
        <f>O163*H163</f>
        <v>0</v>
      </c>
      <c r="Q163" s="251">
        <v>0</v>
      </c>
      <c r="R163" s="251">
        <f>Q163*H163</f>
        <v>0</v>
      </c>
      <c r="S163" s="251">
        <v>0</v>
      </c>
      <c r="T163" s="252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53" t="s">
        <v>210</v>
      </c>
      <c r="AT163" s="253" t="s">
        <v>150</v>
      </c>
      <c r="AU163" s="253" t="s">
        <v>85</v>
      </c>
      <c r="AY163" s="14" t="s">
        <v>148</v>
      </c>
      <c r="BE163" s="254">
        <f>IF(N163="základná",J163,0)</f>
        <v>0</v>
      </c>
      <c r="BF163" s="254">
        <f>IF(N163="znížená",J163,0)</f>
        <v>0</v>
      </c>
      <c r="BG163" s="254">
        <f>IF(N163="zákl. prenesená",J163,0)</f>
        <v>0</v>
      </c>
      <c r="BH163" s="254">
        <f>IF(N163="zníž. prenesená",J163,0)</f>
        <v>0</v>
      </c>
      <c r="BI163" s="254">
        <f>IF(N163="nulová",J163,0)</f>
        <v>0</v>
      </c>
      <c r="BJ163" s="14" t="s">
        <v>85</v>
      </c>
      <c r="BK163" s="255">
        <f>ROUND(I163*H163,3)</f>
        <v>0</v>
      </c>
      <c r="BL163" s="14" t="s">
        <v>210</v>
      </c>
      <c r="BM163" s="253" t="s">
        <v>614</v>
      </c>
    </row>
    <row r="164" s="2" customFormat="1" ht="36" customHeight="1">
      <c r="A164" s="35"/>
      <c r="B164" s="36"/>
      <c r="C164" s="256" t="s">
        <v>268</v>
      </c>
      <c r="D164" s="256" t="s">
        <v>259</v>
      </c>
      <c r="E164" s="257" t="s">
        <v>615</v>
      </c>
      <c r="F164" s="258" t="s">
        <v>616</v>
      </c>
      <c r="G164" s="259" t="s">
        <v>153</v>
      </c>
      <c r="H164" s="260">
        <v>57.5</v>
      </c>
      <c r="I164" s="261"/>
      <c r="J164" s="260">
        <f>ROUND(I164*H164,3)</f>
        <v>0</v>
      </c>
      <c r="K164" s="262"/>
      <c r="L164" s="263"/>
      <c r="M164" s="264" t="s">
        <v>1</v>
      </c>
      <c r="N164" s="265" t="s">
        <v>38</v>
      </c>
      <c r="O164" s="88"/>
      <c r="P164" s="251">
        <f>O164*H164</f>
        <v>0</v>
      </c>
      <c r="Q164" s="251">
        <v>0.00131</v>
      </c>
      <c r="R164" s="251">
        <f>Q164*H164</f>
        <v>0.075325000000000003</v>
      </c>
      <c r="S164" s="251">
        <v>0</v>
      </c>
      <c r="T164" s="252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53" t="s">
        <v>277</v>
      </c>
      <c r="AT164" s="253" t="s">
        <v>259</v>
      </c>
      <c r="AU164" s="253" t="s">
        <v>85</v>
      </c>
      <c r="AY164" s="14" t="s">
        <v>148</v>
      </c>
      <c r="BE164" s="254">
        <f>IF(N164="základná",J164,0)</f>
        <v>0</v>
      </c>
      <c r="BF164" s="254">
        <f>IF(N164="znížená",J164,0)</f>
        <v>0</v>
      </c>
      <c r="BG164" s="254">
        <f>IF(N164="zákl. prenesená",J164,0)</f>
        <v>0</v>
      </c>
      <c r="BH164" s="254">
        <f>IF(N164="zníž. prenesená",J164,0)</f>
        <v>0</v>
      </c>
      <c r="BI164" s="254">
        <f>IF(N164="nulová",J164,0)</f>
        <v>0</v>
      </c>
      <c r="BJ164" s="14" t="s">
        <v>85</v>
      </c>
      <c r="BK164" s="255">
        <f>ROUND(I164*H164,3)</f>
        <v>0</v>
      </c>
      <c r="BL164" s="14" t="s">
        <v>210</v>
      </c>
      <c r="BM164" s="253" t="s">
        <v>617</v>
      </c>
    </row>
    <row r="165" s="2" customFormat="1" ht="24" customHeight="1">
      <c r="A165" s="35"/>
      <c r="B165" s="36"/>
      <c r="C165" s="242" t="s">
        <v>272</v>
      </c>
      <c r="D165" s="242" t="s">
        <v>150</v>
      </c>
      <c r="E165" s="243" t="s">
        <v>528</v>
      </c>
      <c r="F165" s="244" t="s">
        <v>529</v>
      </c>
      <c r="G165" s="245" t="s">
        <v>353</v>
      </c>
      <c r="H165" s="247"/>
      <c r="I165" s="247"/>
      <c r="J165" s="246">
        <f>ROUND(I165*H165,3)</f>
        <v>0</v>
      </c>
      <c r="K165" s="248"/>
      <c r="L165" s="41"/>
      <c r="M165" s="266" t="s">
        <v>1</v>
      </c>
      <c r="N165" s="267" t="s">
        <v>38</v>
      </c>
      <c r="O165" s="268"/>
      <c r="P165" s="269">
        <f>O165*H165</f>
        <v>0</v>
      </c>
      <c r="Q165" s="269">
        <v>0</v>
      </c>
      <c r="R165" s="269">
        <f>Q165*H165</f>
        <v>0</v>
      </c>
      <c r="S165" s="269">
        <v>0</v>
      </c>
      <c r="T165" s="270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53" t="s">
        <v>210</v>
      </c>
      <c r="AT165" s="253" t="s">
        <v>150</v>
      </c>
      <c r="AU165" s="253" t="s">
        <v>85</v>
      </c>
      <c r="AY165" s="14" t="s">
        <v>148</v>
      </c>
      <c r="BE165" s="254">
        <f>IF(N165="základná",J165,0)</f>
        <v>0</v>
      </c>
      <c r="BF165" s="254">
        <f>IF(N165="znížená",J165,0)</f>
        <v>0</v>
      </c>
      <c r="BG165" s="254">
        <f>IF(N165="zákl. prenesená",J165,0)</f>
        <v>0</v>
      </c>
      <c r="BH165" s="254">
        <f>IF(N165="zníž. prenesená",J165,0)</f>
        <v>0</v>
      </c>
      <c r="BI165" s="254">
        <f>IF(N165="nulová",J165,0)</f>
        <v>0</v>
      </c>
      <c r="BJ165" s="14" t="s">
        <v>85</v>
      </c>
      <c r="BK165" s="255">
        <f>ROUND(I165*H165,3)</f>
        <v>0</v>
      </c>
      <c r="BL165" s="14" t="s">
        <v>210</v>
      </c>
      <c r="BM165" s="253" t="s">
        <v>618</v>
      </c>
    </row>
    <row r="166" s="2" customFormat="1" ht="6.96" customHeight="1">
      <c r="A166" s="35"/>
      <c r="B166" s="63"/>
      <c r="C166" s="64"/>
      <c r="D166" s="64"/>
      <c r="E166" s="64"/>
      <c r="F166" s="64"/>
      <c r="G166" s="64"/>
      <c r="H166" s="64"/>
      <c r="I166" s="190"/>
      <c r="J166" s="64"/>
      <c r="K166" s="64"/>
      <c r="L166" s="41"/>
      <c r="M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</row>
  </sheetData>
  <sheetProtection sheet="1" autoFilter="0" formatColumns="0" formatRows="0" objects="1" scenarios="1" spinCount="100000" saltValue="ryOOwAwMA3sosnwYR9nPvXN1wh7Xcys/0rIrfLeRoNk5D37gKa8di+JqG2JXHeGLOe5rdkRGDcx0o+ZVJc8osg==" hashValue="TpGimsP45rqCKqJioqS1s8SsUo2dWJTxw+R140OtVweb3dzI4r2Nei9Z1Kt7/7QLObhtRYQeTp/06OZ63Y+ZZA==" algorithmName="SHA-512" password="CC35"/>
  <autoFilter ref="C126:K16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5:H115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Daniš Ján</dc:creator>
  <cp:lastModifiedBy>Daniš Ján</cp:lastModifiedBy>
  <dcterms:created xsi:type="dcterms:W3CDTF">2019-10-15T06:18:39Z</dcterms:created>
  <dcterms:modified xsi:type="dcterms:W3CDTF">2019-10-15T06:18:48Z</dcterms:modified>
</cp:coreProperties>
</file>