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020" firstSheet="4" activeTab="11"/>
  </bookViews>
  <sheets>
    <sheet name="Rekapitulácia stavby" sheetId="1" r:id="rId1"/>
    <sheet name="SO 01.1.1 Z..." sheetId="2" r:id="rId2"/>
    <sheet name="SO 01.1.2 Z..." sheetId="3" r:id="rId3"/>
    <sheet name="SO 01.1.3 V..." sheetId="4" r:id="rId4"/>
    <sheet name="1.4.1a - Obvodový..." sheetId="5" r:id="rId5"/>
    <sheet name="1.4.1b - Strešný ..." sheetId="6" r:id="rId6"/>
    <sheet name="1.4.1c - Odstráne..." sheetId="7" r:id="rId7"/>
    <sheet name="1.4.1d - Plošina" sheetId="8" r:id="rId8"/>
    <sheet name="1.4.2a - Inštalácie" sheetId="9" r:id="rId9"/>
    <sheet name="1.4.2b - Bleskozvod" sheetId="10" r:id="rId10"/>
    <sheet name="1.4.3 - Vykurovanie" sheetId="11" r:id="rId11"/>
    <sheet name="1.4.4 - Zdravotec..." sheetId="12" r:id="rId12"/>
    <sheet name="2.1 - Stavebné práce" sheetId="13" r:id="rId13"/>
    <sheet name="2.2 - Zdravotechnika" sheetId="14" r:id="rId14"/>
  </sheets>
  <definedNames>
    <definedName name="_xlnm._FilterDatabase" localSheetId="4" hidden="1">'1.4.1a - Obvodový...'!$C$133:$K$171</definedName>
    <definedName name="_xlnm._FilterDatabase" localSheetId="5" hidden="1">'1.4.1b - Strešný ...'!$C$136:$K$195</definedName>
    <definedName name="_xlnm._FilterDatabase" localSheetId="6" hidden="1">'1.4.1c - Odstráne...'!$C$140:$K$251</definedName>
    <definedName name="_xlnm._FilterDatabase" localSheetId="7" hidden="1">'1.4.1d - Plošina'!$C$142:$K$242</definedName>
    <definedName name="_xlnm._FilterDatabase" localSheetId="8" hidden="1">'1.4.2a - Inštalácie'!$C$135:$K$249</definedName>
    <definedName name="_xlnm._FilterDatabase" localSheetId="9" hidden="1">'1.4.2b - Bleskozvod'!$C$133:$K$189</definedName>
    <definedName name="_xlnm._FilterDatabase" localSheetId="10" hidden="1">'1.4.3 - Vykurovanie'!$C$141:$K$261</definedName>
    <definedName name="_xlnm._FilterDatabase" localSheetId="11" hidden="1">'1.4.4 - Zdravotec...'!$C$135:$K$183</definedName>
    <definedName name="_xlnm._FilterDatabase" localSheetId="12" hidden="1">'2.1 - Stavebné práce'!$C$141:$K$233</definedName>
    <definedName name="_xlnm._FilterDatabase" localSheetId="13" hidden="1">'2.2 - Zdravotechnika'!$C$137:$K$216</definedName>
    <definedName name="_xlnm._FilterDatabase" localSheetId="1" hidden="1">'SO 01.1.1 Z...'!$C$130:$K$185</definedName>
    <definedName name="_xlnm._FilterDatabase" localSheetId="2" hidden="1">'SO 01.1.2 Z...'!$C$133:$K$200</definedName>
    <definedName name="_xlnm._FilterDatabase" localSheetId="3" hidden="1">'SO 01.1.3 V...'!$C$132:$K$226</definedName>
    <definedName name="_xlnm.Print_Titles" localSheetId="4">'1.4.1a - Obvodový...'!$133:$133</definedName>
    <definedName name="_xlnm.Print_Titles" localSheetId="5">'1.4.1b - Strešný ...'!$136:$136</definedName>
    <definedName name="_xlnm.Print_Titles" localSheetId="6">'1.4.1c - Odstráne...'!$140:$140</definedName>
    <definedName name="_xlnm.Print_Titles" localSheetId="7">'1.4.1d - Plošina'!$142:$142</definedName>
    <definedName name="_xlnm.Print_Titles" localSheetId="8">'1.4.2a - Inštalácie'!$135:$135</definedName>
    <definedName name="_xlnm.Print_Titles" localSheetId="9">'1.4.2b - Bleskozvod'!$133:$133</definedName>
    <definedName name="_xlnm.Print_Titles" localSheetId="10">'1.4.3 - Vykurovanie'!$141:$141</definedName>
    <definedName name="_xlnm.Print_Titles" localSheetId="11">'1.4.4 - Zdravotec...'!$135:$135</definedName>
    <definedName name="_xlnm.Print_Titles" localSheetId="12">'2.1 - Stavebné práce'!$141:$141</definedName>
    <definedName name="_xlnm.Print_Titles" localSheetId="13">'2.2 - Zdravotechnika'!$137:$137</definedName>
    <definedName name="_xlnm.Print_Titles" localSheetId="0">'Rekapitulácia stavby'!$92:$92</definedName>
    <definedName name="_xlnm.Print_Titles" localSheetId="1">'SO 01.1.1 Z...'!$130:$130</definedName>
    <definedName name="_xlnm.Print_Titles" localSheetId="2">'SO 01.1.2 Z...'!$133:$133</definedName>
    <definedName name="_xlnm.Print_Titles" localSheetId="3">'SO 01.1.3 V...'!$132:$132</definedName>
    <definedName name="_xlnm.Print_Area" localSheetId="4">'1.4.1a - Obvodový...'!$C$4:$J$75,'1.4.1a - Obvodový...'!$C$81:$J$111,'1.4.1a - Obvodový...'!$C$117:$J$171</definedName>
    <definedName name="_xlnm.Print_Area" localSheetId="5">'1.4.1b - Strešný ...'!$C$4:$J$75,'1.4.1b - Strešný ...'!$C$81:$J$114,'1.4.1b - Strešný ...'!$C$120:$J$195</definedName>
    <definedName name="_xlnm.Print_Area" localSheetId="6">'1.4.1c - Odstráne...'!$C$4:$J$75,'1.4.1c - Odstráne...'!$C$81:$J$118,'1.4.1c - Odstráne...'!$C$124:$J$251</definedName>
    <definedName name="_xlnm.Print_Area" localSheetId="7">'1.4.1d - Plošina'!$C$4:$J$75,'1.4.1d - Plošina'!$C$81:$J$120,'1.4.1d - Plošina'!$C$126:$J$242</definedName>
    <definedName name="_xlnm.Print_Area" localSheetId="8">'1.4.2a - Inštalácie'!$C$4:$J$75,'1.4.2a - Inštalácie'!$C$81:$J$113,'1.4.2a - Inštalácie'!$C$119:$J$249</definedName>
    <definedName name="_xlnm.Print_Area" localSheetId="9">'1.4.2b - Bleskozvod'!$C$4:$J$75,'1.4.2b - Bleskozvod'!$C$81:$J$111,'1.4.2b - Bleskozvod'!$C$117:$J$189</definedName>
    <definedName name="_xlnm.Print_Area" localSheetId="10">'1.4.3 - Vykurovanie'!$C$4:$J$75,'1.4.3 - Vykurovanie'!$C$81:$J$119,'1.4.3 - Vykurovanie'!$C$125:$J$261</definedName>
    <definedName name="_xlnm.Print_Area" localSheetId="11">'1.4.4 - Zdravotec...'!$C$4:$J$75,'1.4.4 - Zdravotec...'!$C$81:$J$113,'1.4.4 - Zdravotec...'!$C$119:$J$183</definedName>
    <definedName name="_xlnm.Print_Area" localSheetId="12">'2.1 - Stavebné práce'!$C$4:$J$75,'2.1 - Stavebné práce'!$C$81:$J$121,'2.1 - Stavebné práce'!$C$127:$J$233</definedName>
    <definedName name="_xlnm.Print_Area" localSheetId="13">'2.2 - Zdravotechnika'!$C$4:$J$75,'2.2 - Zdravotechnika'!$C$81:$J$117,'2.2 - Zdravotechnika'!$C$123:$J$216</definedName>
    <definedName name="_xlnm.Print_Area" localSheetId="0">'Rekapitulácia stavby'!$D$4:$AO$76,'Rekapitulácia stavby'!$C$82:$AQ$115</definedName>
    <definedName name="_xlnm.Print_Area" localSheetId="1">'SO 01.1.1 Z...'!$C$4:$J$75,'SO 01.1.1 Z...'!$C$81:$J$110,'SO 01.1.1 Z...'!$C$116:$J$185</definedName>
    <definedName name="_xlnm.Print_Area" localSheetId="2">'SO 01.1.2 Z...'!$C$4:$J$75,'SO 01.1.2 Z...'!$C$81:$J$113,'SO 01.1.2 Z...'!$C$119:$J$200</definedName>
    <definedName name="_xlnm.Print_Area" localSheetId="3">'SO 01.1.3 V...'!$C$4:$J$75,'SO 01.1.3 V...'!$C$81:$J$112,'SO 01.1.3 V...'!$C$118:$J$226</definedName>
  </definedNames>
  <calcPr calcId="145621"/>
</workbook>
</file>

<file path=xl/calcChain.xml><?xml version="1.0" encoding="utf-8"?>
<calcChain xmlns="http://schemas.openxmlformats.org/spreadsheetml/2006/main">
  <c r="J41" i="14" l="1"/>
  <c r="J40" i="14"/>
  <c r="AY112" i="1"/>
  <c r="J39" i="14"/>
  <c r="AX112" i="1" s="1"/>
  <c r="BI216" i="14"/>
  <c r="BH216" i="14"/>
  <c r="BG216" i="14"/>
  <c r="BE216" i="14"/>
  <c r="T216" i="14"/>
  <c r="R216" i="14"/>
  <c r="P216" i="14"/>
  <c r="BI215" i="14"/>
  <c r="BH215" i="14"/>
  <c r="BG215" i="14"/>
  <c r="BE215" i="14"/>
  <c r="T215" i="14"/>
  <c r="R215" i="14"/>
  <c r="P215" i="14"/>
  <c r="BI214" i="14"/>
  <c r="BH214" i="14"/>
  <c r="BG214" i="14"/>
  <c r="BE214" i="14"/>
  <c r="T214" i="14"/>
  <c r="R214" i="14"/>
  <c r="P214" i="14"/>
  <c r="BI213" i="14"/>
  <c r="BH213" i="14"/>
  <c r="BG213" i="14"/>
  <c r="BE213" i="14"/>
  <c r="T213" i="14"/>
  <c r="R213" i="14"/>
  <c r="P213" i="14"/>
  <c r="BI212" i="14"/>
  <c r="BH212" i="14"/>
  <c r="BG212" i="14"/>
  <c r="BE212" i="14"/>
  <c r="T212" i="14"/>
  <c r="R212" i="14"/>
  <c r="P212" i="14"/>
  <c r="BI211" i="14"/>
  <c r="BH211" i="14"/>
  <c r="BG211" i="14"/>
  <c r="BE211" i="14"/>
  <c r="T211" i="14"/>
  <c r="R211" i="14"/>
  <c r="P211" i="14"/>
  <c r="BI210" i="14"/>
  <c r="BH210" i="14"/>
  <c r="BG210" i="14"/>
  <c r="BE210" i="14"/>
  <c r="T210" i="14"/>
  <c r="R210" i="14"/>
  <c r="P210" i="14"/>
  <c r="BI209" i="14"/>
  <c r="BH209" i="14"/>
  <c r="BG209" i="14"/>
  <c r="BE209" i="14"/>
  <c r="T209" i="14"/>
  <c r="R209" i="14"/>
  <c r="P209" i="14"/>
  <c r="BI208" i="14"/>
  <c r="BH208" i="14"/>
  <c r="BG208" i="14"/>
  <c r="BE208" i="14"/>
  <c r="T208" i="14"/>
  <c r="R208" i="14"/>
  <c r="P208" i="14"/>
  <c r="BI207" i="14"/>
  <c r="BH207" i="14"/>
  <c r="BG207" i="14"/>
  <c r="BE207" i="14"/>
  <c r="T207" i="14"/>
  <c r="R207" i="14"/>
  <c r="P207" i="14"/>
  <c r="BI206" i="14"/>
  <c r="BH206" i="14"/>
  <c r="BG206" i="14"/>
  <c r="BE206" i="14"/>
  <c r="T206" i="14"/>
  <c r="R206" i="14"/>
  <c r="P206" i="14"/>
  <c r="BI205" i="14"/>
  <c r="BH205" i="14"/>
  <c r="BG205" i="14"/>
  <c r="BE205" i="14"/>
  <c r="T205" i="14"/>
  <c r="R205" i="14"/>
  <c r="P205" i="14"/>
  <c r="BI204" i="14"/>
  <c r="BH204" i="14"/>
  <c r="BG204" i="14"/>
  <c r="BE204" i="14"/>
  <c r="T204" i="14"/>
  <c r="R204" i="14"/>
  <c r="P204" i="14"/>
  <c r="BI203" i="14"/>
  <c r="BH203" i="14"/>
  <c r="BG203" i="14"/>
  <c r="BE203" i="14"/>
  <c r="T203" i="14"/>
  <c r="R203" i="14"/>
  <c r="P203" i="14"/>
  <c r="BI202" i="14"/>
  <c r="BH202" i="14"/>
  <c r="BG202" i="14"/>
  <c r="BE202" i="14"/>
  <c r="T202" i="14"/>
  <c r="R202" i="14"/>
  <c r="P202" i="14"/>
  <c r="BI201" i="14"/>
  <c r="BH201" i="14"/>
  <c r="BG201" i="14"/>
  <c r="BE201" i="14"/>
  <c r="T201" i="14"/>
  <c r="R201" i="14"/>
  <c r="P201" i="14"/>
  <c r="BI200" i="14"/>
  <c r="BH200" i="14"/>
  <c r="BG200" i="14"/>
  <c r="BE200" i="14"/>
  <c r="T200" i="14"/>
  <c r="R200" i="14"/>
  <c r="P200" i="14"/>
  <c r="BI199" i="14"/>
  <c r="BH199" i="14"/>
  <c r="BG199" i="14"/>
  <c r="BE199" i="14"/>
  <c r="T199" i="14"/>
  <c r="R199" i="14"/>
  <c r="P199" i="14"/>
  <c r="BI197" i="14"/>
  <c r="BH197" i="14"/>
  <c r="BG197" i="14"/>
  <c r="BE197" i="14"/>
  <c r="T197" i="14"/>
  <c r="R197" i="14"/>
  <c r="P197" i="14"/>
  <c r="BI196" i="14"/>
  <c r="BH196" i="14"/>
  <c r="BG196" i="14"/>
  <c r="BE196" i="14"/>
  <c r="T196" i="14"/>
  <c r="R196" i="14"/>
  <c r="P196" i="14"/>
  <c r="BI195" i="14"/>
  <c r="BH195" i="14"/>
  <c r="BG195" i="14"/>
  <c r="BE195" i="14"/>
  <c r="T195" i="14"/>
  <c r="R195" i="14"/>
  <c r="P195" i="14"/>
  <c r="BI194" i="14"/>
  <c r="BH194" i="14"/>
  <c r="BG194" i="14"/>
  <c r="BE194" i="14"/>
  <c r="T194" i="14"/>
  <c r="R194" i="14"/>
  <c r="P194" i="14"/>
  <c r="BI193" i="14"/>
  <c r="BH193" i="14"/>
  <c r="BG193" i="14"/>
  <c r="BE193" i="14"/>
  <c r="T193" i="14"/>
  <c r="R193" i="14"/>
  <c r="P193" i="14"/>
  <c r="BI192" i="14"/>
  <c r="BH192" i="14"/>
  <c r="BG192" i="14"/>
  <c r="BE192" i="14"/>
  <c r="T192" i="14"/>
  <c r="R192" i="14"/>
  <c r="P192" i="14"/>
  <c r="BI191" i="14"/>
  <c r="BH191" i="14"/>
  <c r="BG191" i="14"/>
  <c r="BE191" i="14"/>
  <c r="T191" i="14"/>
  <c r="R191" i="14"/>
  <c r="P191" i="14"/>
  <c r="BI190" i="14"/>
  <c r="BH190" i="14"/>
  <c r="BG190" i="14"/>
  <c r="BE190" i="14"/>
  <c r="T190" i="14"/>
  <c r="R190" i="14"/>
  <c r="P190" i="14"/>
  <c r="BI189" i="14"/>
  <c r="BH189" i="14"/>
  <c r="BG189" i="14"/>
  <c r="BE189" i="14"/>
  <c r="T189" i="14"/>
  <c r="R189" i="14"/>
  <c r="P189" i="14"/>
  <c r="BI188" i="14"/>
  <c r="BH188" i="14"/>
  <c r="BG188" i="14"/>
  <c r="BE188" i="14"/>
  <c r="T188" i="14"/>
  <c r="R188" i="14"/>
  <c r="P188" i="14"/>
  <c r="BI187" i="14"/>
  <c r="BH187" i="14"/>
  <c r="BG187" i="14"/>
  <c r="BE187" i="14"/>
  <c r="T187" i="14"/>
  <c r="R187" i="14"/>
  <c r="P187" i="14"/>
  <c r="BI186" i="14"/>
  <c r="BH186" i="14"/>
  <c r="BG186" i="14"/>
  <c r="BE186" i="14"/>
  <c r="T186" i="14"/>
  <c r="R186" i="14"/>
  <c r="P186" i="14"/>
  <c r="BI185" i="14"/>
  <c r="BH185" i="14"/>
  <c r="BG185" i="14"/>
  <c r="BE185" i="14"/>
  <c r="T185" i="14"/>
  <c r="R185" i="14"/>
  <c r="P185" i="14"/>
  <c r="BI183" i="14"/>
  <c r="BH183" i="14"/>
  <c r="BG183" i="14"/>
  <c r="BE183" i="14"/>
  <c r="T183" i="14"/>
  <c r="R183" i="14"/>
  <c r="P183" i="14"/>
  <c r="BI182" i="14"/>
  <c r="BH182" i="14"/>
  <c r="BG182" i="14"/>
  <c r="BE182" i="14"/>
  <c r="T182" i="14"/>
  <c r="R182" i="14"/>
  <c r="P182" i="14"/>
  <c r="BI181" i="14"/>
  <c r="BH181" i="14"/>
  <c r="BG181" i="14"/>
  <c r="BE181" i="14"/>
  <c r="T181" i="14"/>
  <c r="R181" i="14"/>
  <c r="P181" i="14"/>
  <c r="BI180" i="14"/>
  <c r="BH180" i="14"/>
  <c r="BG180" i="14"/>
  <c r="BE180" i="14"/>
  <c r="T180" i="14"/>
  <c r="R180" i="14"/>
  <c r="P180" i="14"/>
  <c r="BI179" i="14"/>
  <c r="BH179" i="14"/>
  <c r="BG179" i="14"/>
  <c r="BE179" i="14"/>
  <c r="T179" i="14"/>
  <c r="R179" i="14"/>
  <c r="P179" i="14"/>
  <c r="BI178" i="14"/>
  <c r="BH178" i="14"/>
  <c r="BG178" i="14"/>
  <c r="BE178" i="14"/>
  <c r="T178" i="14"/>
  <c r="R178" i="14"/>
  <c r="P178" i="14"/>
  <c r="BI177" i="14"/>
  <c r="BH177" i="14"/>
  <c r="BG177" i="14"/>
  <c r="BE177" i="14"/>
  <c r="T177" i="14"/>
  <c r="R177" i="14"/>
  <c r="P177" i="14"/>
  <c r="BI176" i="14"/>
  <c r="BH176" i="14"/>
  <c r="BG176" i="14"/>
  <c r="BE176" i="14"/>
  <c r="T176" i="14"/>
  <c r="R176" i="14"/>
  <c r="P176" i="14"/>
  <c r="BI175" i="14"/>
  <c r="BH175" i="14"/>
  <c r="BG175" i="14"/>
  <c r="BE175" i="14"/>
  <c r="T175" i="14"/>
  <c r="R175" i="14"/>
  <c r="P175" i="14"/>
  <c r="BI174" i="14"/>
  <c r="BH174" i="14"/>
  <c r="BG174" i="14"/>
  <c r="BE174" i="14"/>
  <c r="T174" i="14"/>
  <c r="R174" i="14"/>
  <c r="P174" i="14"/>
  <c r="BI173" i="14"/>
  <c r="BH173" i="14"/>
  <c r="BG173" i="14"/>
  <c r="BE173" i="14"/>
  <c r="T173" i="14"/>
  <c r="R173" i="14"/>
  <c r="P173" i="14"/>
  <c r="BI172" i="14"/>
  <c r="BH172" i="14"/>
  <c r="BG172" i="14"/>
  <c r="BE172" i="14"/>
  <c r="T172" i="14"/>
  <c r="R172" i="14"/>
  <c r="P172" i="14"/>
  <c r="BI171" i="14"/>
  <c r="BH171" i="14"/>
  <c r="BG171" i="14"/>
  <c r="BE171" i="14"/>
  <c r="T171" i="14"/>
  <c r="R171" i="14"/>
  <c r="P171" i="14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7" i="14"/>
  <c r="BH157" i="14"/>
  <c r="BG157" i="14"/>
  <c r="BE157" i="14"/>
  <c r="T157" i="14"/>
  <c r="T156" i="14" s="1"/>
  <c r="R157" i="14"/>
  <c r="R156" i="14" s="1"/>
  <c r="P157" i="14"/>
  <c r="P156" i="14" s="1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J135" i="14"/>
  <c r="J134" i="14"/>
  <c r="F134" i="14"/>
  <c r="F132" i="14"/>
  <c r="E130" i="14"/>
  <c r="BI115" i="14"/>
  <c r="BH115" i="14"/>
  <c r="BG115" i="14"/>
  <c r="BE115" i="14"/>
  <c r="BI114" i="14"/>
  <c r="BH114" i="14"/>
  <c r="BG114" i="14"/>
  <c r="BF114" i="14"/>
  <c r="BE114" i="14"/>
  <c r="BI113" i="14"/>
  <c r="BH113" i="14"/>
  <c r="BG113" i="14"/>
  <c r="BF113" i="14"/>
  <c r="BE113" i="14"/>
  <c r="BI112" i="14"/>
  <c r="BH112" i="14"/>
  <c r="BG112" i="14"/>
  <c r="BF112" i="14"/>
  <c r="BE112" i="14"/>
  <c r="BI111" i="14"/>
  <c r="BH111" i="14"/>
  <c r="BG111" i="14"/>
  <c r="BF111" i="14"/>
  <c r="BE111" i="14"/>
  <c r="BI110" i="14"/>
  <c r="BH110" i="14"/>
  <c r="BG110" i="14"/>
  <c r="BF110" i="14"/>
  <c r="BE110" i="14"/>
  <c r="J93" i="14"/>
  <c r="J92" i="14"/>
  <c r="F92" i="14"/>
  <c r="F90" i="14"/>
  <c r="E88" i="14"/>
  <c r="J20" i="14"/>
  <c r="E20" i="14"/>
  <c r="F135" i="14" s="1"/>
  <c r="J19" i="14"/>
  <c r="J90" i="14"/>
  <c r="E7" i="14"/>
  <c r="E126" i="14" s="1"/>
  <c r="AY111" i="1"/>
  <c r="AX111" i="1"/>
  <c r="BI233" i="13"/>
  <c r="BH233" i="13"/>
  <c r="BG233" i="13"/>
  <c r="BE233" i="13"/>
  <c r="T233" i="13"/>
  <c r="R233" i="13"/>
  <c r="P233" i="13"/>
  <c r="BI232" i="13"/>
  <c r="BH232" i="13"/>
  <c r="BG232" i="13"/>
  <c r="BE232" i="13"/>
  <c r="T232" i="13"/>
  <c r="R232" i="13"/>
  <c r="P232" i="13"/>
  <c r="BI231" i="13"/>
  <c r="BH231" i="13"/>
  <c r="BG231" i="13"/>
  <c r="BE231" i="13"/>
  <c r="T231" i="13"/>
  <c r="R231" i="13"/>
  <c r="P231" i="13"/>
  <c r="BI230" i="13"/>
  <c r="BH230" i="13"/>
  <c r="BG230" i="13"/>
  <c r="BE230" i="13"/>
  <c r="T230" i="13"/>
  <c r="R230" i="13"/>
  <c r="P230" i="13"/>
  <c r="BI229" i="13"/>
  <c r="BH229" i="13"/>
  <c r="BG229" i="13"/>
  <c r="BE229" i="13"/>
  <c r="T229" i="13"/>
  <c r="R229" i="13"/>
  <c r="P229" i="13"/>
  <c r="BI228" i="13"/>
  <c r="BH228" i="13"/>
  <c r="BG228" i="13"/>
  <c r="BE228" i="13"/>
  <c r="T228" i="13"/>
  <c r="R228" i="13"/>
  <c r="P228" i="13"/>
  <c r="BI227" i="13"/>
  <c r="BH227" i="13"/>
  <c r="BG227" i="13"/>
  <c r="BE227" i="13"/>
  <c r="T227" i="13"/>
  <c r="R227" i="13"/>
  <c r="P227" i="13"/>
  <c r="BI226" i="13"/>
  <c r="BH226" i="13"/>
  <c r="BG226" i="13"/>
  <c r="BE226" i="13"/>
  <c r="T226" i="13"/>
  <c r="R226" i="13"/>
  <c r="P226" i="13"/>
  <c r="BI224" i="13"/>
  <c r="BH224" i="13"/>
  <c r="BG224" i="13"/>
  <c r="BE224" i="13"/>
  <c r="T224" i="13"/>
  <c r="R224" i="13"/>
  <c r="P224" i="13"/>
  <c r="BI223" i="13"/>
  <c r="BH223" i="13"/>
  <c r="BG223" i="13"/>
  <c r="BE223" i="13"/>
  <c r="T223" i="13"/>
  <c r="R223" i="13"/>
  <c r="P223" i="13"/>
  <c r="BI221" i="13"/>
  <c r="BH221" i="13"/>
  <c r="BG221" i="13"/>
  <c r="BE221" i="13"/>
  <c r="T221" i="13"/>
  <c r="R221" i="13"/>
  <c r="P221" i="13"/>
  <c r="BI220" i="13"/>
  <c r="BH220" i="13"/>
  <c r="BG220" i="13"/>
  <c r="BE220" i="13"/>
  <c r="T220" i="13"/>
  <c r="R220" i="13"/>
  <c r="P220" i="13"/>
  <c r="BI219" i="13"/>
  <c r="BH219" i="13"/>
  <c r="BG219" i="13"/>
  <c r="BE219" i="13"/>
  <c r="T219" i="13"/>
  <c r="R219" i="13"/>
  <c r="P219" i="13"/>
  <c r="BI218" i="13"/>
  <c r="BH218" i="13"/>
  <c r="BG218" i="13"/>
  <c r="BE218" i="13"/>
  <c r="T218" i="13"/>
  <c r="R218" i="13"/>
  <c r="P218" i="13"/>
  <c r="BI217" i="13"/>
  <c r="BH217" i="13"/>
  <c r="BG217" i="13"/>
  <c r="BE217" i="13"/>
  <c r="T217" i="13"/>
  <c r="R217" i="13"/>
  <c r="P217" i="13"/>
  <c r="BI216" i="13"/>
  <c r="BH216" i="13"/>
  <c r="BG216" i="13"/>
  <c r="BE216" i="13"/>
  <c r="T216" i="13"/>
  <c r="R216" i="13"/>
  <c r="P216" i="13"/>
  <c r="BI215" i="13"/>
  <c r="BH215" i="13"/>
  <c r="BG215" i="13"/>
  <c r="BE215" i="13"/>
  <c r="T215" i="13"/>
  <c r="R215" i="13"/>
  <c r="P215" i="13"/>
  <c r="BI214" i="13"/>
  <c r="BH214" i="13"/>
  <c r="BG214" i="13"/>
  <c r="BE214" i="13"/>
  <c r="T214" i="13"/>
  <c r="R214" i="13"/>
  <c r="P214" i="13"/>
  <c r="BI213" i="13"/>
  <c r="BH213" i="13"/>
  <c r="BG213" i="13"/>
  <c r="BE213" i="13"/>
  <c r="T213" i="13"/>
  <c r="R213" i="13"/>
  <c r="P213" i="13"/>
  <c r="BI211" i="13"/>
  <c r="BH211" i="13"/>
  <c r="BG211" i="13"/>
  <c r="BE211" i="13"/>
  <c r="T211" i="13"/>
  <c r="R211" i="13"/>
  <c r="P211" i="13"/>
  <c r="BI210" i="13"/>
  <c r="BH210" i="13"/>
  <c r="BG210" i="13"/>
  <c r="BE210" i="13"/>
  <c r="T210" i="13"/>
  <c r="R210" i="13"/>
  <c r="P210" i="13"/>
  <c r="BI209" i="13"/>
  <c r="BH209" i="13"/>
  <c r="BG209" i="13"/>
  <c r="BE209" i="13"/>
  <c r="T209" i="13"/>
  <c r="R209" i="13"/>
  <c r="P209" i="13"/>
  <c r="BI208" i="13"/>
  <c r="BH208" i="13"/>
  <c r="BG208" i="13"/>
  <c r="BE208" i="13"/>
  <c r="T208" i="13"/>
  <c r="R208" i="13"/>
  <c r="P208" i="13"/>
  <c r="BI207" i="13"/>
  <c r="BH207" i="13"/>
  <c r="BG207" i="13"/>
  <c r="BE207" i="13"/>
  <c r="T207" i="13"/>
  <c r="R207" i="13"/>
  <c r="P207" i="13"/>
  <c r="BI206" i="13"/>
  <c r="BH206" i="13"/>
  <c r="BG206" i="13"/>
  <c r="BE206" i="13"/>
  <c r="T206" i="13"/>
  <c r="R206" i="13"/>
  <c r="P206" i="13"/>
  <c r="BI205" i="13"/>
  <c r="BH205" i="13"/>
  <c r="BG205" i="13"/>
  <c r="BE205" i="13"/>
  <c r="T205" i="13"/>
  <c r="R205" i="13"/>
  <c r="P205" i="13"/>
  <c r="BI203" i="13"/>
  <c r="BH203" i="13"/>
  <c r="BG203" i="13"/>
  <c r="BE203" i="13"/>
  <c r="T203" i="13"/>
  <c r="R203" i="13"/>
  <c r="P203" i="13"/>
  <c r="BI202" i="13"/>
  <c r="BH202" i="13"/>
  <c r="BG202" i="13"/>
  <c r="BE202" i="13"/>
  <c r="T202" i="13"/>
  <c r="R202" i="13"/>
  <c r="P202" i="13"/>
  <c r="BI201" i="13"/>
  <c r="BH201" i="13"/>
  <c r="BG201" i="13"/>
  <c r="BE201" i="13"/>
  <c r="T201" i="13"/>
  <c r="R201" i="13"/>
  <c r="P201" i="13"/>
  <c r="BI200" i="13"/>
  <c r="BH200" i="13"/>
  <c r="BG200" i="13"/>
  <c r="BE200" i="13"/>
  <c r="T200" i="13"/>
  <c r="R200" i="13"/>
  <c r="P200" i="13"/>
  <c r="BI199" i="13"/>
  <c r="BH199" i="13"/>
  <c r="BG199" i="13"/>
  <c r="BE199" i="13"/>
  <c r="T199" i="13"/>
  <c r="R199" i="13"/>
  <c r="P199" i="13"/>
  <c r="BI198" i="13"/>
  <c r="BH198" i="13"/>
  <c r="BG198" i="13"/>
  <c r="BE198" i="13"/>
  <c r="T198" i="13"/>
  <c r="R198" i="13"/>
  <c r="P198" i="13"/>
  <c r="BI197" i="13"/>
  <c r="BH197" i="13"/>
  <c r="BG197" i="13"/>
  <c r="BE197" i="13"/>
  <c r="T197" i="13"/>
  <c r="R197" i="13"/>
  <c r="P197" i="13"/>
  <c r="BI195" i="13"/>
  <c r="BH195" i="13"/>
  <c r="BG195" i="13"/>
  <c r="BE195" i="13"/>
  <c r="T195" i="13"/>
  <c r="R195" i="13"/>
  <c r="P195" i="13"/>
  <c r="BI194" i="13"/>
  <c r="BH194" i="13"/>
  <c r="BG194" i="13"/>
  <c r="BE194" i="13"/>
  <c r="T194" i="13"/>
  <c r="R194" i="13"/>
  <c r="P194" i="13"/>
  <c r="BI193" i="13"/>
  <c r="BH193" i="13"/>
  <c r="BG193" i="13"/>
  <c r="BE193" i="13"/>
  <c r="T193" i="13"/>
  <c r="R193" i="13"/>
  <c r="P193" i="13"/>
  <c r="BI191" i="13"/>
  <c r="BH191" i="13"/>
  <c r="BG191" i="13"/>
  <c r="BE191" i="13"/>
  <c r="T191" i="13"/>
  <c r="R191" i="13"/>
  <c r="P191" i="13"/>
  <c r="BI190" i="13"/>
  <c r="BH190" i="13"/>
  <c r="BG190" i="13"/>
  <c r="BE190" i="13"/>
  <c r="T190" i="13"/>
  <c r="R190" i="13"/>
  <c r="P190" i="13"/>
  <c r="BI189" i="13"/>
  <c r="BH189" i="13"/>
  <c r="BG189" i="13"/>
  <c r="BE189" i="13"/>
  <c r="T189" i="13"/>
  <c r="R189" i="13"/>
  <c r="P189" i="13"/>
  <c r="BI188" i="13"/>
  <c r="BH188" i="13"/>
  <c r="BG188" i="13"/>
  <c r="BE188" i="13"/>
  <c r="T188" i="13"/>
  <c r="R188" i="13"/>
  <c r="P188" i="13"/>
  <c r="BI187" i="13"/>
  <c r="BH187" i="13"/>
  <c r="BG187" i="13"/>
  <c r="BE187" i="13"/>
  <c r="T187" i="13"/>
  <c r="R187" i="13"/>
  <c r="P187" i="13"/>
  <c r="BI186" i="13"/>
  <c r="BH186" i="13"/>
  <c r="BG186" i="13"/>
  <c r="BE186" i="13"/>
  <c r="T186" i="13"/>
  <c r="R186" i="13"/>
  <c r="P186" i="13"/>
  <c r="BI185" i="13"/>
  <c r="BH185" i="13"/>
  <c r="BG185" i="13"/>
  <c r="BE185" i="13"/>
  <c r="T185" i="13"/>
  <c r="R185" i="13"/>
  <c r="P185" i="13"/>
  <c r="BI184" i="13"/>
  <c r="BH184" i="13"/>
  <c r="BG184" i="13"/>
  <c r="BE184" i="13"/>
  <c r="T184" i="13"/>
  <c r="R184" i="13"/>
  <c r="P184" i="13"/>
  <c r="BI183" i="13"/>
  <c r="BH183" i="13"/>
  <c r="BG183" i="13"/>
  <c r="BE183" i="13"/>
  <c r="T183" i="13"/>
  <c r="R183" i="13"/>
  <c r="P183" i="13"/>
  <c r="BI180" i="13"/>
  <c r="BH180" i="13"/>
  <c r="BG180" i="13"/>
  <c r="BE180" i="13"/>
  <c r="T180" i="13"/>
  <c r="T179" i="13"/>
  <c r="R180" i="13"/>
  <c r="R179" i="13"/>
  <c r="P180" i="13"/>
  <c r="P179" i="13"/>
  <c r="BI178" i="13"/>
  <c r="BH178" i="13"/>
  <c r="BG178" i="13"/>
  <c r="BE178" i="13"/>
  <c r="T178" i="13"/>
  <c r="R178" i="13"/>
  <c r="P178" i="13"/>
  <c r="BI177" i="13"/>
  <c r="BH177" i="13"/>
  <c r="BG177" i="13"/>
  <c r="BE177" i="13"/>
  <c r="T177" i="13"/>
  <c r="R177" i="13"/>
  <c r="P177" i="13"/>
  <c r="BI176" i="13"/>
  <c r="BH176" i="13"/>
  <c r="BG176" i="13"/>
  <c r="BE176" i="13"/>
  <c r="T176" i="13"/>
  <c r="R176" i="13"/>
  <c r="P176" i="13"/>
  <c r="BI175" i="13"/>
  <c r="BH175" i="13"/>
  <c r="BG175" i="13"/>
  <c r="BE175" i="13"/>
  <c r="T175" i="13"/>
  <c r="R175" i="13"/>
  <c r="P175" i="13"/>
  <c r="BI174" i="13"/>
  <c r="BH174" i="13"/>
  <c r="BG174" i="13"/>
  <c r="BE174" i="13"/>
  <c r="T174" i="13"/>
  <c r="R174" i="13"/>
  <c r="P174" i="13"/>
  <c r="BI173" i="13"/>
  <c r="BH173" i="13"/>
  <c r="BG173" i="13"/>
  <c r="BE173" i="13"/>
  <c r="T173" i="13"/>
  <c r="R173" i="13"/>
  <c r="P173" i="13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J139" i="13"/>
  <c r="J138" i="13"/>
  <c r="F138" i="13"/>
  <c r="F136" i="13"/>
  <c r="E134" i="13"/>
  <c r="BI119" i="13"/>
  <c r="BH119" i="13"/>
  <c r="BG119" i="13"/>
  <c r="BE119" i="13"/>
  <c r="BI118" i="13"/>
  <c r="BH118" i="13"/>
  <c r="BG118" i="13"/>
  <c r="BF118" i="13"/>
  <c r="BE118" i="13"/>
  <c r="BI117" i="13"/>
  <c r="BH117" i="13"/>
  <c r="BG117" i="13"/>
  <c r="BF117" i="13"/>
  <c r="BE117" i="13"/>
  <c r="BI116" i="13"/>
  <c r="BH116" i="13"/>
  <c r="BG116" i="13"/>
  <c r="BF116" i="13"/>
  <c r="BE116" i="13"/>
  <c r="BI115" i="13"/>
  <c r="BH115" i="13"/>
  <c r="BG115" i="13"/>
  <c r="BF115" i="13"/>
  <c r="BE115" i="13"/>
  <c r="BI114" i="13"/>
  <c r="BH114" i="13"/>
  <c r="BG114" i="13"/>
  <c r="BF114" i="13"/>
  <c r="BE114" i="13"/>
  <c r="J93" i="13"/>
  <c r="J92" i="13"/>
  <c r="F92" i="13"/>
  <c r="F90" i="13"/>
  <c r="E88" i="13"/>
  <c r="J20" i="13"/>
  <c r="E20" i="13"/>
  <c r="F139" i="13" s="1"/>
  <c r="J19" i="13"/>
  <c r="J136" i="13"/>
  <c r="E7" i="13"/>
  <c r="E130" i="13" s="1"/>
  <c r="J43" i="12"/>
  <c r="J42" i="12"/>
  <c r="AY109" i="1"/>
  <c r="J41" i="12"/>
  <c r="AX109" i="1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2" i="12"/>
  <c r="BH152" i="12"/>
  <c r="BG152" i="12"/>
  <c r="BE152" i="12"/>
  <c r="T152" i="12"/>
  <c r="T151" i="12"/>
  <c r="R152" i="12"/>
  <c r="R151" i="12" s="1"/>
  <c r="P152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J133" i="12"/>
  <c r="J132" i="12"/>
  <c r="F132" i="12"/>
  <c r="F130" i="12"/>
  <c r="E128" i="12"/>
  <c r="J95" i="12"/>
  <c r="J94" i="12"/>
  <c r="F94" i="12"/>
  <c r="F92" i="12"/>
  <c r="E90" i="12"/>
  <c r="F133" i="12"/>
  <c r="J130" i="12"/>
  <c r="E7" i="12"/>
  <c r="E122" i="12" s="1"/>
  <c r="AY108" i="1"/>
  <c r="AX108" i="1"/>
  <c r="BI261" i="11"/>
  <c r="BH261" i="11"/>
  <c r="BG261" i="11"/>
  <c r="BE261" i="11"/>
  <c r="T261" i="11"/>
  <c r="R261" i="11"/>
  <c r="P261" i="11"/>
  <c r="BI260" i="11"/>
  <c r="BH260" i="11"/>
  <c r="BG260" i="11"/>
  <c r="BE260" i="11"/>
  <c r="T260" i="11"/>
  <c r="R260" i="11"/>
  <c r="P260" i="11"/>
  <c r="BI258" i="11"/>
  <c r="BH258" i="11"/>
  <c r="BG258" i="11"/>
  <c r="BE258" i="11"/>
  <c r="T258" i="11"/>
  <c r="T257" i="11" s="1"/>
  <c r="R258" i="11"/>
  <c r="R257" i="11"/>
  <c r="P258" i="11"/>
  <c r="P257" i="11" s="1"/>
  <c r="BI256" i="11"/>
  <c r="BH256" i="11"/>
  <c r="BG256" i="11"/>
  <c r="BE256" i="11"/>
  <c r="T256" i="11"/>
  <c r="T255" i="11" s="1"/>
  <c r="R256" i="11"/>
  <c r="R255" i="11" s="1"/>
  <c r="P256" i="11"/>
  <c r="P255" i="11"/>
  <c r="BI254" i="11"/>
  <c r="BH254" i="11"/>
  <c r="BG254" i="11"/>
  <c r="BE254" i="11"/>
  <c r="T254" i="11"/>
  <c r="R254" i="11"/>
  <c r="P254" i="11"/>
  <c r="BI253" i="11"/>
  <c r="BH253" i="11"/>
  <c r="BG253" i="11"/>
  <c r="BE253" i="11"/>
  <c r="T253" i="11"/>
  <c r="R253" i="11"/>
  <c r="P253" i="11"/>
  <c r="BI251" i="11"/>
  <c r="BH251" i="11"/>
  <c r="BG251" i="11"/>
  <c r="BE251" i="11"/>
  <c r="T251" i="11"/>
  <c r="R251" i="11"/>
  <c r="P251" i="11"/>
  <c r="BI250" i="11"/>
  <c r="BH250" i="11"/>
  <c r="BG250" i="11"/>
  <c r="BE250" i="11"/>
  <c r="T250" i="11"/>
  <c r="R250" i="11"/>
  <c r="P250" i="11"/>
  <c r="BI249" i="11"/>
  <c r="BH249" i="11"/>
  <c r="BG249" i="11"/>
  <c r="BE249" i="11"/>
  <c r="T249" i="11"/>
  <c r="R249" i="11"/>
  <c r="P249" i="11"/>
  <c r="BI248" i="11"/>
  <c r="BH248" i="11"/>
  <c r="BG248" i="11"/>
  <c r="BE248" i="11"/>
  <c r="T248" i="11"/>
  <c r="R248" i="11"/>
  <c r="P248" i="11"/>
  <c r="BI247" i="11"/>
  <c r="BH247" i="11"/>
  <c r="BG247" i="11"/>
  <c r="BE247" i="11"/>
  <c r="T247" i="11"/>
  <c r="R247" i="11"/>
  <c r="P247" i="11"/>
  <c r="BI246" i="11"/>
  <c r="BH246" i="11"/>
  <c r="BG246" i="11"/>
  <c r="BE246" i="11"/>
  <c r="T246" i="11"/>
  <c r="R246" i="11"/>
  <c r="P246" i="11"/>
  <c r="BI245" i="11"/>
  <c r="BH245" i="11"/>
  <c r="BG245" i="11"/>
  <c r="BE245" i="11"/>
  <c r="T245" i="11"/>
  <c r="R245" i="11"/>
  <c r="P245" i="11"/>
  <c r="BI244" i="11"/>
  <c r="BH244" i="11"/>
  <c r="BG244" i="11"/>
  <c r="BE244" i="11"/>
  <c r="T244" i="11"/>
  <c r="R244" i="11"/>
  <c r="P244" i="11"/>
  <c r="BI243" i="11"/>
  <c r="BH243" i="11"/>
  <c r="BG243" i="11"/>
  <c r="BE243" i="11"/>
  <c r="T243" i="11"/>
  <c r="R243" i="11"/>
  <c r="P243" i="11"/>
  <c r="BI242" i="11"/>
  <c r="BH242" i="11"/>
  <c r="BG242" i="11"/>
  <c r="BE242" i="11"/>
  <c r="T242" i="11"/>
  <c r="R242" i="11"/>
  <c r="P242" i="11"/>
  <c r="BI241" i="11"/>
  <c r="BH241" i="11"/>
  <c r="BG241" i="11"/>
  <c r="BE241" i="11"/>
  <c r="T241" i="11"/>
  <c r="R241" i="11"/>
  <c r="P241" i="11"/>
  <c r="BI240" i="11"/>
  <c r="BH240" i="11"/>
  <c r="BG240" i="11"/>
  <c r="BE240" i="11"/>
  <c r="T240" i="11"/>
  <c r="R240" i="11"/>
  <c r="P240" i="11"/>
  <c r="BI239" i="11"/>
  <c r="BH239" i="11"/>
  <c r="BG239" i="11"/>
  <c r="BE239" i="11"/>
  <c r="T239" i="11"/>
  <c r="R239" i="11"/>
  <c r="P239" i="11"/>
  <c r="BI238" i="11"/>
  <c r="BH238" i="11"/>
  <c r="BG238" i="11"/>
  <c r="BE238" i="11"/>
  <c r="T238" i="11"/>
  <c r="R238" i="11"/>
  <c r="P238" i="11"/>
  <c r="BI237" i="11"/>
  <c r="BH237" i="11"/>
  <c r="BG237" i="11"/>
  <c r="BE237" i="11"/>
  <c r="T237" i="11"/>
  <c r="R237" i="11"/>
  <c r="P237" i="11"/>
  <c r="BI236" i="11"/>
  <c r="BH236" i="11"/>
  <c r="BG236" i="11"/>
  <c r="BE236" i="11"/>
  <c r="T236" i="11"/>
  <c r="R236" i="11"/>
  <c r="P236" i="11"/>
  <c r="BI235" i="11"/>
  <c r="BH235" i="11"/>
  <c r="BG235" i="11"/>
  <c r="BE235" i="11"/>
  <c r="T235" i="11"/>
  <c r="R235" i="11"/>
  <c r="P235" i="11"/>
  <c r="BI234" i="11"/>
  <c r="BH234" i="11"/>
  <c r="BG234" i="11"/>
  <c r="BE234" i="11"/>
  <c r="T234" i="11"/>
  <c r="R234" i="11"/>
  <c r="P234" i="11"/>
  <c r="BI233" i="11"/>
  <c r="BH233" i="11"/>
  <c r="BG233" i="11"/>
  <c r="BE233" i="11"/>
  <c r="T233" i="11"/>
  <c r="R233" i="11"/>
  <c r="P233" i="11"/>
  <c r="BI232" i="11"/>
  <c r="BH232" i="11"/>
  <c r="BG232" i="11"/>
  <c r="BE232" i="11"/>
  <c r="T232" i="11"/>
  <c r="R232" i="11"/>
  <c r="P232" i="11"/>
  <c r="BI231" i="11"/>
  <c r="BH231" i="11"/>
  <c r="BG231" i="11"/>
  <c r="BE231" i="11"/>
  <c r="T231" i="11"/>
  <c r="R231" i="11"/>
  <c r="P231" i="11"/>
  <c r="BI230" i="11"/>
  <c r="BH230" i="11"/>
  <c r="BG230" i="11"/>
  <c r="BE230" i="11"/>
  <c r="T230" i="11"/>
  <c r="R230" i="11"/>
  <c r="P230" i="11"/>
  <c r="BI229" i="11"/>
  <c r="BH229" i="11"/>
  <c r="BG229" i="11"/>
  <c r="BE229" i="11"/>
  <c r="T229" i="11"/>
  <c r="R229" i="11"/>
  <c r="P229" i="11"/>
  <c r="BI228" i="11"/>
  <c r="BH228" i="11"/>
  <c r="BG228" i="11"/>
  <c r="BE228" i="11"/>
  <c r="T228" i="11"/>
  <c r="R228" i="11"/>
  <c r="P228" i="11"/>
  <c r="BI227" i="11"/>
  <c r="BH227" i="11"/>
  <c r="BG227" i="11"/>
  <c r="BE227" i="11"/>
  <c r="T227" i="11"/>
  <c r="R227" i="11"/>
  <c r="P227" i="11"/>
  <c r="BI226" i="11"/>
  <c r="BH226" i="11"/>
  <c r="BG226" i="11"/>
  <c r="BE226" i="11"/>
  <c r="T226" i="11"/>
  <c r="R226" i="11"/>
  <c r="P226" i="11"/>
  <c r="BI225" i="11"/>
  <c r="BH225" i="11"/>
  <c r="BG225" i="11"/>
  <c r="BE225" i="11"/>
  <c r="T225" i="11"/>
  <c r="R225" i="11"/>
  <c r="P225" i="11"/>
  <c r="BI224" i="11"/>
  <c r="BH224" i="11"/>
  <c r="BG224" i="11"/>
  <c r="BE224" i="11"/>
  <c r="T224" i="11"/>
  <c r="R224" i="11"/>
  <c r="P224" i="11"/>
  <c r="BI223" i="11"/>
  <c r="BH223" i="11"/>
  <c r="BG223" i="11"/>
  <c r="BE223" i="11"/>
  <c r="T223" i="11"/>
  <c r="R223" i="11"/>
  <c r="P223" i="11"/>
  <c r="BI222" i="11"/>
  <c r="BH222" i="11"/>
  <c r="BG222" i="11"/>
  <c r="BE222" i="11"/>
  <c r="T222" i="11"/>
  <c r="R222" i="11"/>
  <c r="P222" i="11"/>
  <c r="BI221" i="11"/>
  <c r="BH221" i="11"/>
  <c r="BG221" i="11"/>
  <c r="BE221" i="11"/>
  <c r="T221" i="11"/>
  <c r="R221" i="11"/>
  <c r="P221" i="11"/>
  <c r="BI219" i="11"/>
  <c r="BH219" i="11"/>
  <c r="BG219" i="11"/>
  <c r="BE219" i="11"/>
  <c r="T219" i="11"/>
  <c r="R219" i="11"/>
  <c r="P219" i="11"/>
  <c r="BI218" i="11"/>
  <c r="BH218" i="11"/>
  <c r="BG218" i="11"/>
  <c r="BE218" i="11"/>
  <c r="T218" i="11"/>
  <c r="R218" i="11"/>
  <c r="P218" i="11"/>
  <c r="BI217" i="11"/>
  <c r="BH217" i="11"/>
  <c r="BG217" i="11"/>
  <c r="BE217" i="11"/>
  <c r="T217" i="11"/>
  <c r="R217" i="11"/>
  <c r="P217" i="11"/>
  <c r="BI216" i="11"/>
  <c r="BH216" i="11"/>
  <c r="BG216" i="11"/>
  <c r="BE216" i="11"/>
  <c r="T216" i="11"/>
  <c r="R216" i="11"/>
  <c r="P216" i="11"/>
  <c r="BI215" i="11"/>
  <c r="BH215" i="11"/>
  <c r="BG215" i="11"/>
  <c r="BE215" i="11"/>
  <c r="T215" i="11"/>
  <c r="R215" i="11"/>
  <c r="P215" i="11"/>
  <c r="BI214" i="11"/>
  <c r="BH214" i="11"/>
  <c r="BG214" i="11"/>
  <c r="BE214" i="11"/>
  <c r="T214" i="11"/>
  <c r="R214" i="11"/>
  <c r="P214" i="11"/>
  <c r="BI213" i="11"/>
  <c r="BH213" i="11"/>
  <c r="BG213" i="11"/>
  <c r="BE213" i="11"/>
  <c r="T213" i="11"/>
  <c r="R213" i="11"/>
  <c r="P213" i="11"/>
  <c r="BI212" i="11"/>
  <c r="BH212" i="11"/>
  <c r="BG212" i="11"/>
  <c r="BE212" i="11"/>
  <c r="T212" i="11"/>
  <c r="R212" i="11"/>
  <c r="P212" i="11"/>
  <c r="BI211" i="11"/>
  <c r="BH211" i="11"/>
  <c r="BG211" i="11"/>
  <c r="BE211" i="11"/>
  <c r="T211" i="11"/>
  <c r="R211" i="11"/>
  <c r="P211" i="11"/>
  <c r="BI210" i="11"/>
  <c r="BH210" i="11"/>
  <c r="BG210" i="11"/>
  <c r="BE210" i="11"/>
  <c r="T210" i="11"/>
  <c r="R210" i="11"/>
  <c r="P210" i="11"/>
  <c r="BI209" i="11"/>
  <c r="BH209" i="11"/>
  <c r="BG209" i="11"/>
  <c r="BE209" i="11"/>
  <c r="T209" i="11"/>
  <c r="R209" i="11"/>
  <c r="P209" i="11"/>
  <c r="BI208" i="11"/>
  <c r="BH208" i="11"/>
  <c r="BG208" i="11"/>
  <c r="BE208" i="11"/>
  <c r="T208" i="11"/>
  <c r="R208" i="11"/>
  <c r="P208" i="11"/>
  <c r="BI207" i="11"/>
  <c r="BH207" i="11"/>
  <c r="BG207" i="11"/>
  <c r="BE207" i="11"/>
  <c r="T207" i="11"/>
  <c r="R207" i="11"/>
  <c r="P207" i="11"/>
  <c r="BI206" i="11"/>
  <c r="BH206" i="11"/>
  <c r="BG206" i="11"/>
  <c r="BE206" i="11"/>
  <c r="T206" i="11"/>
  <c r="R206" i="11"/>
  <c r="P206" i="11"/>
  <c r="BI205" i="11"/>
  <c r="BH205" i="11"/>
  <c r="BG205" i="11"/>
  <c r="BE205" i="11"/>
  <c r="T205" i="11"/>
  <c r="R205" i="11"/>
  <c r="P205" i="11"/>
  <c r="BI204" i="11"/>
  <c r="BH204" i="11"/>
  <c r="BG204" i="11"/>
  <c r="BE204" i="11"/>
  <c r="T204" i="11"/>
  <c r="R204" i="11"/>
  <c r="P204" i="11"/>
  <c r="BI203" i="11"/>
  <c r="BH203" i="11"/>
  <c r="BG203" i="11"/>
  <c r="BE203" i="11"/>
  <c r="T203" i="11"/>
  <c r="R203" i="11"/>
  <c r="P203" i="11"/>
  <c r="BI202" i="11"/>
  <c r="BH202" i="11"/>
  <c r="BG202" i="11"/>
  <c r="BE202" i="11"/>
  <c r="T202" i="11"/>
  <c r="R202" i="11"/>
  <c r="P202" i="11"/>
  <c r="BI201" i="11"/>
  <c r="BH201" i="11"/>
  <c r="BG201" i="11"/>
  <c r="BE201" i="11"/>
  <c r="T201" i="11"/>
  <c r="R201" i="11"/>
  <c r="P201" i="11"/>
  <c r="BI200" i="11"/>
  <c r="BH200" i="11"/>
  <c r="BG200" i="11"/>
  <c r="BE200" i="11"/>
  <c r="T200" i="11"/>
  <c r="R200" i="11"/>
  <c r="P200" i="11"/>
  <c r="BI199" i="11"/>
  <c r="BH199" i="11"/>
  <c r="BG199" i="11"/>
  <c r="BE199" i="11"/>
  <c r="T199" i="11"/>
  <c r="R199" i="11"/>
  <c r="P199" i="11"/>
  <c r="BI198" i="11"/>
  <c r="BH198" i="11"/>
  <c r="BG198" i="11"/>
  <c r="BE198" i="11"/>
  <c r="T198" i="11"/>
  <c r="R198" i="11"/>
  <c r="P198" i="11"/>
  <c r="BI197" i="11"/>
  <c r="BH197" i="11"/>
  <c r="BG197" i="11"/>
  <c r="BE197" i="11"/>
  <c r="T197" i="11"/>
  <c r="R197" i="11"/>
  <c r="P197" i="11"/>
  <c r="BI196" i="11"/>
  <c r="BH196" i="11"/>
  <c r="BG196" i="11"/>
  <c r="BE196" i="11"/>
  <c r="T196" i="11"/>
  <c r="R196" i="11"/>
  <c r="P196" i="11"/>
  <c r="BI194" i="11"/>
  <c r="BH194" i="11"/>
  <c r="BG194" i="11"/>
  <c r="BE194" i="11"/>
  <c r="T194" i="11"/>
  <c r="T193" i="11" s="1"/>
  <c r="R194" i="11"/>
  <c r="R193" i="11" s="1"/>
  <c r="R179" i="11" s="1"/>
  <c r="P194" i="11"/>
  <c r="P193" i="11" s="1"/>
  <c r="BI192" i="11"/>
  <c r="BH192" i="11"/>
  <c r="BG192" i="11"/>
  <c r="BE192" i="11"/>
  <c r="T192" i="11"/>
  <c r="R192" i="11"/>
  <c r="P192" i="11"/>
  <c r="BI191" i="11"/>
  <c r="BH191" i="11"/>
  <c r="BG191" i="11"/>
  <c r="BE191" i="11"/>
  <c r="T191" i="11"/>
  <c r="R191" i="11"/>
  <c r="P191" i="11"/>
  <c r="BI190" i="11"/>
  <c r="BH190" i="11"/>
  <c r="BG190" i="11"/>
  <c r="BE190" i="11"/>
  <c r="T190" i="11"/>
  <c r="R190" i="11"/>
  <c r="P190" i="11"/>
  <c r="BI189" i="11"/>
  <c r="BH189" i="11"/>
  <c r="BG189" i="11"/>
  <c r="BE189" i="11"/>
  <c r="T189" i="11"/>
  <c r="R189" i="11"/>
  <c r="P189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5" i="11"/>
  <c r="BH185" i="11"/>
  <c r="BG185" i="11"/>
  <c r="BE185" i="11"/>
  <c r="T185" i="11"/>
  <c r="R185" i="11"/>
  <c r="P185" i="11"/>
  <c r="BI184" i="11"/>
  <c r="BH184" i="11"/>
  <c r="BG184" i="11"/>
  <c r="BE184" i="11"/>
  <c r="T184" i="11"/>
  <c r="R184" i="11"/>
  <c r="P184" i="11"/>
  <c r="BI183" i="11"/>
  <c r="BH183" i="11"/>
  <c r="BG183" i="11"/>
  <c r="BE183" i="11"/>
  <c r="T183" i="11"/>
  <c r="R183" i="11"/>
  <c r="P183" i="1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7" i="11"/>
  <c r="BH167" i="11"/>
  <c r="BG167" i="11"/>
  <c r="BE167" i="11"/>
  <c r="T167" i="11"/>
  <c r="T166" i="11" s="1"/>
  <c r="R167" i="11"/>
  <c r="R166" i="11"/>
  <c r="P167" i="11"/>
  <c r="P166" i="11" s="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J139" i="11"/>
  <c r="J138" i="11"/>
  <c r="F138" i="11"/>
  <c r="F136" i="11"/>
  <c r="E134" i="11"/>
  <c r="J95" i="11"/>
  <c r="J94" i="11"/>
  <c r="F94" i="11"/>
  <c r="F92" i="11"/>
  <c r="E90" i="11"/>
  <c r="F139" i="11"/>
  <c r="J92" i="11"/>
  <c r="E7" i="11"/>
  <c r="E128" i="11" s="1"/>
  <c r="AY107" i="1"/>
  <c r="AX107" i="1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7" i="10"/>
  <c r="BH137" i="10"/>
  <c r="BG137" i="10"/>
  <c r="BE137" i="10"/>
  <c r="T137" i="10"/>
  <c r="T136" i="10" s="1"/>
  <c r="T135" i="10" s="1"/>
  <c r="R137" i="10"/>
  <c r="R136" i="10" s="1"/>
  <c r="R135" i="10" s="1"/>
  <c r="P137" i="10"/>
  <c r="P136" i="10" s="1"/>
  <c r="P135" i="10" s="1"/>
  <c r="J131" i="10"/>
  <c r="J130" i="10"/>
  <c r="F130" i="10"/>
  <c r="F128" i="10"/>
  <c r="E126" i="10"/>
  <c r="J95" i="10"/>
  <c r="J94" i="10"/>
  <c r="F94" i="10"/>
  <c r="F92" i="10"/>
  <c r="E90" i="10"/>
  <c r="F95" i="10"/>
  <c r="J92" i="10"/>
  <c r="E7" i="10"/>
  <c r="E84" i="10" s="1"/>
  <c r="AY106" i="1"/>
  <c r="AX106" i="1"/>
  <c r="BI249" i="9"/>
  <c r="BH249" i="9"/>
  <c r="BG249" i="9"/>
  <c r="BE249" i="9"/>
  <c r="T249" i="9"/>
  <c r="R249" i="9"/>
  <c r="P249" i="9"/>
  <c r="BI248" i="9"/>
  <c r="BH248" i="9"/>
  <c r="BG248" i="9"/>
  <c r="BE248" i="9"/>
  <c r="T248" i="9"/>
  <c r="R248" i="9"/>
  <c r="P248" i="9"/>
  <c r="BI246" i="9"/>
  <c r="BH246" i="9"/>
  <c r="BG246" i="9"/>
  <c r="BE246" i="9"/>
  <c r="T246" i="9"/>
  <c r="R246" i="9"/>
  <c r="P246" i="9"/>
  <c r="BI245" i="9"/>
  <c r="BH245" i="9"/>
  <c r="BG245" i="9"/>
  <c r="BE245" i="9"/>
  <c r="T245" i="9"/>
  <c r="R245" i="9"/>
  <c r="P245" i="9"/>
  <c r="BI244" i="9"/>
  <c r="BH244" i="9"/>
  <c r="BG244" i="9"/>
  <c r="BE244" i="9"/>
  <c r="T244" i="9"/>
  <c r="R244" i="9"/>
  <c r="P244" i="9"/>
  <c r="BI243" i="9"/>
  <c r="BH243" i="9"/>
  <c r="BG243" i="9"/>
  <c r="BE243" i="9"/>
  <c r="T243" i="9"/>
  <c r="R243" i="9"/>
  <c r="P243" i="9"/>
  <c r="BI242" i="9"/>
  <c r="BH242" i="9"/>
  <c r="BG242" i="9"/>
  <c r="BE242" i="9"/>
  <c r="T242" i="9"/>
  <c r="R242" i="9"/>
  <c r="P242" i="9"/>
  <c r="BI241" i="9"/>
  <c r="BH241" i="9"/>
  <c r="BG241" i="9"/>
  <c r="BE241" i="9"/>
  <c r="T241" i="9"/>
  <c r="R241" i="9"/>
  <c r="P241" i="9"/>
  <c r="BI240" i="9"/>
  <c r="BH240" i="9"/>
  <c r="BG240" i="9"/>
  <c r="BE240" i="9"/>
  <c r="T240" i="9"/>
  <c r="R240" i="9"/>
  <c r="P240" i="9"/>
  <c r="BI239" i="9"/>
  <c r="BH239" i="9"/>
  <c r="BG239" i="9"/>
  <c r="BE239" i="9"/>
  <c r="T239" i="9"/>
  <c r="R239" i="9"/>
  <c r="P239" i="9"/>
  <c r="BI238" i="9"/>
  <c r="BH238" i="9"/>
  <c r="BG238" i="9"/>
  <c r="BE238" i="9"/>
  <c r="T238" i="9"/>
  <c r="R238" i="9"/>
  <c r="P238" i="9"/>
  <c r="BI237" i="9"/>
  <c r="BH237" i="9"/>
  <c r="BG237" i="9"/>
  <c r="BE237" i="9"/>
  <c r="T237" i="9"/>
  <c r="R237" i="9"/>
  <c r="P237" i="9"/>
  <c r="BI236" i="9"/>
  <c r="BH236" i="9"/>
  <c r="BG236" i="9"/>
  <c r="BE236" i="9"/>
  <c r="T236" i="9"/>
  <c r="R236" i="9"/>
  <c r="P236" i="9"/>
  <c r="BI235" i="9"/>
  <c r="BH235" i="9"/>
  <c r="BG235" i="9"/>
  <c r="BE235" i="9"/>
  <c r="T235" i="9"/>
  <c r="R235" i="9"/>
  <c r="P235" i="9"/>
  <c r="BI234" i="9"/>
  <c r="BH234" i="9"/>
  <c r="BG234" i="9"/>
  <c r="BE234" i="9"/>
  <c r="T234" i="9"/>
  <c r="R234" i="9"/>
  <c r="P234" i="9"/>
  <c r="BI233" i="9"/>
  <c r="BH233" i="9"/>
  <c r="BG233" i="9"/>
  <c r="BE233" i="9"/>
  <c r="T233" i="9"/>
  <c r="R233" i="9"/>
  <c r="P233" i="9"/>
  <c r="BI232" i="9"/>
  <c r="BH232" i="9"/>
  <c r="BG232" i="9"/>
  <c r="BE232" i="9"/>
  <c r="T232" i="9"/>
  <c r="R232" i="9"/>
  <c r="P232" i="9"/>
  <c r="BI231" i="9"/>
  <c r="BH231" i="9"/>
  <c r="BG231" i="9"/>
  <c r="BE231" i="9"/>
  <c r="T231" i="9"/>
  <c r="R231" i="9"/>
  <c r="P231" i="9"/>
  <c r="BI230" i="9"/>
  <c r="BH230" i="9"/>
  <c r="BG230" i="9"/>
  <c r="BE230" i="9"/>
  <c r="T230" i="9"/>
  <c r="R230" i="9"/>
  <c r="P230" i="9"/>
  <c r="BI229" i="9"/>
  <c r="BH229" i="9"/>
  <c r="BG229" i="9"/>
  <c r="BE229" i="9"/>
  <c r="T229" i="9"/>
  <c r="R229" i="9"/>
  <c r="P229" i="9"/>
  <c r="BI228" i="9"/>
  <c r="BH228" i="9"/>
  <c r="BG228" i="9"/>
  <c r="BE228" i="9"/>
  <c r="T228" i="9"/>
  <c r="R228" i="9"/>
  <c r="P228" i="9"/>
  <c r="BI227" i="9"/>
  <c r="BH227" i="9"/>
  <c r="BG227" i="9"/>
  <c r="BE227" i="9"/>
  <c r="T227" i="9"/>
  <c r="R227" i="9"/>
  <c r="P227" i="9"/>
  <c r="BI226" i="9"/>
  <c r="BH226" i="9"/>
  <c r="BG226" i="9"/>
  <c r="BE226" i="9"/>
  <c r="T226" i="9"/>
  <c r="R226" i="9"/>
  <c r="P226" i="9"/>
  <c r="BI225" i="9"/>
  <c r="BH225" i="9"/>
  <c r="BG225" i="9"/>
  <c r="BE225" i="9"/>
  <c r="T225" i="9"/>
  <c r="R225" i="9"/>
  <c r="P225" i="9"/>
  <c r="BI224" i="9"/>
  <c r="BH224" i="9"/>
  <c r="BG224" i="9"/>
  <c r="BE224" i="9"/>
  <c r="T224" i="9"/>
  <c r="R224" i="9"/>
  <c r="P224" i="9"/>
  <c r="BI223" i="9"/>
  <c r="BH223" i="9"/>
  <c r="BG223" i="9"/>
  <c r="BE223" i="9"/>
  <c r="T223" i="9"/>
  <c r="R223" i="9"/>
  <c r="P223" i="9"/>
  <c r="BI222" i="9"/>
  <c r="BH222" i="9"/>
  <c r="BG222" i="9"/>
  <c r="BE222" i="9"/>
  <c r="T222" i="9"/>
  <c r="R222" i="9"/>
  <c r="P222" i="9"/>
  <c r="BI221" i="9"/>
  <c r="BH221" i="9"/>
  <c r="BG221" i="9"/>
  <c r="BE221" i="9"/>
  <c r="T221" i="9"/>
  <c r="R221" i="9"/>
  <c r="P221" i="9"/>
  <c r="BI220" i="9"/>
  <c r="BH220" i="9"/>
  <c r="BG220" i="9"/>
  <c r="BE220" i="9"/>
  <c r="T220" i="9"/>
  <c r="R220" i="9"/>
  <c r="P220" i="9"/>
  <c r="BI219" i="9"/>
  <c r="BH219" i="9"/>
  <c r="BG219" i="9"/>
  <c r="BE219" i="9"/>
  <c r="T219" i="9"/>
  <c r="R219" i="9"/>
  <c r="P219" i="9"/>
  <c r="BI218" i="9"/>
  <c r="BH218" i="9"/>
  <c r="BG218" i="9"/>
  <c r="BE218" i="9"/>
  <c r="T218" i="9"/>
  <c r="R218" i="9"/>
  <c r="P218" i="9"/>
  <c r="BI217" i="9"/>
  <c r="BH217" i="9"/>
  <c r="BG217" i="9"/>
  <c r="BE217" i="9"/>
  <c r="T217" i="9"/>
  <c r="R217" i="9"/>
  <c r="P217" i="9"/>
  <c r="BI216" i="9"/>
  <c r="BH216" i="9"/>
  <c r="BG216" i="9"/>
  <c r="BE216" i="9"/>
  <c r="T216" i="9"/>
  <c r="R216" i="9"/>
  <c r="P216" i="9"/>
  <c r="BI215" i="9"/>
  <c r="BH215" i="9"/>
  <c r="BG215" i="9"/>
  <c r="BE215" i="9"/>
  <c r="T215" i="9"/>
  <c r="R215" i="9"/>
  <c r="P215" i="9"/>
  <c r="BI214" i="9"/>
  <c r="BH214" i="9"/>
  <c r="BG214" i="9"/>
  <c r="BE214" i="9"/>
  <c r="T214" i="9"/>
  <c r="R214" i="9"/>
  <c r="P214" i="9"/>
  <c r="BI213" i="9"/>
  <c r="BH213" i="9"/>
  <c r="BG213" i="9"/>
  <c r="BE213" i="9"/>
  <c r="T213" i="9"/>
  <c r="R213" i="9"/>
  <c r="P213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10" i="9"/>
  <c r="BH210" i="9"/>
  <c r="BG210" i="9"/>
  <c r="BE210" i="9"/>
  <c r="T210" i="9"/>
  <c r="R210" i="9"/>
  <c r="P210" i="9"/>
  <c r="BI209" i="9"/>
  <c r="BH209" i="9"/>
  <c r="BG209" i="9"/>
  <c r="BE209" i="9"/>
  <c r="T209" i="9"/>
  <c r="R209" i="9"/>
  <c r="P209" i="9"/>
  <c r="BI208" i="9"/>
  <c r="BH208" i="9"/>
  <c r="BG208" i="9"/>
  <c r="BE208" i="9"/>
  <c r="T208" i="9"/>
  <c r="R208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3" i="9"/>
  <c r="BH143" i="9"/>
  <c r="BG143" i="9"/>
  <c r="BE143" i="9"/>
  <c r="T143" i="9"/>
  <c r="T142" i="9" s="1"/>
  <c r="R143" i="9"/>
  <c r="R142" i="9" s="1"/>
  <c r="P143" i="9"/>
  <c r="P142" i="9" s="1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J133" i="9"/>
  <c r="J132" i="9"/>
  <c r="F132" i="9"/>
  <c r="F130" i="9"/>
  <c r="E128" i="9"/>
  <c r="J95" i="9"/>
  <c r="J94" i="9"/>
  <c r="F94" i="9"/>
  <c r="F92" i="9"/>
  <c r="E90" i="9"/>
  <c r="F95" i="9"/>
  <c r="J130" i="9"/>
  <c r="E7" i="9"/>
  <c r="E122" i="9"/>
  <c r="AY104" i="1"/>
  <c r="AX104" i="1"/>
  <c r="BI242" i="8"/>
  <c r="BH242" i="8"/>
  <c r="BG242" i="8"/>
  <c r="BE242" i="8"/>
  <c r="T242" i="8"/>
  <c r="T241" i="8" s="1"/>
  <c r="T240" i="8" s="1"/>
  <c r="R242" i="8"/>
  <c r="R241" i="8" s="1"/>
  <c r="R240" i="8" s="1"/>
  <c r="P242" i="8"/>
  <c r="P241" i="8" s="1"/>
  <c r="P240" i="8" s="1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5" i="8"/>
  <c r="BH205" i="8"/>
  <c r="BG205" i="8"/>
  <c r="BE205" i="8"/>
  <c r="T205" i="8"/>
  <c r="T204" i="8" s="1"/>
  <c r="R205" i="8"/>
  <c r="R204" i="8"/>
  <c r="P205" i="8"/>
  <c r="P204" i="8" s="1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J140" i="8"/>
  <c r="J139" i="8"/>
  <c r="F139" i="8"/>
  <c r="F137" i="8"/>
  <c r="E135" i="8"/>
  <c r="J95" i="8"/>
  <c r="J94" i="8"/>
  <c r="F94" i="8"/>
  <c r="F92" i="8"/>
  <c r="E90" i="8"/>
  <c r="F95" i="8"/>
  <c r="J92" i="8"/>
  <c r="E7" i="8"/>
  <c r="E84" i="8" s="1"/>
  <c r="AY103" i="1"/>
  <c r="AX103" i="1"/>
  <c r="BI251" i="7"/>
  <c r="BH251" i="7"/>
  <c r="BG251" i="7"/>
  <c r="BE251" i="7"/>
  <c r="T251" i="7"/>
  <c r="R251" i="7"/>
  <c r="P251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7" i="7"/>
  <c r="BH247" i="7"/>
  <c r="BG247" i="7"/>
  <c r="BE247" i="7"/>
  <c r="T247" i="7"/>
  <c r="R247" i="7"/>
  <c r="P247" i="7"/>
  <c r="BI246" i="7"/>
  <c r="BH246" i="7"/>
  <c r="BG246" i="7"/>
  <c r="BE246" i="7"/>
  <c r="T246" i="7"/>
  <c r="R246" i="7"/>
  <c r="P246" i="7"/>
  <c r="BI244" i="7"/>
  <c r="BH244" i="7"/>
  <c r="BG244" i="7"/>
  <c r="BE244" i="7"/>
  <c r="T244" i="7"/>
  <c r="R244" i="7"/>
  <c r="P244" i="7"/>
  <c r="BI243" i="7"/>
  <c r="BH243" i="7"/>
  <c r="BG243" i="7"/>
  <c r="BE243" i="7"/>
  <c r="T243" i="7"/>
  <c r="R243" i="7"/>
  <c r="P243" i="7"/>
  <c r="BI241" i="7"/>
  <c r="BH241" i="7"/>
  <c r="BG241" i="7"/>
  <c r="BE241" i="7"/>
  <c r="T241" i="7"/>
  <c r="R241" i="7"/>
  <c r="P241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6" i="7"/>
  <c r="BH226" i="7"/>
  <c r="BG226" i="7"/>
  <c r="BE226" i="7"/>
  <c r="T226" i="7"/>
  <c r="T225" i="7" s="1"/>
  <c r="R226" i="7"/>
  <c r="R225" i="7"/>
  <c r="P226" i="7"/>
  <c r="P225" i="7" s="1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7" i="7"/>
  <c r="BH197" i="7"/>
  <c r="BG197" i="7"/>
  <c r="BE197" i="7"/>
  <c r="T197" i="7"/>
  <c r="R197" i="7"/>
  <c r="P197" i="7"/>
  <c r="BI196" i="7"/>
  <c r="BH196" i="7"/>
  <c r="BG196" i="7"/>
  <c r="BE196" i="7"/>
  <c r="T196" i="7"/>
  <c r="R196" i="7"/>
  <c r="P196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J138" i="7"/>
  <c r="J137" i="7"/>
  <c r="F137" i="7"/>
  <c r="F135" i="7"/>
  <c r="E133" i="7"/>
  <c r="J95" i="7"/>
  <c r="J94" i="7"/>
  <c r="F94" i="7"/>
  <c r="F92" i="7"/>
  <c r="E90" i="7"/>
  <c r="F95" i="7"/>
  <c r="J92" i="7"/>
  <c r="E7" i="7"/>
  <c r="E127" i="7" s="1"/>
  <c r="J43" i="6"/>
  <c r="J42" i="6"/>
  <c r="AY102" i="1"/>
  <c r="J41" i="6"/>
  <c r="AX102" i="1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7" i="6"/>
  <c r="BH157" i="6"/>
  <c r="BG157" i="6"/>
  <c r="BE157" i="6"/>
  <c r="T157" i="6"/>
  <c r="T156" i="6"/>
  <c r="R157" i="6"/>
  <c r="R156" i="6" s="1"/>
  <c r="P157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J134" i="6"/>
  <c r="J133" i="6"/>
  <c r="F133" i="6"/>
  <c r="F131" i="6"/>
  <c r="E129" i="6"/>
  <c r="J95" i="6"/>
  <c r="J94" i="6"/>
  <c r="F94" i="6"/>
  <c r="F92" i="6"/>
  <c r="E90" i="6"/>
  <c r="F95" i="6"/>
  <c r="J131" i="6"/>
  <c r="E7" i="6"/>
  <c r="E84" i="6" s="1"/>
  <c r="AY101" i="1"/>
  <c r="AX101" i="1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1" i="5"/>
  <c r="BH151" i="5"/>
  <c r="BG151" i="5"/>
  <c r="BE151" i="5"/>
  <c r="T151" i="5"/>
  <c r="T150" i="5"/>
  <c r="R151" i="5"/>
  <c r="R150" i="5"/>
  <c r="P151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J131" i="5"/>
  <c r="J130" i="5"/>
  <c r="F130" i="5"/>
  <c r="F128" i="5"/>
  <c r="E126" i="5"/>
  <c r="J95" i="5"/>
  <c r="J94" i="5"/>
  <c r="F94" i="5"/>
  <c r="F92" i="5"/>
  <c r="E90" i="5"/>
  <c r="F131" i="5"/>
  <c r="J92" i="5"/>
  <c r="E7" i="5"/>
  <c r="E120" i="5" s="1"/>
  <c r="AY98" i="1"/>
  <c r="AX98" i="1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3" i="4"/>
  <c r="BH173" i="4"/>
  <c r="BG173" i="4"/>
  <c r="BE173" i="4"/>
  <c r="T173" i="4"/>
  <c r="T172" i="4"/>
  <c r="R173" i="4"/>
  <c r="R172" i="4"/>
  <c r="P173" i="4"/>
  <c r="P172" i="4" s="1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J130" i="4"/>
  <c r="J129" i="4"/>
  <c r="F129" i="4"/>
  <c r="F127" i="4"/>
  <c r="E125" i="4"/>
  <c r="J93" i="4"/>
  <c r="J92" i="4"/>
  <c r="F92" i="4"/>
  <c r="F90" i="4"/>
  <c r="E88" i="4"/>
  <c r="F130" i="4"/>
  <c r="J90" i="4"/>
  <c r="E7" i="4"/>
  <c r="E121" i="4" s="1"/>
  <c r="AY97" i="1"/>
  <c r="AX97" i="1"/>
  <c r="BI200" i="3"/>
  <c r="BH200" i="3"/>
  <c r="BG200" i="3"/>
  <c r="BE200" i="3"/>
  <c r="T200" i="3"/>
  <c r="T199" i="3" s="1"/>
  <c r="R200" i="3"/>
  <c r="R199" i="3" s="1"/>
  <c r="P200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49" i="3"/>
  <c r="BH149" i="3"/>
  <c r="BG149" i="3"/>
  <c r="BE149" i="3"/>
  <c r="T149" i="3"/>
  <c r="T148" i="3" s="1"/>
  <c r="R149" i="3"/>
  <c r="R148" i="3" s="1"/>
  <c r="P149" i="3"/>
  <c r="P148" i="3" s="1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J131" i="3"/>
  <c r="J130" i="3"/>
  <c r="F130" i="3"/>
  <c r="F128" i="3"/>
  <c r="E126" i="3"/>
  <c r="J93" i="3"/>
  <c r="J92" i="3"/>
  <c r="F92" i="3"/>
  <c r="F90" i="3"/>
  <c r="E88" i="3"/>
  <c r="F131" i="3"/>
  <c r="J90" i="3"/>
  <c r="E7" i="3"/>
  <c r="E84" i="3" s="1"/>
  <c r="AY96" i="1"/>
  <c r="AX96" i="1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5" i="2"/>
  <c r="BH175" i="2"/>
  <c r="BG175" i="2"/>
  <c r="BE175" i="2"/>
  <c r="T175" i="2"/>
  <c r="T174" i="2"/>
  <c r="R175" i="2"/>
  <c r="R174" i="2"/>
  <c r="P175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4" i="2"/>
  <c r="BH134" i="2"/>
  <c r="BG134" i="2"/>
  <c r="BE134" i="2"/>
  <c r="T134" i="2"/>
  <c r="T133" i="2" s="1"/>
  <c r="R134" i="2"/>
  <c r="R133" i="2" s="1"/>
  <c r="P134" i="2"/>
  <c r="P133" i="2" s="1"/>
  <c r="J128" i="2"/>
  <c r="J127" i="2"/>
  <c r="F127" i="2"/>
  <c r="F125" i="2"/>
  <c r="E123" i="2"/>
  <c r="J93" i="2"/>
  <c r="J92" i="2"/>
  <c r="F92" i="2"/>
  <c r="F90" i="2"/>
  <c r="E88" i="2"/>
  <c r="F93" i="2"/>
  <c r="J125" i="2"/>
  <c r="E7" i="2"/>
  <c r="E119" i="2" s="1"/>
  <c r="L90" i="1"/>
  <c r="AM90" i="1"/>
  <c r="AM89" i="1"/>
  <c r="L89" i="1"/>
  <c r="AM87" i="1"/>
  <c r="L87" i="1"/>
  <c r="L85" i="1"/>
  <c r="L84" i="1"/>
  <c r="BK216" i="14"/>
  <c r="BK214" i="14"/>
  <c r="BK212" i="14"/>
  <c r="BK211" i="14"/>
  <c r="BK208" i="14"/>
  <c r="BK207" i="14"/>
  <c r="BK200" i="14"/>
  <c r="BK197" i="14"/>
  <c r="BK195" i="14"/>
  <c r="BK188" i="14"/>
  <c r="BK185" i="14"/>
  <c r="BK181" i="14"/>
  <c r="BK180" i="14"/>
  <c r="BK175" i="14"/>
  <c r="BK173" i="14"/>
  <c r="BK169" i="14"/>
  <c r="BK168" i="14"/>
  <c r="BK164" i="14"/>
  <c r="BK157" i="14"/>
  <c r="BK154" i="14"/>
  <c r="BK149" i="14"/>
  <c r="BK145" i="14"/>
  <c r="BK142" i="14"/>
  <c r="BK233" i="13"/>
  <c r="BK231" i="13"/>
  <c r="BK230" i="13"/>
  <c r="BK227" i="13"/>
  <c r="BK219" i="13"/>
  <c r="BK218" i="13"/>
  <c r="BK214" i="13"/>
  <c r="BK211" i="13"/>
  <c r="BK207" i="13"/>
  <c r="BK202" i="13"/>
  <c r="BK201" i="13"/>
  <c r="BK191" i="13"/>
  <c r="BK189" i="13"/>
  <c r="BK175" i="13"/>
  <c r="BK172" i="13"/>
  <c r="BK164" i="13"/>
  <c r="BK158" i="13"/>
  <c r="BK156" i="13"/>
  <c r="BK155" i="13"/>
  <c r="BK148" i="13"/>
  <c r="BK183" i="12"/>
  <c r="BK176" i="12"/>
  <c r="BK175" i="12"/>
  <c r="BK168" i="12"/>
  <c r="BK166" i="12"/>
  <c r="BK163" i="12"/>
  <c r="BK162" i="12"/>
  <c r="BK161" i="12"/>
  <c r="BK159" i="12"/>
  <c r="BK155" i="12"/>
  <c r="BK149" i="12"/>
  <c r="BK144" i="12"/>
  <c r="BK260" i="11"/>
  <c r="BK258" i="11"/>
  <c r="BK243" i="11"/>
  <c r="BK240" i="11"/>
  <c r="BK235" i="11"/>
  <c r="BK231" i="11"/>
  <c r="BK229" i="11"/>
  <c r="BK227" i="11"/>
  <c r="BK223" i="11"/>
  <c r="BK217" i="11"/>
  <c r="BK215" i="11"/>
  <c r="BK214" i="11"/>
  <c r="BK211" i="11"/>
  <c r="BK204" i="11"/>
  <c r="BK196" i="11"/>
  <c r="BK194" i="11"/>
  <c r="BK191" i="11"/>
  <c r="BK190" i="11"/>
  <c r="BK183" i="11"/>
  <c r="BK178" i="11"/>
  <c r="BK177" i="11"/>
  <c r="BK172" i="11"/>
  <c r="BK165" i="11"/>
  <c r="BK159" i="11"/>
  <c r="BK151" i="11"/>
  <c r="BK146" i="11"/>
  <c r="BK188" i="10"/>
  <c r="BK185" i="10"/>
  <c r="BK177" i="10"/>
  <c r="BK175" i="10"/>
  <c r="BK170" i="10"/>
  <c r="BK160" i="10"/>
  <c r="BK154" i="10"/>
  <c r="BK150" i="10"/>
  <c r="BK149" i="10"/>
  <c r="BK246" i="9"/>
  <c r="BK245" i="9"/>
  <c r="BK242" i="9"/>
  <c r="BK231" i="9"/>
  <c r="BK230" i="9"/>
  <c r="BK229" i="9"/>
  <c r="BK228" i="9"/>
  <c r="BK227" i="9"/>
  <c r="BK225" i="9"/>
  <c r="BK221" i="9"/>
  <c r="BK219" i="9"/>
  <c r="BK218" i="9"/>
  <c r="BK213" i="9"/>
  <c r="BK209" i="9"/>
  <c r="BK205" i="9"/>
  <c r="BK204" i="9"/>
  <c r="BK196" i="9"/>
  <c r="BK193" i="9"/>
  <c r="BK186" i="9"/>
  <c r="BK183" i="9"/>
  <c r="BK180" i="9"/>
  <c r="BK179" i="9"/>
  <c r="BK176" i="9"/>
  <c r="BK175" i="9"/>
  <c r="BK169" i="9"/>
  <c r="BK162" i="9"/>
  <c r="BK161" i="9"/>
  <c r="BK160" i="9"/>
  <c r="BK159" i="9"/>
  <c r="BK158" i="9"/>
  <c r="BK153" i="9"/>
  <c r="BK149" i="9"/>
  <c r="BK148" i="9"/>
  <c r="BK217" i="8"/>
  <c r="BK215" i="8"/>
  <c r="BK214" i="8"/>
  <c r="BK210" i="8"/>
  <c r="BK209" i="8"/>
  <c r="BK202" i="8"/>
  <c r="BK199" i="8"/>
  <c r="BK198" i="8"/>
  <c r="BK197" i="8"/>
  <c r="BK189" i="8"/>
  <c r="BK187" i="8"/>
  <c r="BK186" i="8"/>
  <c r="BK181" i="8"/>
  <c r="BK175" i="8"/>
  <c r="BK171" i="8"/>
  <c r="BK162" i="8"/>
  <c r="BK159" i="8"/>
  <c r="BK158" i="8"/>
  <c r="BK154" i="8"/>
  <c r="BK152" i="8"/>
  <c r="BK248" i="7"/>
  <c r="BK246" i="7"/>
  <c r="BK243" i="7"/>
  <c r="BK240" i="7"/>
  <c r="BK239" i="7"/>
  <c r="BK236" i="7"/>
  <c r="BK233" i="7"/>
  <c r="BK229" i="7"/>
  <c r="BK223" i="7"/>
  <c r="BK222" i="7"/>
  <c r="BK221" i="7"/>
  <c r="BK218" i="7"/>
  <c r="BK204" i="7"/>
  <c r="BK200" i="7"/>
  <c r="BK188" i="7"/>
  <c r="BK184" i="7"/>
  <c r="BK177" i="7"/>
  <c r="BK175" i="7"/>
  <c r="BK169" i="7"/>
  <c r="BK162" i="7"/>
  <c r="BK159" i="7"/>
  <c r="BK158" i="7"/>
  <c r="BK153" i="7"/>
  <c r="BK144" i="7"/>
  <c r="BK191" i="6"/>
  <c r="BK187" i="6"/>
  <c r="BK186" i="6"/>
  <c r="BK184" i="6"/>
  <c r="BK178" i="6"/>
  <c r="BK174" i="6"/>
  <c r="BK173" i="6"/>
  <c r="BK171" i="6"/>
  <c r="BK169" i="6"/>
  <c r="BK157" i="6"/>
  <c r="BK155" i="6"/>
  <c r="BK152" i="6"/>
  <c r="BK149" i="6"/>
  <c r="BK148" i="6"/>
  <c r="BK164" i="5"/>
  <c r="BK155" i="5"/>
  <c r="BK151" i="5"/>
  <c r="BK146" i="5"/>
  <c r="BK140" i="5"/>
  <c r="BK138" i="5"/>
  <c r="BK226" i="4"/>
  <c r="BK221" i="4"/>
  <c r="BK218" i="4"/>
  <c r="BK216" i="4"/>
  <c r="BK211" i="4"/>
  <c r="BK210" i="4"/>
  <c r="BK206" i="4"/>
  <c r="BK205" i="4"/>
  <c r="BK202" i="4"/>
  <c r="BK201" i="4"/>
  <c r="BK196" i="4"/>
  <c r="BK195" i="4"/>
  <c r="BK193" i="4"/>
  <c r="BK190" i="4"/>
  <c r="BK180" i="4"/>
  <c r="BK177" i="4"/>
  <c r="BK173" i="4"/>
  <c r="BK171" i="4"/>
  <c r="BK170" i="4"/>
  <c r="BK168" i="4"/>
  <c r="BK163" i="4"/>
  <c r="BK156" i="4"/>
  <c r="BK154" i="4"/>
  <c r="BK153" i="4"/>
  <c r="BK151" i="4"/>
  <c r="BK143" i="4"/>
  <c r="BK142" i="4"/>
  <c r="BK140" i="4"/>
  <c r="BK195" i="3"/>
  <c r="BK194" i="3"/>
  <c r="BK188" i="3"/>
  <c r="BK187" i="3"/>
  <c r="BK183" i="3"/>
  <c r="BK171" i="3"/>
  <c r="BK170" i="3"/>
  <c r="BK164" i="3"/>
  <c r="BK162" i="3"/>
  <c r="BK158" i="3"/>
  <c r="BK154" i="3"/>
  <c r="BK152" i="3"/>
  <c r="BK149" i="3"/>
  <c r="BK147" i="3"/>
  <c r="BK146" i="3"/>
  <c r="BK145" i="3"/>
  <c r="BK144" i="3"/>
  <c r="BK141" i="3"/>
  <c r="BK183" i="2"/>
  <c r="BK180" i="2"/>
  <c r="BK178" i="2"/>
  <c r="BK168" i="2"/>
  <c r="BK167" i="2"/>
  <c r="BK166" i="2"/>
  <c r="BK164" i="2"/>
  <c r="BK159" i="2"/>
  <c r="BK158" i="2"/>
  <c r="BK157" i="2"/>
  <c r="BK146" i="2"/>
  <c r="BK139" i="2"/>
  <c r="BK137" i="2"/>
  <c r="BK213" i="14"/>
  <c r="BK210" i="14"/>
  <c r="BK204" i="14"/>
  <c r="BK203" i="14"/>
  <c r="BK202" i="14"/>
  <c r="BK201" i="14"/>
  <c r="BK199" i="14"/>
  <c r="BK196" i="14"/>
  <c r="BK193" i="14"/>
  <c r="BK192" i="14"/>
  <c r="BK191" i="14"/>
  <c r="BK190" i="14"/>
  <c r="BK187" i="14"/>
  <c r="BK186" i="14"/>
  <c r="BK182" i="14"/>
  <c r="BK177" i="14"/>
  <c r="BK176" i="14"/>
  <c r="BK172" i="14"/>
  <c r="BK163" i="14"/>
  <c r="BK162" i="14"/>
  <c r="BK155" i="14"/>
  <c r="BK153" i="14"/>
  <c r="BK152" i="14"/>
  <c r="BK150" i="14"/>
  <c r="BK147" i="14"/>
  <c r="BK229" i="13"/>
  <c r="BK224" i="13"/>
  <c r="BK221" i="13"/>
  <c r="BK215" i="13"/>
  <c r="BK213" i="13"/>
  <c r="BK210" i="13"/>
  <c r="BK205" i="13"/>
  <c r="BK203" i="13"/>
  <c r="BK194" i="13"/>
  <c r="BK193" i="13"/>
  <c r="BK187" i="13"/>
  <c r="BK186" i="13"/>
  <c r="BK180" i="13"/>
  <c r="BK177" i="13"/>
  <c r="BK171" i="13"/>
  <c r="BK167" i="13"/>
  <c r="BK165" i="13"/>
  <c r="BK162" i="13"/>
  <c r="BK160" i="13"/>
  <c r="BK151" i="13"/>
  <c r="BK150" i="13"/>
  <c r="BK179" i="12"/>
  <c r="BK178" i="12"/>
  <c r="BK164" i="12"/>
  <c r="BK157" i="12"/>
  <c r="BK152" i="12"/>
  <c r="BK148" i="12"/>
  <c r="BK146" i="12"/>
  <c r="BK145" i="12"/>
  <c r="BK254" i="11"/>
  <c r="BK250" i="11"/>
  <c r="BK247" i="11"/>
  <c r="BK242" i="11"/>
  <c r="BK239" i="11"/>
  <c r="BK225" i="11"/>
  <c r="BK222" i="11"/>
  <c r="BK219" i="11"/>
  <c r="BK216" i="11"/>
  <c r="BK208" i="11"/>
  <c r="BK205" i="11"/>
  <c r="BK202" i="11"/>
  <c r="BK200" i="11"/>
  <c r="BK187" i="11"/>
  <c r="BK182" i="11"/>
  <c r="BK180" i="11"/>
  <c r="BK174" i="11"/>
  <c r="BK170" i="11"/>
  <c r="BK164" i="11"/>
  <c r="BK158" i="11"/>
  <c r="BK157" i="11"/>
  <c r="BK189" i="10"/>
  <c r="BK178" i="10"/>
  <c r="BK167" i="10"/>
  <c r="BK166" i="10"/>
  <c r="BK165" i="10"/>
  <c r="BK164" i="10"/>
  <c r="BK162" i="10"/>
  <c r="BK161" i="10"/>
  <c r="BK159" i="10"/>
  <c r="BK153" i="10"/>
  <c r="BK151" i="10"/>
  <c r="BK147" i="10"/>
  <c r="BK146" i="10"/>
  <c r="BK144" i="10"/>
  <c r="BK249" i="9"/>
  <c r="BK243" i="9"/>
  <c r="BK241" i="9"/>
  <c r="BK238" i="9"/>
  <c r="BK234" i="9"/>
  <c r="BK233" i="9"/>
  <c r="BK226" i="9"/>
  <c r="BK224" i="9"/>
  <c r="BK222" i="9"/>
  <c r="BK220" i="9"/>
  <c r="BK217" i="9"/>
  <c r="BK216" i="9"/>
  <c r="BK215" i="9"/>
  <c r="BK211" i="9"/>
  <c r="BK210" i="9"/>
  <c r="BK206" i="9"/>
  <c r="BK199" i="9"/>
  <c r="BK185" i="9"/>
  <c r="BK182" i="9"/>
  <c r="BK166" i="9"/>
  <c r="BK164" i="9"/>
  <c r="BK156" i="9"/>
  <c r="BK154" i="9"/>
  <c r="BK143" i="9"/>
  <c r="BK140" i="9"/>
  <c r="BK139" i="9"/>
  <c r="BK238" i="8"/>
  <c r="BK236" i="8"/>
  <c r="BK231" i="8"/>
  <c r="BK230" i="8"/>
  <c r="BK224" i="8"/>
  <c r="BK223" i="8"/>
  <c r="BK220" i="8"/>
  <c r="BK219" i="8"/>
  <c r="BK218" i="8"/>
  <c r="BK212" i="8"/>
  <c r="BK208" i="8"/>
  <c r="BK200" i="8"/>
  <c r="BK196" i="8"/>
  <c r="BK195" i="8"/>
  <c r="BK191" i="8"/>
  <c r="BK184" i="8"/>
  <c r="BK180" i="8"/>
  <c r="BK176" i="8"/>
  <c r="BK169" i="8"/>
  <c r="BK167" i="8"/>
  <c r="BK157" i="8"/>
  <c r="BK155" i="8"/>
  <c r="BK149" i="8"/>
  <c r="BK146" i="8"/>
  <c r="BK251" i="7"/>
  <c r="BK247" i="7"/>
  <c r="BK237" i="7"/>
  <c r="BK235" i="7"/>
  <c r="BK219" i="7"/>
  <c r="BK211" i="7"/>
  <c r="BK208" i="7"/>
  <c r="BK206" i="7"/>
  <c r="BK202" i="7"/>
  <c r="BK197" i="7"/>
  <c r="BK192" i="7"/>
  <c r="BK185" i="7"/>
  <c r="BK180" i="7"/>
  <c r="BK167" i="7"/>
  <c r="BK165" i="7"/>
  <c r="BK161" i="7"/>
  <c r="BK160" i="7"/>
  <c r="BK183" i="6"/>
  <c r="BK179" i="6"/>
  <c r="BK176" i="6"/>
  <c r="BK172" i="6"/>
  <c r="BK164" i="6"/>
  <c r="BK161" i="6"/>
  <c r="BK147" i="6"/>
  <c r="BK144" i="6"/>
  <c r="BK140" i="6"/>
  <c r="BK171" i="5"/>
  <c r="BK168" i="5"/>
  <c r="BK163" i="5"/>
  <c r="BK144" i="5"/>
  <c r="BK143" i="5"/>
  <c r="BK141" i="5"/>
  <c r="BK225" i="4"/>
  <c r="BK222" i="4"/>
  <c r="BK213" i="4"/>
  <c r="BK204" i="4"/>
  <c r="BK199" i="4"/>
  <c r="BK194" i="4"/>
  <c r="BK192" i="4"/>
  <c r="BK191" i="4"/>
  <c r="BK184" i="4"/>
  <c r="BK182" i="4"/>
  <c r="BK181" i="4"/>
  <c r="BK179" i="4"/>
  <c r="BK167" i="4"/>
  <c r="BK166" i="4"/>
  <c r="BK164" i="4"/>
  <c r="BK160" i="4"/>
  <c r="BK158" i="4"/>
  <c r="BK155" i="4"/>
  <c r="BK148" i="4"/>
  <c r="BK145" i="4"/>
  <c r="BK198" i="3"/>
  <c r="BK196" i="3"/>
  <c r="BK186" i="3"/>
  <c r="BK179" i="3"/>
  <c r="BK177" i="3"/>
  <c r="BK174" i="3"/>
  <c r="BK168" i="3"/>
  <c r="BK161" i="3"/>
  <c r="BK160" i="3"/>
  <c r="BK157" i="3"/>
  <c r="BK156" i="3"/>
  <c r="BK142" i="3"/>
  <c r="BK184" i="2"/>
  <c r="BK175" i="2"/>
  <c r="BK171" i="2"/>
  <c r="BK169" i="2"/>
  <c r="AS105" i="1"/>
  <c r="AS100" i="1"/>
  <c r="BK215" i="14"/>
  <c r="BK209" i="14"/>
  <c r="BK206" i="14"/>
  <c r="BK205" i="14"/>
  <c r="BK194" i="14"/>
  <c r="BK189" i="14"/>
  <c r="BK183" i="14"/>
  <c r="BK179" i="14"/>
  <c r="BK178" i="14"/>
  <c r="BK174" i="14"/>
  <c r="BK171" i="14"/>
  <c r="BK167" i="14"/>
  <c r="BK166" i="14"/>
  <c r="BK165" i="14"/>
  <c r="BK161" i="14"/>
  <c r="BK141" i="14"/>
  <c r="BK232" i="13"/>
  <c r="BK228" i="13"/>
  <c r="BK220" i="13"/>
  <c r="BK217" i="13"/>
  <c r="BK208" i="13"/>
  <c r="BK200" i="13"/>
  <c r="BK198" i="13"/>
  <c r="BK197" i="13"/>
  <c r="BK185" i="13"/>
  <c r="BK183" i="13"/>
  <c r="BK178" i="13"/>
  <c r="BK173" i="13"/>
  <c r="BK170" i="13"/>
  <c r="BK163" i="13"/>
  <c r="BK157" i="13"/>
  <c r="BK154" i="13"/>
  <c r="BK153" i="13"/>
  <c r="BK152" i="13"/>
  <c r="BK147" i="13"/>
  <c r="BK145" i="13"/>
  <c r="BK182" i="12"/>
  <c r="BK172" i="12"/>
  <c r="BK167" i="12"/>
  <c r="BK158" i="12"/>
  <c r="BK142" i="12"/>
  <c r="BK140" i="12"/>
  <c r="BK253" i="11"/>
  <c r="BK248" i="11"/>
  <c r="BK246" i="11"/>
  <c r="BK241" i="11"/>
  <c r="BK236" i="11"/>
  <c r="BK234" i="11"/>
  <c r="BK233" i="11"/>
  <c r="BK228" i="11"/>
  <c r="BK226" i="11"/>
  <c r="BK224" i="11"/>
  <c r="BK221" i="11"/>
  <c r="BK213" i="11"/>
  <c r="BK206" i="11"/>
  <c r="BK199" i="11"/>
  <c r="BK198" i="11"/>
  <c r="BK189" i="11"/>
  <c r="BK188" i="11"/>
  <c r="BK184" i="11"/>
  <c r="BK175" i="11"/>
  <c r="BK169" i="11"/>
  <c r="BK167" i="11"/>
  <c r="BK160" i="11"/>
  <c r="BK156" i="11"/>
  <c r="BK152" i="11"/>
  <c r="BK148" i="11"/>
  <c r="BK145" i="11"/>
  <c r="BK186" i="10"/>
  <c r="BK183" i="10"/>
  <c r="BK180" i="10"/>
  <c r="BK179" i="10"/>
  <c r="BK173" i="10"/>
  <c r="BK172" i="10"/>
  <c r="BK171" i="10"/>
  <c r="BK168" i="10"/>
  <c r="BK158" i="10"/>
  <c r="BK155" i="10"/>
  <c r="BK152" i="10"/>
  <c r="BK148" i="10"/>
  <c r="BK145" i="10"/>
  <c r="BK143" i="10"/>
  <c r="BK142" i="10"/>
  <c r="BK141" i="10"/>
  <c r="BK137" i="10"/>
  <c r="BK248" i="9"/>
  <c r="BK244" i="9"/>
  <c r="BK240" i="9"/>
  <c r="BK236" i="9"/>
  <c r="BK235" i="9"/>
  <c r="BK203" i="9"/>
  <c r="BK192" i="9"/>
  <c r="BK191" i="9"/>
  <c r="BK189" i="9"/>
  <c r="BK187" i="9"/>
  <c r="BK184" i="9"/>
  <c r="BK181" i="9"/>
  <c r="BK177" i="9"/>
  <c r="BK172" i="9"/>
  <c r="BK170" i="9"/>
  <c r="BK165" i="9"/>
  <c r="BK163" i="9"/>
  <c r="BK155" i="9"/>
  <c r="BK150" i="9"/>
  <c r="BK146" i="9"/>
  <c r="BK242" i="8"/>
  <c r="BK234" i="8"/>
  <c r="BK232" i="8"/>
  <c r="BK228" i="8"/>
  <c r="BK226" i="8"/>
  <c r="BK225" i="8"/>
  <c r="BK221" i="8"/>
  <c r="BK211" i="8"/>
  <c r="BK203" i="8"/>
  <c r="BK193" i="8"/>
  <c r="BK183" i="8"/>
  <c r="BK182" i="8"/>
  <c r="BK179" i="8"/>
  <c r="BK177" i="8"/>
  <c r="BK166" i="8"/>
  <c r="BK165" i="8"/>
  <c r="BK163" i="8"/>
  <c r="BK160" i="8"/>
  <c r="BK156" i="8"/>
  <c r="BK151" i="8"/>
  <c r="BK148" i="8"/>
  <c r="BK147" i="8"/>
  <c r="BK249" i="7"/>
  <c r="BK231" i="7"/>
  <c r="BK230" i="7"/>
  <c r="BK220" i="7"/>
  <c r="BK217" i="7"/>
  <c r="BK216" i="7"/>
  <c r="BK214" i="7"/>
  <c r="BK213" i="7"/>
  <c r="BK201" i="7"/>
  <c r="BK196" i="7"/>
  <c r="BK194" i="7"/>
  <c r="BK190" i="7"/>
  <c r="BK187" i="7"/>
  <c r="BK181" i="7"/>
  <c r="BK178" i="7"/>
  <c r="BK176" i="7"/>
  <c r="BK173" i="7"/>
  <c r="BK168" i="7"/>
  <c r="BK156" i="7"/>
  <c r="BK154" i="7"/>
  <c r="BK152" i="7"/>
  <c r="BK151" i="7"/>
  <c r="BK150" i="7"/>
  <c r="BK149" i="7"/>
  <c r="BK147" i="7"/>
  <c r="BK145" i="7"/>
  <c r="BK195" i="6"/>
  <c r="BK194" i="6"/>
  <c r="BK190" i="6"/>
  <c r="BK188" i="6"/>
  <c r="BK185" i="6"/>
  <c r="BK181" i="6"/>
  <c r="BK180" i="6"/>
  <c r="BK166" i="6"/>
  <c r="BK162" i="6"/>
  <c r="BK160" i="6"/>
  <c r="BK154" i="6"/>
  <c r="BK145" i="6"/>
  <c r="BK169" i="5"/>
  <c r="BK167" i="5"/>
  <c r="BK166" i="5"/>
  <c r="BK165" i="5"/>
  <c r="BK162" i="5"/>
  <c r="BK161" i="5"/>
  <c r="BK160" i="5"/>
  <c r="BK158" i="5"/>
  <c r="BK156" i="5"/>
  <c r="BK142" i="5"/>
  <c r="BK137" i="5"/>
  <c r="BK224" i="4"/>
  <c r="BK219" i="4"/>
  <c r="BK215" i="4"/>
  <c r="BK209" i="4"/>
  <c r="BK208" i="4"/>
  <c r="BK200" i="4"/>
  <c r="BK198" i="4"/>
  <c r="BK189" i="4"/>
  <c r="BK188" i="4"/>
  <c r="BK186" i="4"/>
  <c r="BK183" i="4"/>
  <c r="BK176" i="4"/>
  <c r="BK169" i="4"/>
  <c r="BK165" i="4"/>
  <c r="BK161" i="4"/>
  <c r="BK157" i="4"/>
  <c r="BK150" i="4"/>
  <c r="BK146" i="4"/>
  <c r="BK144" i="4"/>
  <c r="BK139" i="4"/>
  <c r="BK137" i="4"/>
  <c r="BK136" i="4"/>
  <c r="BK197" i="3"/>
  <c r="BK185" i="3"/>
  <c r="BK181" i="3"/>
  <c r="BK172" i="3"/>
  <c r="BK167" i="3"/>
  <c r="BK166" i="3"/>
  <c r="BK165" i="3"/>
  <c r="BK153" i="3"/>
  <c r="BK143" i="3"/>
  <c r="BK138" i="3"/>
  <c r="BK182" i="2"/>
  <c r="BK173" i="2"/>
  <c r="BK170" i="2"/>
  <c r="BK165" i="2"/>
  <c r="BK163" i="2"/>
  <c r="BK162" i="2"/>
  <c r="BK161" i="2"/>
  <c r="BK148" i="2"/>
  <c r="BK144" i="2"/>
  <c r="BK142" i="2"/>
  <c r="BK141" i="2"/>
  <c r="BK140" i="2"/>
  <c r="BK136" i="2"/>
  <c r="BK134" i="2"/>
  <c r="AS110" i="1"/>
  <c r="BK160" i="14"/>
  <c r="BK151" i="14"/>
  <c r="BK148" i="14"/>
  <c r="BK146" i="14"/>
  <c r="BK144" i="14"/>
  <c r="BK226" i="13"/>
  <c r="BK223" i="13"/>
  <c r="BK216" i="13"/>
  <c r="BK209" i="13"/>
  <c r="BK206" i="13"/>
  <c r="BK199" i="13"/>
  <c r="BK195" i="13"/>
  <c r="BK190" i="13"/>
  <c r="BK188" i="13"/>
  <c r="BK184" i="13"/>
  <c r="BK176" i="13"/>
  <c r="BK174" i="13"/>
  <c r="BK169" i="13"/>
  <c r="BK166" i="13"/>
  <c r="BK161" i="13"/>
  <c r="BK159" i="13"/>
  <c r="BK146" i="13"/>
  <c r="BK181" i="12"/>
  <c r="BK177" i="12"/>
  <c r="BK173" i="12"/>
  <c r="BK171" i="12"/>
  <c r="BK170" i="12"/>
  <c r="BK169" i="12"/>
  <c r="BK165" i="12"/>
  <c r="BK156" i="12"/>
  <c r="BK150" i="12"/>
  <c r="BK147" i="12"/>
  <c r="BK143" i="12"/>
  <c r="BK139" i="12"/>
  <c r="BK261" i="11"/>
  <c r="BK256" i="11"/>
  <c r="BK251" i="11"/>
  <c r="BK249" i="11"/>
  <c r="BK245" i="11"/>
  <c r="BK244" i="11"/>
  <c r="BK238" i="11"/>
  <c r="BK237" i="11"/>
  <c r="BK232" i="11"/>
  <c r="BK230" i="11"/>
  <c r="BK218" i="11"/>
  <c r="BK212" i="11"/>
  <c r="BK210" i="11"/>
  <c r="BK209" i="11"/>
  <c r="BK207" i="11"/>
  <c r="BK203" i="11"/>
  <c r="BK201" i="11"/>
  <c r="BK197" i="11"/>
  <c r="BK192" i="11"/>
  <c r="BK186" i="11"/>
  <c r="BK185" i="11"/>
  <c r="BK181" i="11"/>
  <c r="BK176" i="11"/>
  <c r="BK173" i="11"/>
  <c r="BK171" i="11"/>
  <c r="BK162" i="11"/>
  <c r="BK161" i="11"/>
  <c r="BK153" i="11"/>
  <c r="BK150" i="11"/>
  <c r="BK149" i="11"/>
  <c r="BK147" i="11"/>
  <c r="BK182" i="10"/>
  <c r="BK176" i="10"/>
  <c r="BK174" i="10"/>
  <c r="BK169" i="10"/>
  <c r="BK163" i="10"/>
  <c r="BK157" i="10"/>
  <c r="BK156" i="10"/>
  <c r="BK140" i="10"/>
  <c r="BK239" i="9"/>
  <c r="BK237" i="9"/>
  <c r="BK232" i="9"/>
  <c r="BK223" i="9"/>
  <c r="BK214" i="9"/>
  <c r="BK212" i="9"/>
  <c r="BK208" i="9"/>
  <c r="BK207" i="9"/>
  <c r="BK202" i="9"/>
  <c r="BK201" i="9"/>
  <c r="BK200" i="9"/>
  <c r="BK198" i="9"/>
  <c r="BK197" i="9"/>
  <c r="BK195" i="9"/>
  <c r="BK194" i="9"/>
  <c r="BK190" i="9"/>
  <c r="BK188" i="9"/>
  <c r="BK178" i="9"/>
  <c r="BK174" i="9"/>
  <c r="BK173" i="9"/>
  <c r="BK171" i="9"/>
  <c r="BK168" i="9"/>
  <c r="BK167" i="9"/>
  <c r="BK157" i="9"/>
  <c r="BK145" i="9"/>
  <c r="BK239" i="8"/>
  <c r="BK237" i="8"/>
  <c r="BK235" i="8"/>
  <c r="BK229" i="8"/>
  <c r="BK216" i="8"/>
  <c r="BK205" i="8"/>
  <c r="BK201" i="8"/>
  <c r="BK194" i="8"/>
  <c r="BK192" i="8"/>
  <c r="BK190" i="8"/>
  <c r="BK185" i="8"/>
  <c r="BK174" i="8"/>
  <c r="BK172" i="8"/>
  <c r="BK170" i="8"/>
  <c r="BK164" i="8"/>
  <c r="BK153" i="8"/>
  <c r="BK150" i="8"/>
  <c r="BK250" i="7"/>
  <c r="BK244" i="7"/>
  <c r="BK241" i="7"/>
  <c r="BK238" i="7"/>
  <c r="BK232" i="7"/>
  <c r="BK226" i="7"/>
  <c r="BK224" i="7"/>
  <c r="BK215" i="7"/>
  <c r="BK212" i="7"/>
  <c r="BK210" i="7"/>
  <c r="BK209" i="7"/>
  <c r="BK207" i="7"/>
  <c r="BK203" i="7"/>
  <c r="BK199" i="7"/>
  <c r="BK198" i="7"/>
  <c r="BK193" i="7"/>
  <c r="BK191" i="7"/>
  <c r="BK186" i="7"/>
  <c r="BK183" i="7"/>
  <c r="BK174" i="7"/>
  <c r="BK172" i="7"/>
  <c r="BK171" i="7"/>
  <c r="BK166" i="7"/>
  <c r="BK164" i="7"/>
  <c r="BK163" i="7"/>
  <c r="BK157" i="7"/>
  <c r="BK155" i="7"/>
  <c r="BK148" i="7"/>
  <c r="BK146" i="7"/>
  <c r="BK192" i="6"/>
  <c r="BK177" i="6"/>
  <c r="BK175" i="6"/>
  <c r="BK170" i="6"/>
  <c r="BK168" i="6"/>
  <c r="BK167" i="6"/>
  <c r="BK165" i="6"/>
  <c r="BK153" i="6"/>
  <c r="BK151" i="6"/>
  <c r="BK150" i="6"/>
  <c r="BK146" i="6"/>
  <c r="BK142" i="6"/>
  <c r="BK141" i="6"/>
  <c r="BK170" i="5"/>
  <c r="BK157" i="5"/>
  <c r="BK154" i="5"/>
  <c r="BK149" i="5"/>
  <c r="BK148" i="5"/>
  <c r="BK147" i="5"/>
  <c r="BK145" i="5"/>
  <c r="BK217" i="4"/>
  <c r="BK214" i="4"/>
  <c r="BK212" i="4"/>
  <c r="BK207" i="4"/>
  <c r="BK197" i="4"/>
  <c r="BK187" i="4"/>
  <c r="BK185" i="4"/>
  <c r="BK178" i="4"/>
  <c r="BK162" i="4"/>
  <c r="BK159" i="4"/>
  <c r="BK149" i="4"/>
  <c r="BK147" i="4"/>
  <c r="BK141" i="4"/>
  <c r="BK200" i="3"/>
  <c r="BK193" i="3"/>
  <c r="BK192" i="3"/>
  <c r="BK191" i="3"/>
  <c r="BK189" i="3"/>
  <c r="BK184" i="3"/>
  <c r="BK182" i="3"/>
  <c r="BK180" i="3"/>
  <c r="BK176" i="3"/>
  <c r="BK175" i="3"/>
  <c r="BK173" i="3"/>
  <c r="BK163" i="3"/>
  <c r="BK159" i="3"/>
  <c r="BK140" i="3"/>
  <c r="BK137" i="3"/>
  <c r="BK185" i="2"/>
  <c r="BK179" i="2"/>
  <c r="BK172" i="2"/>
  <c r="BK160" i="2"/>
  <c r="BK156" i="2"/>
  <c r="BK155" i="2"/>
  <c r="BK154" i="2"/>
  <c r="BK153" i="2"/>
  <c r="BK152" i="2"/>
  <c r="BK150" i="2"/>
  <c r="BK149" i="2"/>
  <c r="BK147" i="2"/>
  <c r="BK145" i="2"/>
  <c r="BK143" i="2"/>
  <c r="BK138" i="2"/>
  <c r="T179" i="11" l="1"/>
  <c r="P179" i="11"/>
  <c r="P135" i="2"/>
  <c r="BK151" i="2"/>
  <c r="BK181" i="2"/>
  <c r="P136" i="3"/>
  <c r="P139" i="3"/>
  <c r="BK155" i="3"/>
  <c r="BK169" i="3"/>
  <c r="R178" i="3"/>
  <c r="T190" i="3"/>
  <c r="BK138" i="4"/>
  <c r="BK152" i="4"/>
  <c r="BK175" i="4"/>
  <c r="BK203" i="4"/>
  <c r="BK220" i="4"/>
  <c r="R220" i="4"/>
  <c r="R223" i="4"/>
  <c r="BK139" i="5"/>
  <c r="P153" i="5"/>
  <c r="T159" i="5"/>
  <c r="BK139" i="6"/>
  <c r="R139" i="6"/>
  <c r="R143" i="6"/>
  <c r="BK159" i="6"/>
  <c r="R159" i="6"/>
  <c r="R163" i="6"/>
  <c r="R182" i="6"/>
  <c r="R189" i="6"/>
  <c r="P193" i="6"/>
  <c r="P143" i="7"/>
  <c r="P170" i="7"/>
  <c r="BK179" i="7"/>
  <c r="P179" i="7"/>
  <c r="T182" i="7"/>
  <c r="R189" i="7"/>
  <c r="P195" i="7"/>
  <c r="T205" i="7"/>
  <c r="BK234" i="7"/>
  <c r="BK242" i="7"/>
  <c r="R242" i="7"/>
  <c r="R245" i="7"/>
  <c r="T145" i="8"/>
  <c r="R161" i="8"/>
  <c r="P168" i="8"/>
  <c r="P173" i="8"/>
  <c r="R178" i="8"/>
  <c r="R188" i="8"/>
  <c r="P207" i="8"/>
  <c r="R213" i="8"/>
  <c r="T222" i="8"/>
  <c r="T227" i="8"/>
  <c r="P233" i="8"/>
  <c r="T138" i="9"/>
  <c r="T137" i="9" s="1"/>
  <c r="BK147" i="9"/>
  <c r="R152" i="9"/>
  <c r="R151" i="9" s="1"/>
  <c r="R247" i="9"/>
  <c r="R139" i="10"/>
  <c r="T181" i="10"/>
  <c r="R184" i="10"/>
  <c r="T187" i="10"/>
  <c r="R155" i="11"/>
  <c r="R163" i="11"/>
  <c r="R168" i="11"/>
  <c r="R195" i="11"/>
  <c r="T220" i="11"/>
  <c r="T252" i="11"/>
  <c r="T259" i="11"/>
  <c r="T138" i="12"/>
  <c r="R141" i="12"/>
  <c r="BK154" i="12"/>
  <c r="BK160" i="12"/>
  <c r="BK174" i="12"/>
  <c r="BK180" i="12"/>
  <c r="T144" i="13"/>
  <c r="R149" i="13"/>
  <c r="BK168" i="13"/>
  <c r="T182" i="13"/>
  <c r="P192" i="13"/>
  <c r="T196" i="13"/>
  <c r="R204" i="13"/>
  <c r="P212" i="13"/>
  <c r="P222" i="13"/>
  <c r="R225" i="13"/>
  <c r="R135" i="2"/>
  <c r="R132" i="2" s="1"/>
  <c r="P151" i="2"/>
  <c r="P177" i="2"/>
  <c r="T181" i="2"/>
  <c r="BK136" i="3"/>
  <c r="R136" i="3"/>
  <c r="R139" i="3"/>
  <c r="P151" i="3"/>
  <c r="R155" i="3"/>
  <c r="T169" i="3"/>
  <c r="P178" i="3"/>
  <c r="R190" i="3"/>
  <c r="R135" i="4"/>
  <c r="P138" i="4"/>
  <c r="T152" i="4"/>
  <c r="R175" i="4"/>
  <c r="P203" i="4"/>
  <c r="T220" i="4"/>
  <c r="T223" i="4"/>
  <c r="T136" i="5"/>
  <c r="T139" i="5"/>
  <c r="BK153" i="5"/>
  <c r="T153" i="5"/>
  <c r="T152" i="5" s="1"/>
  <c r="P159" i="5"/>
  <c r="P139" i="6"/>
  <c r="P143" i="6"/>
  <c r="P159" i="6"/>
  <c r="T163" i="6"/>
  <c r="T182" i="6"/>
  <c r="T189" i="6"/>
  <c r="R193" i="6"/>
  <c r="BK143" i="7"/>
  <c r="BK170" i="7"/>
  <c r="BK182" i="7"/>
  <c r="R182" i="7"/>
  <c r="T189" i="7"/>
  <c r="R195" i="7"/>
  <c r="R205" i="7"/>
  <c r="R228" i="7"/>
  <c r="P234" i="7"/>
  <c r="P242" i="7"/>
  <c r="T245" i="7"/>
  <c r="BK145" i="8"/>
  <c r="BK161" i="8"/>
  <c r="BK168" i="8"/>
  <c r="R168" i="8"/>
  <c r="R173" i="8"/>
  <c r="T178" i="8"/>
  <c r="P188" i="8"/>
  <c r="T207" i="8"/>
  <c r="P213" i="8"/>
  <c r="BK227" i="8"/>
  <c r="T233" i="8"/>
  <c r="R138" i="9"/>
  <c r="R137" i="9" s="1"/>
  <c r="P144" i="9"/>
  <c r="P147" i="9"/>
  <c r="T152" i="9"/>
  <c r="T151" i="9" s="1"/>
  <c r="P247" i="9"/>
  <c r="P139" i="10"/>
  <c r="BK184" i="10"/>
  <c r="T184" i="10"/>
  <c r="P187" i="10"/>
  <c r="P144" i="11"/>
  <c r="P143" i="11" s="1"/>
  <c r="R144" i="11"/>
  <c r="R143" i="11" s="1"/>
  <c r="T144" i="11"/>
  <c r="T143" i="11" s="1"/>
  <c r="BK155" i="11"/>
  <c r="BK163" i="11"/>
  <c r="T168" i="11"/>
  <c r="T195" i="11"/>
  <c r="R220" i="11"/>
  <c r="P252" i="11"/>
  <c r="P259" i="11"/>
  <c r="BK138" i="12"/>
  <c r="R138" i="12"/>
  <c r="R137" i="12" s="1"/>
  <c r="P141" i="12"/>
  <c r="P154" i="12"/>
  <c r="R160" i="12"/>
  <c r="T174" i="12"/>
  <c r="T180" i="12"/>
  <c r="BK144" i="13"/>
  <c r="T149" i="13"/>
  <c r="T168" i="13"/>
  <c r="R182" i="13"/>
  <c r="R192" i="13"/>
  <c r="R196" i="13"/>
  <c r="T204" i="13"/>
  <c r="R212" i="13"/>
  <c r="T222" i="13"/>
  <c r="BK225" i="13"/>
  <c r="BK140" i="14"/>
  <c r="P140" i="14"/>
  <c r="T140" i="14"/>
  <c r="R143" i="14"/>
  <c r="R159" i="14"/>
  <c r="P170" i="14"/>
  <c r="BK184" i="14"/>
  <c r="T184" i="14"/>
  <c r="R198" i="14"/>
  <c r="BK135" i="2"/>
  <c r="R151" i="2"/>
  <c r="T177" i="2"/>
  <c r="T176" i="2" s="1"/>
  <c r="P181" i="2"/>
  <c r="T136" i="3"/>
  <c r="T139" i="3"/>
  <c r="BK151" i="3"/>
  <c r="R151" i="3"/>
  <c r="P155" i="3"/>
  <c r="P169" i="3"/>
  <c r="BK178" i="3"/>
  <c r="P190" i="3"/>
  <c r="BK135" i="4"/>
  <c r="T135" i="4"/>
  <c r="R138" i="4"/>
  <c r="R152" i="4"/>
  <c r="T175" i="4"/>
  <c r="R203" i="4"/>
  <c r="P220" i="4"/>
  <c r="P223" i="4"/>
  <c r="P136" i="5"/>
  <c r="P139" i="5"/>
  <c r="BK159" i="5"/>
  <c r="BK143" i="6"/>
  <c r="T159" i="6"/>
  <c r="P163" i="6"/>
  <c r="P182" i="6"/>
  <c r="P189" i="6"/>
  <c r="T193" i="6"/>
  <c r="R143" i="7"/>
  <c r="T170" i="7"/>
  <c r="T179" i="7"/>
  <c r="P182" i="7"/>
  <c r="P189" i="7"/>
  <c r="T195" i="7"/>
  <c r="P205" i="7"/>
  <c r="P228" i="7"/>
  <c r="R234" i="7"/>
  <c r="BK245" i="7"/>
  <c r="R145" i="8"/>
  <c r="R144" i="8" s="1"/>
  <c r="P161" i="8"/>
  <c r="T168" i="8"/>
  <c r="BK178" i="8"/>
  <c r="P178" i="8"/>
  <c r="T188" i="8"/>
  <c r="BK213" i="8"/>
  <c r="BK222" i="8"/>
  <c r="R222" i="8"/>
  <c r="R227" i="8"/>
  <c r="R233" i="8"/>
  <c r="BK138" i="9"/>
  <c r="R144" i="9"/>
  <c r="R141" i="9"/>
  <c r="R147" i="9"/>
  <c r="BK152" i="9"/>
  <c r="BK247" i="9"/>
  <c r="T139" i="10"/>
  <c r="T138" i="10" s="1"/>
  <c r="T134" i="10" s="1"/>
  <c r="R181" i="10"/>
  <c r="P184" i="10"/>
  <c r="R187" i="10"/>
  <c r="P155" i="11"/>
  <c r="P163" i="11"/>
  <c r="P168" i="11"/>
  <c r="BK195" i="11"/>
  <c r="P220" i="11"/>
  <c r="R252" i="11"/>
  <c r="R259" i="11"/>
  <c r="BK141" i="12"/>
  <c r="R154" i="12"/>
  <c r="P160" i="12"/>
  <c r="R174" i="12"/>
  <c r="P180" i="12"/>
  <c r="R144" i="13"/>
  <c r="P149" i="13"/>
  <c r="R168" i="13"/>
  <c r="P182" i="13"/>
  <c r="T192" i="13"/>
  <c r="P196" i="13"/>
  <c r="P204" i="13"/>
  <c r="T212" i="13"/>
  <c r="R222" i="13"/>
  <c r="P225" i="13"/>
  <c r="BK143" i="14"/>
  <c r="P143" i="14"/>
  <c r="P159" i="14"/>
  <c r="BK170" i="14"/>
  <c r="T170" i="14"/>
  <c r="R184" i="14"/>
  <c r="P198" i="14"/>
  <c r="T135" i="2"/>
  <c r="T132" i="2"/>
  <c r="T131" i="2" s="1"/>
  <c r="T151" i="2"/>
  <c r="BK177" i="2"/>
  <c r="R177" i="2"/>
  <c r="R181" i="2"/>
  <c r="BK139" i="3"/>
  <c r="T151" i="3"/>
  <c r="T155" i="3"/>
  <c r="R169" i="3"/>
  <c r="T178" i="3"/>
  <c r="BK190" i="3"/>
  <c r="P135" i="4"/>
  <c r="T138" i="4"/>
  <c r="P152" i="4"/>
  <c r="P175" i="4"/>
  <c r="T203" i="4"/>
  <c r="BK223" i="4"/>
  <c r="BK136" i="5"/>
  <c r="R136" i="5"/>
  <c r="R139" i="5"/>
  <c r="R153" i="5"/>
  <c r="R159" i="5"/>
  <c r="T139" i="6"/>
  <c r="T143" i="6"/>
  <c r="BK163" i="6"/>
  <c r="BK182" i="6"/>
  <c r="BK189" i="6"/>
  <c r="BK193" i="6"/>
  <c r="T143" i="7"/>
  <c r="T142" i="7" s="1"/>
  <c r="R170" i="7"/>
  <c r="R179" i="7"/>
  <c r="BK189" i="7"/>
  <c r="BK195" i="7"/>
  <c r="BK205" i="7"/>
  <c r="BK228" i="7"/>
  <c r="BK227" i="7" s="1"/>
  <c r="T228" i="7"/>
  <c r="T234" i="7"/>
  <c r="T242" i="7"/>
  <c r="P245" i="7"/>
  <c r="P145" i="8"/>
  <c r="T161" i="8"/>
  <c r="BK173" i="8"/>
  <c r="T173" i="8"/>
  <c r="BK188" i="8"/>
  <c r="BK207" i="8"/>
  <c r="R207" i="8"/>
  <c r="R206" i="8" s="1"/>
  <c r="T213" i="8"/>
  <c r="P222" i="8"/>
  <c r="P227" i="8"/>
  <c r="BK233" i="8"/>
  <c r="P138" i="9"/>
  <c r="P137" i="9" s="1"/>
  <c r="BK144" i="9"/>
  <c r="T144" i="9"/>
  <c r="T141" i="9" s="1"/>
  <c r="T147" i="9"/>
  <c r="P152" i="9"/>
  <c r="P151" i="9" s="1"/>
  <c r="T247" i="9"/>
  <c r="BK139" i="10"/>
  <c r="BK181" i="10"/>
  <c r="P181" i="10"/>
  <c r="BK187" i="10"/>
  <c r="BK144" i="11"/>
  <c r="BK143" i="11" s="1"/>
  <c r="T155" i="11"/>
  <c r="T163" i="11"/>
  <c r="BK168" i="11"/>
  <c r="P195" i="11"/>
  <c r="BK220" i="11"/>
  <c r="BK252" i="11"/>
  <c r="BK259" i="11"/>
  <c r="P138" i="12"/>
  <c r="P137" i="12" s="1"/>
  <c r="T141" i="12"/>
  <c r="T154" i="12"/>
  <c r="T160" i="12"/>
  <c r="P174" i="12"/>
  <c r="R180" i="12"/>
  <c r="P144" i="13"/>
  <c r="BK149" i="13"/>
  <c r="P168" i="13"/>
  <c r="BK182" i="13"/>
  <c r="BK192" i="13"/>
  <c r="BK196" i="13"/>
  <c r="BK204" i="13"/>
  <c r="BK212" i="13"/>
  <c r="BK222" i="13"/>
  <c r="T225" i="13"/>
  <c r="R140" i="14"/>
  <c r="R139" i="14"/>
  <c r="T143" i="14"/>
  <c r="BK159" i="14"/>
  <c r="T159" i="14"/>
  <c r="R170" i="14"/>
  <c r="P184" i="14"/>
  <c r="BK198" i="14"/>
  <c r="T198" i="14"/>
  <c r="F128" i="2"/>
  <c r="BF136" i="2"/>
  <c r="BF138" i="2"/>
  <c r="BF139" i="2"/>
  <c r="BF140" i="2"/>
  <c r="BF145" i="2"/>
  <c r="BF146" i="2"/>
  <c r="BF150" i="2"/>
  <c r="BF156" i="2"/>
  <c r="BF158" i="2"/>
  <c r="BF164" i="2"/>
  <c r="J128" i="3"/>
  <c r="BF140" i="3"/>
  <c r="BF143" i="3"/>
  <c r="BF144" i="3"/>
  <c r="BF147" i="3"/>
  <c r="BF152" i="3"/>
  <c r="BF157" i="3"/>
  <c r="BF161" i="3"/>
  <c r="BF170" i="3"/>
  <c r="BF173" i="3"/>
  <c r="BF182" i="3"/>
  <c r="BF198" i="3"/>
  <c r="BF142" i="4"/>
  <c r="BF143" i="4"/>
  <c r="BF149" i="4"/>
  <c r="BF150" i="4"/>
  <c r="BF156" i="4"/>
  <c r="BF160" i="4"/>
  <c r="BF167" i="4"/>
  <c r="BF173" i="4"/>
  <c r="BF176" i="4"/>
  <c r="BF178" i="4"/>
  <c r="BF181" i="4"/>
  <c r="BF183" i="4"/>
  <c r="BF192" i="4"/>
  <c r="BF194" i="4"/>
  <c r="BF195" i="4"/>
  <c r="BF200" i="4"/>
  <c r="BF201" i="4"/>
  <c r="BF204" i="4"/>
  <c r="BF205" i="4"/>
  <c r="BF208" i="4"/>
  <c r="BF212" i="4"/>
  <c r="BF213" i="4"/>
  <c r="BF215" i="4"/>
  <c r="BF216" i="4"/>
  <c r="BK172" i="4"/>
  <c r="BF137" i="5"/>
  <c r="BF140" i="5"/>
  <c r="BF142" i="5"/>
  <c r="BF143" i="5"/>
  <c r="BF145" i="5"/>
  <c r="BF149" i="5"/>
  <c r="BF158" i="5"/>
  <c r="BF160" i="5"/>
  <c r="BF163" i="5"/>
  <c r="BF171" i="5"/>
  <c r="F134" i="6"/>
  <c r="BF145" i="6"/>
  <c r="BF151" i="6"/>
  <c r="BF152" i="6"/>
  <c r="BF153" i="6"/>
  <c r="BF154" i="6"/>
  <c r="BF155" i="6"/>
  <c r="BF167" i="6"/>
  <c r="BF171" i="6"/>
  <c r="BF175" i="6"/>
  <c r="BF177" i="6"/>
  <c r="BF179" i="6"/>
  <c r="BF186" i="6"/>
  <c r="BF190" i="6"/>
  <c r="BF194" i="6"/>
  <c r="E84" i="7"/>
  <c r="J135" i="7"/>
  <c r="F138" i="7"/>
  <c r="BF146" i="7"/>
  <c r="BF147" i="7"/>
  <c r="BF149" i="7"/>
  <c r="BF151" i="7"/>
  <c r="BF153" i="7"/>
  <c r="BF174" i="7"/>
  <c r="BF191" i="7"/>
  <c r="BF196" i="7"/>
  <c r="BF202" i="7"/>
  <c r="BF206" i="7"/>
  <c r="BF212" i="7"/>
  <c r="BF217" i="7"/>
  <c r="BF218" i="7"/>
  <c r="BF219" i="7"/>
  <c r="BF221" i="7"/>
  <c r="BF224" i="7"/>
  <c r="BF226" i="7"/>
  <c r="BF230" i="7"/>
  <c r="BF235" i="7"/>
  <c r="BF236" i="7"/>
  <c r="BF247" i="7"/>
  <c r="BF249" i="7"/>
  <c r="BF250" i="7"/>
  <c r="J137" i="8"/>
  <c r="F140" i="8"/>
  <c r="BF148" i="8"/>
  <c r="BF153" i="8"/>
  <c r="BF158" i="8"/>
  <c r="BF162" i="8"/>
  <c r="BF165" i="8"/>
  <c r="BF170" i="8"/>
  <c r="BF171" i="8"/>
  <c r="BF179" i="8"/>
  <c r="BF181" i="8"/>
  <c r="BF185" i="8"/>
  <c r="BF186" i="8"/>
  <c r="BF189" i="8"/>
  <c r="BF196" i="8"/>
  <c r="BF197" i="8"/>
  <c r="BF201" i="8"/>
  <c r="BF202" i="8"/>
  <c r="BF211" i="8"/>
  <c r="BF212" i="8"/>
  <c r="BF214" i="8"/>
  <c r="BF217" i="8"/>
  <c r="BF223" i="8"/>
  <c r="BF228" i="8"/>
  <c r="BF229" i="8"/>
  <c r="BF231" i="8"/>
  <c r="BF234" i="8"/>
  <c r="BF242" i="8"/>
  <c r="E84" i="9"/>
  <c r="F133" i="9"/>
  <c r="BF139" i="9"/>
  <c r="BF148" i="9"/>
  <c r="BF150" i="9"/>
  <c r="BF153" i="9"/>
  <c r="BF155" i="9"/>
  <c r="BF159" i="9"/>
  <c r="BF160" i="9"/>
  <c r="BF162" i="9"/>
  <c r="BF164" i="9"/>
  <c r="BF165" i="9"/>
  <c r="BF171" i="9"/>
  <c r="BF177" i="9"/>
  <c r="BF178" i="9"/>
  <c r="BF180" i="9"/>
  <c r="BF183" i="9"/>
  <c r="BF184" i="9"/>
  <c r="BF202" i="9"/>
  <c r="BF203" i="9"/>
  <c r="BF207" i="9"/>
  <c r="BF214" i="9"/>
  <c r="BF216" i="9"/>
  <c r="BF217" i="9"/>
  <c r="BF227" i="9"/>
  <c r="BF240" i="9"/>
  <c r="BF245" i="9"/>
  <c r="J128" i="10"/>
  <c r="F131" i="10"/>
  <c r="BF141" i="10"/>
  <c r="BF149" i="10"/>
  <c r="BF159" i="10"/>
  <c r="BF160" i="10"/>
  <c r="BF167" i="10"/>
  <c r="BF169" i="10"/>
  <c r="BF171" i="10"/>
  <c r="BF172" i="10"/>
  <c r="BF179" i="10"/>
  <c r="BF180" i="10"/>
  <c r="BF182" i="10"/>
  <c r="BF186" i="10"/>
  <c r="BF188" i="10"/>
  <c r="E84" i="11"/>
  <c r="BF145" i="11"/>
  <c r="BF150" i="11"/>
  <c r="BF151" i="11"/>
  <c r="BF174" i="11"/>
  <c r="BF180" i="11"/>
  <c r="BF184" i="11"/>
  <c r="BF186" i="11"/>
  <c r="BF187" i="11"/>
  <c r="BF196" i="11"/>
  <c r="BF201" i="11"/>
  <c r="BF203" i="11"/>
  <c r="BF204" i="11"/>
  <c r="BF210" i="11"/>
  <c r="BF211" i="11"/>
  <c r="BF212" i="11"/>
  <c r="BF215" i="11"/>
  <c r="BF217" i="11"/>
  <c r="BF225" i="11"/>
  <c r="BF226" i="11"/>
  <c r="BF228" i="11"/>
  <c r="BF229" i="11"/>
  <c r="BF235" i="11"/>
  <c r="BF238" i="11"/>
  <c r="BF242" i="11"/>
  <c r="BF245" i="11"/>
  <c r="BF256" i="11"/>
  <c r="BK166" i="11"/>
  <c r="BK257" i="11"/>
  <c r="E84" i="12"/>
  <c r="F95" i="12"/>
  <c r="BF142" i="12"/>
  <c r="BF143" i="12"/>
  <c r="BF144" i="12"/>
  <c r="BF145" i="12"/>
  <c r="BF149" i="12"/>
  <c r="BF152" i="12"/>
  <c r="BF162" i="12"/>
  <c r="BF171" i="12"/>
  <c r="BF183" i="12"/>
  <c r="J90" i="13"/>
  <c r="F93" i="13"/>
  <c r="BF146" i="13"/>
  <c r="BF147" i="13"/>
  <c r="BF150" i="13"/>
  <c r="BF151" i="13"/>
  <c r="BF154" i="13"/>
  <c r="BF157" i="13"/>
  <c r="BF159" i="13"/>
  <c r="BF162" i="13"/>
  <c r="BF169" i="13"/>
  <c r="BF170" i="13"/>
  <c r="BF172" i="13"/>
  <c r="BF180" i="13"/>
  <c r="BF184" i="13"/>
  <c r="BF189" i="13"/>
  <c r="BF206" i="13"/>
  <c r="BF210" i="13"/>
  <c r="BF213" i="13"/>
  <c r="BF214" i="13"/>
  <c r="BF218" i="13"/>
  <c r="BF223" i="13"/>
  <c r="BF224" i="13"/>
  <c r="BF226" i="13"/>
  <c r="BF232" i="13"/>
  <c r="BK179" i="13"/>
  <c r="E84" i="14"/>
  <c r="F93" i="14"/>
  <c r="J132" i="14"/>
  <c r="BF149" i="14"/>
  <c r="BF152" i="14"/>
  <c r="BF157" i="14"/>
  <c r="E84" i="2"/>
  <c r="J90" i="2"/>
  <c r="BF134" i="2"/>
  <c r="BF137" i="2"/>
  <c r="BF144" i="2"/>
  <c r="BF154" i="2"/>
  <c r="BF155" i="2"/>
  <c r="BF157" i="2"/>
  <c r="BF165" i="2"/>
  <c r="BF166" i="2"/>
  <c r="BF167" i="2"/>
  <c r="BF172" i="2"/>
  <c r="BF175" i="2"/>
  <c r="BF178" i="2"/>
  <c r="BF182" i="2"/>
  <c r="BF183" i="2"/>
  <c r="BF185" i="2"/>
  <c r="BK174" i="2"/>
  <c r="F93" i="3"/>
  <c r="BF137" i="3"/>
  <c r="BF138" i="3"/>
  <c r="BF142" i="3"/>
  <c r="BF146" i="3"/>
  <c r="BF154" i="3"/>
  <c r="BF159" i="3"/>
  <c r="BF160" i="3"/>
  <c r="BF165" i="3"/>
  <c r="BF171" i="3"/>
  <c r="BF174" i="3"/>
  <c r="BF177" i="3"/>
  <c r="BF179" i="3"/>
  <c r="BF183" i="3"/>
  <c r="BF187" i="3"/>
  <c r="BF188" i="3"/>
  <c r="BF189" i="3"/>
  <c r="BF192" i="3"/>
  <c r="BF194" i="3"/>
  <c r="BF196" i="3"/>
  <c r="BF197" i="3"/>
  <c r="E84" i="4"/>
  <c r="F93" i="4"/>
  <c r="J127" i="4"/>
  <c r="BF137" i="4"/>
  <c r="BF141" i="4"/>
  <c r="BF147" i="4"/>
  <c r="BF153" i="4"/>
  <c r="BF155" i="4"/>
  <c r="BF157" i="4"/>
  <c r="BF158" i="4"/>
  <c r="BF163" i="4"/>
  <c r="BF164" i="4"/>
  <c r="BF170" i="4"/>
  <c r="BF177" i="4"/>
  <c r="BF179" i="4"/>
  <c r="BF180" i="4"/>
  <c r="BF184" i="4"/>
  <c r="BF185" i="4"/>
  <c r="BF186" i="4"/>
  <c r="BF190" i="4"/>
  <c r="BF196" i="4"/>
  <c r="BF211" i="4"/>
  <c r="BF219" i="4"/>
  <c r="BF224" i="4"/>
  <c r="BF225" i="4"/>
  <c r="E84" i="5"/>
  <c r="F95" i="5"/>
  <c r="BF162" i="5"/>
  <c r="BF167" i="5"/>
  <c r="BF168" i="5"/>
  <c r="BF170" i="5"/>
  <c r="BF140" i="6"/>
  <c r="BF150" i="6"/>
  <c r="BF164" i="6"/>
  <c r="BF172" i="6"/>
  <c r="BF173" i="6"/>
  <c r="BF178" i="6"/>
  <c r="BF180" i="6"/>
  <c r="BF183" i="6"/>
  <c r="BF191" i="6"/>
  <c r="BK156" i="6"/>
  <c r="BF156" i="7"/>
  <c r="BF162" i="7"/>
  <c r="BF164" i="7"/>
  <c r="BF167" i="7"/>
  <c r="BF183" i="7"/>
  <c r="BF185" i="7"/>
  <c r="BF186" i="7"/>
  <c r="BF203" i="7"/>
  <c r="BF204" i="7"/>
  <c r="BF207" i="7"/>
  <c r="BF209" i="7"/>
  <c r="BF210" i="7"/>
  <c r="BF211" i="7"/>
  <c r="BF213" i="7"/>
  <c r="BF233" i="7"/>
  <c r="BF237" i="7"/>
  <c r="BF238" i="7"/>
  <c r="BF239" i="7"/>
  <c r="BF240" i="7"/>
  <c r="BF251" i="7"/>
  <c r="E129" i="8"/>
  <c r="BF152" i="8"/>
  <c r="BF154" i="8"/>
  <c r="BF156" i="8"/>
  <c r="BF167" i="8"/>
  <c r="BF169" i="8"/>
  <c r="BF172" i="8"/>
  <c r="BF180" i="8"/>
  <c r="BF184" i="8"/>
  <c r="BF191" i="8"/>
  <c r="BF192" i="8"/>
  <c r="BF195" i="8"/>
  <c r="BF200" i="8"/>
  <c r="BF203" i="8"/>
  <c r="BF215" i="8"/>
  <c r="BF219" i="8"/>
  <c r="BF230" i="8"/>
  <c r="BF235" i="8"/>
  <c r="BF239" i="8"/>
  <c r="BK204" i="8"/>
  <c r="J92" i="9"/>
  <c r="BF143" i="9"/>
  <c r="BF156" i="9"/>
  <c r="BF158" i="9"/>
  <c r="BF166" i="9"/>
  <c r="BF167" i="9"/>
  <c r="BF174" i="9"/>
  <c r="BF175" i="9"/>
  <c r="BF179" i="9"/>
  <c r="BF190" i="9"/>
  <c r="BF191" i="9"/>
  <c r="BF193" i="9"/>
  <c r="BF194" i="9"/>
  <c r="BF195" i="9"/>
  <c r="BF200" i="9"/>
  <c r="BF205" i="9"/>
  <c r="BF208" i="9"/>
  <c r="BF209" i="9"/>
  <c r="BF211" i="9"/>
  <c r="BF219" i="9"/>
  <c r="BF221" i="9"/>
  <c r="BF223" i="9"/>
  <c r="BF224" i="9"/>
  <c r="BF225" i="9"/>
  <c r="BF226" i="9"/>
  <c r="BF228" i="9"/>
  <c r="BF229" i="9"/>
  <c r="BF232" i="9"/>
  <c r="BF233" i="9"/>
  <c r="BF237" i="9"/>
  <c r="BF238" i="9"/>
  <c r="BF242" i="9"/>
  <c r="BF243" i="9"/>
  <c r="BF244" i="9"/>
  <c r="BF246" i="9"/>
  <c r="BF248" i="9"/>
  <c r="BF249" i="9"/>
  <c r="E120" i="10"/>
  <c r="BF140" i="10"/>
  <c r="BF144" i="10"/>
  <c r="BF150" i="10"/>
  <c r="BF152" i="10"/>
  <c r="BF155" i="10"/>
  <c r="BF161" i="10"/>
  <c r="BF163" i="10"/>
  <c r="BF166" i="10"/>
  <c r="BF173" i="10"/>
  <c r="BF174" i="10"/>
  <c r="BF177" i="10"/>
  <c r="BF178" i="10"/>
  <c r="BF183" i="10"/>
  <c r="BF189" i="10"/>
  <c r="F95" i="11"/>
  <c r="BF146" i="11"/>
  <c r="BF149" i="11"/>
  <c r="BF152" i="11"/>
  <c r="BF160" i="11"/>
  <c r="BF161" i="11"/>
  <c r="BF164" i="11"/>
  <c r="BF165" i="11"/>
  <c r="BF167" i="11"/>
  <c r="BF169" i="11"/>
  <c r="BF170" i="11"/>
  <c r="BF173" i="11"/>
  <c r="BF176" i="11"/>
  <c r="BF177" i="11"/>
  <c r="BF185" i="11"/>
  <c r="BF189" i="11"/>
  <c r="BF194" i="11"/>
  <c r="BF200" i="11"/>
  <c r="BF202" i="11"/>
  <c r="BF208" i="11"/>
  <c r="BF209" i="11"/>
  <c r="BF216" i="11"/>
  <c r="BF219" i="11"/>
  <c r="BF222" i="11"/>
  <c r="BF227" i="11"/>
  <c r="BF230" i="11"/>
  <c r="BF234" i="11"/>
  <c r="BF237" i="11"/>
  <c r="BF241" i="11"/>
  <c r="BF246" i="11"/>
  <c r="BF248" i="11"/>
  <c r="BF253" i="11"/>
  <c r="BF254" i="11"/>
  <c r="BF258" i="11"/>
  <c r="BF261" i="11"/>
  <c r="BF140" i="12"/>
  <c r="BF147" i="12"/>
  <c r="BF148" i="12"/>
  <c r="BF150" i="12"/>
  <c r="BF155" i="12"/>
  <c r="BF161" i="12"/>
  <c r="BF163" i="12"/>
  <c r="BF164" i="12"/>
  <c r="BF165" i="12"/>
  <c r="BF167" i="12"/>
  <c r="BF173" i="12"/>
  <c r="BF176" i="12"/>
  <c r="BF177" i="12"/>
  <c r="BF179" i="12"/>
  <c r="BK151" i="12"/>
  <c r="E84" i="13"/>
  <c r="BF155" i="13"/>
  <c r="BF165" i="13"/>
  <c r="BF171" i="13"/>
  <c r="BF176" i="13"/>
  <c r="BF177" i="13"/>
  <c r="BF186" i="13"/>
  <c r="BF187" i="13"/>
  <c r="BF190" i="13"/>
  <c r="BF199" i="13"/>
  <c r="BF203" i="13"/>
  <c r="BF205" i="13"/>
  <c r="BF207" i="13"/>
  <c r="BF208" i="13"/>
  <c r="BF211" i="13"/>
  <c r="BF216" i="13"/>
  <c r="BF227" i="13"/>
  <c r="BF228" i="13"/>
  <c r="BF230" i="13"/>
  <c r="BF144" i="14"/>
  <c r="BF147" i="14"/>
  <c r="BF150" i="14"/>
  <c r="BF154" i="14"/>
  <c r="BF155" i="14"/>
  <c r="BF162" i="14"/>
  <c r="BF168" i="14"/>
  <c r="BF171" i="14"/>
  <c r="BF174" i="14"/>
  <c r="BF179" i="14"/>
  <c r="BF181" i="14"/>
  <c r="BF185" i="14"/>
  <c r="BF192" i="14"/>
  <c r="BF194" i="14"/>
  <c r="BF195" i="14"/>
  <c r="BF196" i="14"/>
  <c r="BF197" i="14"/>
  <c r="BF199" i="14"/>
  <c r="BF202" i="14"/>
  <c r="BF203" i="14"/>
  <c r="BF206" i="14"/>
  <c r="BF207" i="14"/>
  <c r="BF209" i="14"/>
  <c r="BF210" i="14"/>
  <c r="BF216" i="14"/>
  <c r="BF169" i="2"/>
  <c r="BF170" i="2"/>
  <c r="BF173" i="2"/>
  <c r="BF179" i="2"/>
  <c r="BF184" i="2"/>
  <c r="E122" i="3"/>
  <c r="BF145" i="3"/>
  <c r="BF149" i="3"/>
  <c r="BF158" i="3"/>
  <c r="BF162" i="3"/>
  <c r="BF163" i="3"/>
  <c r="BF166" i="3"/>
  <c r="BF167" i="3"/>
  <c r="BF175" i="3"/>
  <c r="BF180" i="3"/>
  <c r="BF184" i="3"/>
  <c r="BF185" i="3"/>
  <c r="BF186" i="3"/>
  <c r="BF191" i="3"/>
  <c r="BF200" i="3"/>
  <c r="BK199" i="3"/>
  <c r="BF144" i="4"/>
  <c r="BF145" i="4"/>
  <c r="BF148" i="4"/>
  <c r="BF151" i="4"/>
  <c r="BF161" i="4"/>
  <c r="BF162" i="4"/>
  <c r="BF168" i="4"/>
  <c r="BF169" i="4"/>
  <c r="BF171" i="4"/>
  <c r="BF182" i="4"/>
  <c r="BF187" i="4"/>
  <c r="BF189" i="4"/>
  <c r="BF199" i="4"/>
  <c r="BF206" i="4"/>
  <c r="BF209" i="4"/>
  <c r="BF210" i="4"/>
  <c r="BF214" i="4"/>
  <c r="BF218" i="4"/>
  <c r="J128" i="5"/>
  <c r="BF151" i="5"/>
  <c r="BF154" i="5"/>
  <c r="BF155" i="5"/>
  <c r="BF156" i="5"/>
  <c r="BF165" i="5"/>
  <c r="BF166" i="5"/>
  <c r="BF169" i="5"/>
  <c r="J92" i="6"/>
  <c r="E123" i="6"/>
  <c r="BF141" i="6"/>
  <c r="BF144" i="6"/>
  <c r="BF149" i="6"/>
  <c r="BF161" i="6"/>
  <c r="BF165" i="6"/>
  <c r="BF169" i="6"/>
  <c r="BF170" i="6"/>
  <c r="BF184" i="6"/>
  <c r="BF187" i="6"/>
  <c r="BF188" i="6"/>
  <c r="BF192" i="6"/>
  <c r="BF195" i="6"/>
  <c r="BF144" i="7"/>
  <c r="BF150" i="7"/>
  <c r="BF152" i="7"/>
  <c r="BF154" i="7"/>
  <c r="BF157" i="7"/>
  <c r="BF158" i="7"/>
  <c r="BF163" i="7"/>
  <c r="BF168" i="7"/>
  <c r="BF171" i="7"/>
  <c r="BF172" i="7"/>
  <c r="BF175" i="7"/>
  <c r="BF176" i="7"/>
  <c r="BF177" i="7"/>
  <c r="BF184" i="7"/>
  <c r="BF187" i="7"/>
  <c r="BF194" i="7"/>
  <c r="BF199" i="7"/>
  <c r="BF200" i="7"/>
  <c r="BF214" i="7"/>
  <c r="BF220" i="7"/>
  <c r="BF229" i="7"/>
  <c r="BF232" i="7"/>
  <c r="BF241" i="7"/>
  <c r="BF243" i="7"/>
  <c r="BF244" i="7"/>
  <c r="BF246" i="7"/>
  <c r="BF248" i="7"/>
  <c r="BF146" i="8"/>
  <c r="BF147" i="8"/>
  <c r="BF149" i="8"/>
  <c r="BF151" i="8"/>
  <c r="BF157" i="8"/>
  <c r="BF159" i="8"/>
  <c r="BF160" i="8"/>
  <c r="BF175" i="8"/>
  <c r="BF176" i="8"/>
  <c r="BF177" i="8"/>
  <c r="BF182" i="8"/>
  <c r="BF183" i="8"/>
  <c r="BF190" i="8"/>
  <c r="BF193" i="8"/>
  <c r="BF194" i="8"/>
  <c r="BF198" i="8"/>
  <c r="BF199" i="8"/>
  <c r="BF208" i="8"/>
  <c r="BF209" i="8"/>
  <c r="BF221" i="8"/>
  <c r="BF224" i="8"/>
  <c r="BF225" i="8"/>
  <c r="BF145" i="9"/>
  <c r="BF146" i="9"/>
  <c r="BF149" i="9"/>
  <c r="BF154" i="9"/>
  <c r="BF157" i="9"/>
  <c r="BF163" i="9"/>
  <c r="BF168" i="9"/>
  <c r="BF169" i="9"/>
  <c r="BF172" i="9"/>
  <c r="BF182" i="9"/>
  <c r="BF185" i="9"/>
  <c r="BF186" i="9"/>
  <c r="BF198" i="9"/>
  <c r="BF201" i="9"/>
  <c r="BF204" i="9"/>
  <c r="BF206" i="9"/>
  <c r="BF213" i="9"/>
  <c r="BF218" i="9"/>
  <c r="BF220" i="9"/>
  <c r="BF234" i="9"/>
  <c r="BF235" i="9"/>
  <c r="BF236" i="9"/>
  <c r="BF142" i="10"/>
  <c r="BF145" i="10"/>
  <c r="BF146" i="10"/>
  <c r="BF153" i="10"/>
  <c r="BF154" i="10"/>
  <c r="BF156" i="10"/>
  <c r="BF157" i="10"/>
  <c r="BF162" i="10"/>
  <c r="BF165" i="10"/>
  <c r="BF168" i="10"/>
  <c r="BF170" i="10"/>
  <c r="BK136" i="10"/>
  <c r="J136" i="11"/>
  <c r="BF148" i="11"/>
  <c r="BF153" i="11"/>
  <c r="BF157" i="11"/>
  <c r="BF158" i="11"/>
  <c r="BF172" i="11"/>
  <c r="BF181" i="11"/>
  <c r="BF182" i="11"/>
  <c r="BF183" i="11"/>
  <c r="BF188" i="11"/>
  <c r="BF197" i="11"/>
  <c r="BF199" i="11"/>
  <c r="BF205" i="11"/>
  <c r="BF206" i="11"/>
  <c r="BF214" i="11"/>
  <c r="BF218" i="11"/>
  <c r="BF221" i="11"/>
  <c r="BF223" i="11"/>
  <c r="BF224" i="11"/>
  <c r="BF236" i="11"/>
  <c r="BF240" i="11"/>
  <c r="BF243" i="11"/>
  <c r="BF251" i="11"/>
  <c r="BF260" i="11"/>
  <c r="BF139" i="12"/>
  <c r="BF146" i="12"/>
  <c r="BF157" i="12"/>
  <c r="BF158" i="12"/>
  <c r="BF159" i="12"/>
  <c r="BF166" i="12"/>
  <c r="BF170" i="12"/>
  <c r="BF175" i="12"/>
  <c r="BF178" i="12"/>
  <c r="BF158" i="13"/>
  <c r="BF160" i="13"/>
  <c r="BF163" i="13"/>
  <c r="BF167" i="13"/>
  <c r="BF173" i="13"/>
  <c r="BF175" i="13"/>
  <c r="BF183" i="13"/>
  <c r="BF185" i="13"/>
  <c r="BF188" i="13"/>
  <c r="BF197" i="13"/>
  <c r="BF198" i="13"/>
  <c r="BF201" i="13"/>
  <c r="BF209" i="13"/>
  <c r="BF217" i="13"/>
  <c r="BF221" i="13"/>
  <c r="BF142" i="14"/>
  <c r="BF148" i="14"/>
  <c r="BF151" i="14"/>
  <c r="BF153" i="14"/>
  <c r="BF160" i="14"/>
  <c r="BF164" i="14"/>
  <c r="BF165" i="14"/>
  <c r="BF172" i="14"/>
  <c r="BF173" i="14"/>
  <c r="BF180" i="14"/>
  <c r="BF182" i="14"/>
  <c r="BF183" i="14"/>
  <c r="BF186" i="14"/>
  <c r="BF187" i="14"/>
  <c r="BF189" i="14"/>
  <c r="BF190" i="14"/>
  <c r="BF200" i="14"/>
  <c r="BF213" i="14"/>
  <c r="BF214" i="14"/>
  <c r="BF215" i="14"/>
  <c r="BK156" i="14"/>
  <c r="BF141" i="2"/>
  <c r="BF142" i="2"/>
  <c r="BF143" i="2"/>
  <c r="BF147" i="2"/>
  <c r="BF148" i="2"/>
  <c r="BF149" i="2"/>
  <c r="BF152" i="2"/>
  <c r="BF153" i="2"/>
  <c r="BF159" i="2"/>
  <c r="BF160" i="2"/>
  <c r="BF161" i="2"/>
  <c r="BF162" i="2"/>
  <c r="BF163" i="2"/>
  <c r="BF168" i="2"/>
  <c r="BF171" i="2"/>
  <c r="BF180" i="2"/>
  <c r="BK133" i="2"/>
  <c r="BF141" i="3"/>
  <c r="BF153" i="3"/>
  <c r="BF156" i="3"/>
  <c r="BF164" i="3"/>
  <c r="BF168" i="3"/>
  <c r="BF172" i="3"/>
  <c r="BF176" i="3"/>
  <c r="BF181" i="3"/>
  <c r="BF193" i="3"/>
  <c r="BF195" i="3"/>
  <c r="BK148" i="3"/>
  <c r="BF136" i="4"/>
  <c r="BF139" i="4"/>
  <c r="BF140" i="4"/>
  <c r="BF146" i="4"/>
  <c r="BF154" i="4"/>
  <c r="BF159" i="4"/>
  <c r="BF165" i="4"/>
  <c r="BF166" i="4"/>
  <c r="BF188" i="4"/>
  <c r="BF191" i="4"/>
  <c r="BF193" i="4"/>
  <c r="BF197" i="4"/>
  <c r="BF198" i="4"/>
  <c r="BF202" i="4"/>
  <c r="BF207" i="4"/>
  <c r="BF217" i="4"/>
  <c r="BF221" i="4"/>
  <c r="BF222" i="4"/>
  <c r="BF226" i="4"/>
  <c r="BF138" i="5"/>
  <c r="BF141" i="5"/>
  <c r="BF144" i="5"/>
  <c r="BF146" i="5"/>
  <c r="BF147" i="5"/>
  <c r="BF148" i="5"/>
  <c r="BF157" i="5"/>
  <c r="BF161" i="5"/>
  <c r="BF164" i="5"/>
  <c r="BK150" i="5"/>
  <c r="BF142" i="6"/>
  <c r="BF146" i="6"/>
  <c r="BF147" i="6"/>
  <c r="BF148" i="6"/>
  <c r="BF157" i="6"/>
  <c r="BF160" i="6"/>
  <c r="BF162" i="6"/>
  <c r="BF166" i="6"/>
  <c r="BF168" i="6"/>
  <c r="BF174" i="6"/>
  <c r="BF176" i="6"/>
  <c r="BF181" i="6"/>
  <c r="BF185" i="6"/>
  <c r="BF145" i="7"/>
  <c r="BF148" i="7"/>
  <c r="BF155" i="7"/>
  <c r="BF159" i="7"/>
  <c r="BF160" i="7"/>
  <c r="BF161" i="7"/>
  <c r="BF165" i="7"/>
  <c r="BF166" i="7"/>
  <c r="BF169" i="7"/>
  <c r="BF173" i="7"/>
  <c r="BF178" i="7"/>
  <c r="BF180" i="7"/>
  <c r="BF181" i="7"/>
  <c r="BF188" i="7"/>
  <c r="BF190" i="7"/>
  <c r="BF192" i="7"/>
  <c r="BF193" i="7"/>
  <c r="BF197" i="7"/>
  <c r="BF198" i="7"/>
  <c r="BF201" i="7"/>
  <c r="BF208" i="7"/>
  <c r="BF215" i="7"/>
  <c r="BF216" i="7"/>
  <c r="BF222" i="7"/>
  <c r="BF223" i="7"/>
  <c r="BF231" i="7"/>
  <c r="BK225" i="7"/>
  <c r="BF150" i="8"/>
  <c r="BF155" i="8"/>
  <c r="BF163" i="8"/>
  <c r="BF164" i="8"/>
  <c r="BF166" i="8"/>
  <c r="BF174" i="8"/>
  <c r="BF187" i="8"/>
  <c r="BF205" i="8"/>
  <c r="BF210" i="8"/>
  <c r="BF216" i="8"/>
  <c r="BF218" i="8"/>
  <c r="BF220" i="8"/>
  <c r="BF226" i="8"/>
  <c r="BF232" i="8"/>
  <c r="BF236" i="8"/>
  <c r="BF237" i="8"/>
  <c r="BF238" i="8"/>
  <c r="BK241" i="8"/>
  <c r="BF140" i="9"/>
  <c r="BF161" i="9"/>
  <c r="BF170" i="9"/>
  <c r="BF173" i="9"/>
  <c r="BF176" i="9"/>
  <c r="BF181" i="9"/>
  <c r="BF187" i="9"/>
  <c r="BF188" i="9"/>
  <c r="BF189" i="9"/>
  <c r="BF192" i="9"/>
  <c r="BF196" i="9"/>
  <c r="BF197" i="9"/>
  <c r="BF199" i="9"/>
  <c r="BF210" i="9"/>
  <c r="BF212" i="9"/>
  <c r="BF215" i="9"/>
  <c r="BF222" i="9"/>
  <c r="BF230" i="9"/>
  <c r="BF231" i="9"/>
  <c r="BF239" i="9"/>
  <c r="BF241" i="9"/>
  <c r="BK142" i="9"/>
  <c r="BK141" i="9" s="1"/>
  <c r="BF137" i="10"/>
  <c r="BF143" i="10"/>
  <c r="BF147" i="10"/>
  <c r="BF148" i="10"/>
  <c r="BF151" i="10"/>
  <c r="BF158" i="10"/>
  <c r="BF164" i="10"/>
  <c r="BF175" i="10"/>
  <c r="BF176" i="10"/>
  <c r="BF185" i="10"/>
  <c r="BF147" i="11"/>
  <c r="BF156" i="11"/>
  <c r="BF159" i="11"/>
  <c r="BF162" i="11"/>
  <c r="BF171" i="11"/>
  <c r="BF175" i="11"/>
  <c r="BF178" i="11"/>
  <c r="BF190" i="11"/>
  <c r="BF191" i="11"/>
  <c r="BF192" i="11"/>
  <c r="BF198" i="11"/>
  <c r="BF207" i="11"/>
  <c r="BF213" i="11"/>
  <c r="BF231" i="11"/>
  <c r="BF232" i="11"/>
  <c r="BF233" i="11"/>
  <c r="BF239" i="11"/>
  <c r="BF244" i="11"/>
  <c r="BF247" i="11"/>
  <c r="BF249" i="11"/>
  <c r="BF250" i="11"/>
  <c r="BK193" i="11"/>
  <c r="BK179" i="11" s="1"/>
  <c r="BK255" i="11"/>
  <c r="J92" i="12"/>
  <c r="BF156" i="12"/>
  <c r="BF168" i="12"/>
  <c r="BF169" i="12"/>
  <c r="BF172" i="12"/>
  <c r="BF181" i="12"/>
  <c r="BF182" i="12"/>
  <c r="BF145" i="13"/>
  <c r="BF148" i="13"/>
  <c r="BF152" i="13"/>
  <c r="BF153" i="13"/>
  <c r="BF156" i="13"/>
  <c r="BF161" i="13"/>
  <c r="BF164" i="13"/>
  <c r="BF166" i="13"/>
  <c r="BF174" i="13"/>
  <c r="BF178" i="13"/>
  <c r="BF191" i="13"/>
  <c r="BF193" i="13"/>
  <c r="BF194" i="13"/>
  <c r="BF195" i="13"/>
  <c r="BF200" i="13"/>
  <c r="BF202" i="13"/>
  <c r="BF215" i="13"/>
  <c r="BF219" i="13"/>
  <c r="BF220" i="13"/>
  <c r="BF229" i="13"/>
  <c r="BF231" i="13"/>
  <c r="BF233" i="13"/>
  <c r="BF141" i="14"/>
  <c r="BF145" i="14"/>
  <c r="BF146" i="14"/>
  <c r="BF161" i="14"/>
  <c r="BF163" i="14"/>
  <c r="BF166" i="14"/>
  <c r="BF167" i="14"/>
  <c r="BF169" i="14"/>
  <c r="BF175" i="14"/>
  <c r="BF176" i="14"/>
  <c r="BF177" i="14"/>
  <c r="BF178" i="14"/>
  <c r="BF188" i="14"/>
  <c r="BF191" i="14"/>
  <c r="BF193" i="14"/>
  <c r="BF201" i="14"/>
  <c r="BF204" i="14"/>
  <c r="BF205" i="14"/>
  <c r="BF208" i="14"/>
  <c r="BF211" i="14"/>
  <c r="BF212" i="14"/>
  <c r="F43" i="6"/>
  <c r="BD102" i="1" s="1"/>
  <c r="F43" i="10"/>
  <c r="BD107" i="1" s="1"/>
  <c r="F42" i="12"/>
  <c r="BC109" i="1" s="1"/>
  <c r="AZ104" i="1"/>
  <c r="F43" i="11"/>
  <c r="BD108" i="1" s="1"/>
  <c r="AZ109" i="1"/>
  <c r="F41" i="13"/>
  <c r="BD111" i="1" s="1"/>
  <c r="F39" i="14"/>
  <c r="BB112" i="1" s="1"/>
  <c r="F39" i="2"/>
  <c r="BB96" i="1" s="1"/>
  <c r="AV98" i="1"/>
  <c r="AZ101" i="1"/>
  <c r="F41" i="6"/>
  <c r="BB102" i="1" s="1"/>
  <c r="F43" i="12"/>
  <c r="BD109" i="1" s="1"/>
  <c r="F41" i="14"/>
  <c r="BD112" i="1" s="1"/>
  <c r="F41" i="4"/>
  <c r="BD98" i="1" s="1"/>
  <c r="F41" i="7"/>
  <c r="BB103" i="1" s="1"/>
  <c r="F40" i="14"/>
  <c r="BC112" i="1" s="1"/>
  <c r="F41" i="2"/>
  <c r="BD96" i="1" s="1"/>
  <c r="AV109" i="1"/>
  <c r="AV97" i="1"/>
  <c r="F41" i="5"/>
  <c r="BB101" i="1" s="1"/>
  <c r="F42" i="8"/>
  <c r="BC104" i="1" s="1"/>
  <c r="AV107" i="1"/>
  <c r="F42" i="10"/>
  <c r="BC107" i="1" s="1"/>
  <c r="F41" i="12"/>
  <c r="BB109" i="1" s="1"/>
  <c r="AV112" i="1"/>
  <c r="F39" i="3"/>
  <c r="BB97" i="1" s="1"/>
  <c r="AV102" i="1"/>
  <c r="AV104" i="1"/>
  <c r="AV106" i="1"/>
  <c r="F41" i="10"/>
  <c r="BB107" i="1" s="1"/>
  <c r="F39" i="13"/>
  <c r="BB111" i="1" s="1"/>
  <c r="AZ103" i="1"/>
  <c r="AV101" i="1"/>
  <c r="AV103" i="1"/>
  <c r="F41" i="8"/>
  <c r="BB104" i="1" s="1"/>
  <c r="AZ108" i="1"/>
  <c r="AZ96" i="1"/>
  <c r="F39" i="4"/>
  <c r="BB98" i="1"/>
  <c r="F42" i="6"/>
  <c r="BC102" i="1" s="1"/>
  <c r="F43" i="9"/>
  <c r="BD106" i="1" s="1"/>
  <c r="AV108" i="1"/>
  <c r="AZ107" i="1"/>
  <c r="F42" i="11"/>
  <c r="BC108" i="1" s="1"/>
  <c r="AZ111" i="1"/>
  <c r="F40" i="2"/>
  <c r="BC96" i="1" s="1"/>
  <c r="AZ102" i="1"/>
  <c r="F41" i="9"/>
  <c r="BB106" i="1" s="1"/>
  <c r="AS99" i="1"/>
  <c r="AS95" i="1" s="1"/>
  <c r="AS94" i="1" s="1"/>
  <c r="F41" i="3"/>
  <c r="BD97" i="1" s="1"/>
  <c r="F42" i="5"/>
  <c r="BC101" i="1" s="1"/>
  <c r="F43" i="7"/>
  <c r="BD103" i="1" s="1"/>
  <c r="F42" i="9"/>
  <c r="BC106" i="1" s="1"/>
  <c r="F40" i="13"/>
  <c r="BC111" i="1" s="1"/>
  <c r="AZ98" i="1"/>
  <c r="AZ106" i="1"/>
  <c r="AV111" i="1"/>
  <c r="AV96" i="1"/>
  <c r="AZ97" i="1"/>
  <c r="F40" i="4"/>
  <c r="BC98" i="1" s="1"/>
  <c r="F42" i="7"/>
  <c r="BC103" i="1" s="1"/>
  <c r="AZ112" i="1"/>
  <c r="F40" i="3"/>
  <c r="BC97" i="1" s="1"/>
  <c r="F43" i="5"/>
  <c r="BD101" i="1" s="1"/>
  <c r="F43" i="8"/>
  <c r="BD104" i="1" s="1"/>
  <c r="F41" i="11"/>
  <c r="BB108" i="1" s="1"/>
  <c r="P141" i="9" l="1"/>
  <c r="P136" i="9" s="1"/>
  <c r="AU106" i="1" s="1"/>
  <c r="P144" i="8"/>
  <c r="P174" i="4"/>
  <c r="P132" i="2"/>
  <c r="T158" i="14"/>
  <c r="T227" i="7"/>
  <c r="T141" i="7" s="1"/>
  <c r="R176" i="2"/>
  <c r="R131" i="2"/>
  <c r="P158" i="14"/>
  <c r="R143" i="13"/>
  <c r="R153" i="12"/>
  <c r="R136" i="12" s="1"/>
  <c r="P154" i="11"/>
  <c r="P142" i="11" s="1"/>
  <c r="AU108" i="1" s="1"/>
  <c r="R158" i="14"/>
  <c r="R138" i="14"/>
  <c r="T139" i="14"/>
  <c r="T138" i="14"/>
  <c r="P139" i="14"/>
  <c r="P138" i="14"/>
  <c r="AU112" i="1" s="1"/>
  <c r="P153" i="12"/>
  <c r="P136" i="12" s="1"/>
  <c r="AU109" i="1" s="1"/>
  <c r="P138" i="10"/>
  <c r="P134" i="10" s="1"/>
  <c r="AU107" i="1" s="1"/>
  <c r="BK153" i="12"/>
  <c r="T137" i="12"/>
  <c r="T144" i="8"/>
  <c r="R158" i="6"/>
  <c r="BK138" i="6"/>
  <c r="BK174" i="4"/>
  <c r="P143" i="13"/>
  <c r="R152" i="5"/>
  <c r="R135" i="5"/>
  <c r="P181" i="13"/>
  <c r="T158" i="6"/>
  <c r="T137" i="6" s="1"/>
  <c r="P135" i="5"/>
  <c r="T174" i="4"/>
  <c r="T134" i="4"/>
  <c r="T133" i="4" s="1"/>
  <c r="R150" i="3"/>
  <c r="T135" i="3"/>
  <c r="T206" i="8"/>
  <c r="R138" i="10"/>
  <c r="R134" i="10" s="1"/>
  <c r="BK158" i="6"/>
  <c r="R138" i="6"/>
  <c r="R137" i="6" s="1"/>
  <c r="T153" i="12"/>
  <c r="T138" i="6"/>
  <c r="P134" i="4"/>
  <c r="P133" i="4" s="1"/>
  <c r="AU98" i="1" s="1"/>
  <c r="P227" i="7"/>
  <c r="R181" i="13"/>
  <c r="R136" i="9"/>
  <c r="P158" i="6"/>
  <c r="P137" i="6" s="1"/>
  <c r="AU102" i="1" s="1"/>
  <c r="P176" i="2"/>
  <c r="P131" i="2" s="1"/>
  <c r="AU96" i="1" s="1"/>
  <c r="P206" i="8"/>
  <c r="P143" i="8"/>
  <c r="AU104" i="1" s="1"/>
  <c r="T154" i="11"/>
  <c r="T142" i="11"/>
  <c r="T150" i="3"/>
  <c r="R143" i="8"/>
  <c r="R142" i="7"/>
  <c r="BK137" i="12"/>
  <c r="R227" i="7"/>
  <c r="BK142" i="7"/>
  <c r="P138" i="6"/>
  <c r="T135" i="5"/>
  <c r="T134" i="5" s="1"/>
  <c r="R174" i="4"/>
  <c r="R134" i="4"/>
  <c r="R133" i="4" s="1"/>
  <c r="P150" i="3"/>
  <c r="R135" i="3"/>
  <c r="R134" i="3"/>
  <c r="T181" i="13"/>
  <c r="T142" i="13" s="1"/>
  <c r="T143" i="13"/>
  <c r="R154" i="11"/>
  <c r="R142" i="11" s="1"/>
  <c r="T136" i="9"/>
  <c r="P142" i="7"/>
  <c r="P141" i="7" s="1"/>
  <c r="AU103" i="1" s="1"/>
  <c r="P152" i="5"/>
  <c r="P135" i="3"/>
  <c r="P134" i="3" s="1"/>
  <c r="AU97" i="1" s="1"/>
  <c r="BK176" i="2"/>
  <c r="BK150" i="3"/>
  <c r="BK135" i="5"/>
  <c r="BK144" i="8"/>
  <c r="BK240" i="8"/>
  <c r="BK135" i="10"/>
  <c r="BK143" i="13"/>
  <c r="BK132" i="2"/>
  <c r="BK134" i="4"/>
  <c r="BK137" i="9"/>
  <c r="BK154" i="11"/>
  <c r="BK152" i="5"/>
  <c r="BK206" i="8"/>
  <c r="BK151" i="9"/>
  <c r="BK181" i="13"/>
  <c r="BK158" i="14"/>
  <c r="BK135" i="3"/>
  <c r="BK138" i="10"/>
  <c r="BK139" i="14"/>
  <c r="BK138" i="14"/>
  <c r="BC100" i="1"/>
  <c r="BB105" i="1"/>
  <c r="AX105" i="1" s="1"/>
  <c r="AZ100" i="1"/>
  <c r="BD105" i="1"/>
  <c r="BB110" i="1"/>
  <c r="AX110" i="1" s="1"/>
  <c r="BB100" i="1"/>
  <c r="AX100" i="1" s="1"/>
  <c r="BC110" i="1"/>
  <c r="AY110" i="1" s="1"/>
  <c r="BD100" i="1"/>
  <c r="AZ110" i="1"/>
  <c r="AV110" i="1" s="1"/>
  <c r="BC105" i="1"/>
  <c r="AY105" i="1" s="1"/>
  <c r="AZ105" i="1"/>
  <c r="AV105" i="1" s="1"/>
  <c r="BD110" i="1"/>
  <c r="R134" i="5" l="1"/>
  <c r="BD99" i="1"/>
  <c r="BD95" i="1" s="1"/>
  <c r="BD94" i="1" s="1"/>
  <c r="W36" i="1" s="1"/>
  <c r="T134" i="3"/>
  <c r="T136" i="12"/>
  <c r="P142" i="13"/>
  <c r="AU111" i="1"/>
  <c r="AU110" i="1" s="1"/>
  <c r="R142" i="13"/>
  <c r="BK134" i="5"/>
  <c r="BA101" i="1"/>
  <c r="BK136" i="9"/>
  <c r="R141" i="7"/>
  <c r="P134" i="5"/>
  <c r="AU101" i="1"/>
  <c r="AU100" i="1" s="1"/>
  <c r="T143" i="8"/>
  <c r="BK142" i="11"/>
  <c r="BK131" i="2"/>
  <c r="BK134" i="10"/>
  <c r="BK134" i="3"/>
  <c r="BK137" i="6"/>
  <c r="BK133" i="4"/>
  <c r="BK136" i="12"/>
  <c r="BK142" i="13"/>
  <c r="BK141" i="7"/>
  <c r="BK143" i="8"/>
  <c r="BC99" i="1"/>
  <c r="AY99" i="1" s="1"/>
  <c r="AZ99" i="1"/>
  <c r="AV99" i="1" s="1"/>
  <c r="AY100" i="1"/>
  <c r="AU105" i="1"/>
  <c r="BB99" i="1"/>
  <c r="AX99" i="1" s="1"/>
  <c r="AV100" i="1"/>
  <c r="BA104" i="1" l="1"/>
  <c r="BB95" i="1"/>
  <c r="BB94" i="1" s="1"/>
  <c r="W34" i="1" s="1"/>
  <c r="AZ95" i="1"/>
  <c r="AZ94" i="1" s="1"/>
  <c r="AV94" i="1" s="1"/>
  <c r="BC95" i="1"/>
  <c r="AY95" i="1" s="1"/>
  <c r="AU99" i="1"/>
  <c r="AU95" i="1" s="1"/>
  <c r="AU94" i="1" s="1"/>
  <c r="AW97" i="1"/>
  <c r="AT97" i="1" s="1"/>
  <c r="AW101" i="1"/>
  <c r="AT101" i="1" s="1"/>
  <c r="BA98" i="1"/>
  <c r="BA106" i="1"/>
  <c r="BA108" i="1"/>
  <c r="AW109" i="1"/>
  <c r="AT109" i="1" s="1"/>
  <c r="BA103" i="1" l="1"/>
  <c r="BF115" i="14"/>
  <c r="BA112" i="1" s="1"/>
  <c r="BA97" i="1"/>
  <c r="AW108" i="1"/>
  <c r="AT108" i="1" s="1"/>
  <c r="AV95" i="1"/>
  <c r="AW104" i="1"/>
  <c r="AT104" i="1" s="1"/>
  <c r="AW107" i="1"/>
  <c r="AT107" i="1" s="1"/>
  <c r="BA109" i="1"/>
  <c r="BF119" i="13"/>
  <c r="AW111" i="1" s="1"/>
  <c r="AT111" i="1" s="1"/>
  <c r="BC94" i="1"/>
  <c r="W35" i="1" s="1"/>
  <c r="AW96" i="1"/>
  <c r="AT96" i="1" s="1"/>
  <c r="AX94" i="1"/>
  <c r="AW102" i="1"/>
  <c r="AT102" i="1" s="1"/>
  <c r="AW106" i="1"/>
  <c r="AT106" i="1" s="1"/>
  <c r="AW98" i="1"/>
  <c r="AT98" i="1" s="1"/>
  <c r="AX95" i="1"/>
  <c r="J45" i="12" l="1"/>
  <c r="BA96" i="1"/>
  <c r="BA111" i="1"/>
  <c r="BA110" i="1" s="1"/>
  <c r="AW110" i="1" s="1"/>
  <c r="AT110" i="1" s="1"/>
  <c r="BA102" i="1"/>
  <c r="BA100" i="1" s="1"/>
  <c r="AW100" i="1" s="1"/>
  <c r="AT100" i="1" s="1"/>
  <c r="AW112" i="1"/>
  <c r="AT112" i="1" s="1"/>
  <c r="BA107" i="1"/>
  <c r="BA105" i="1" s="1"/>
  <c r="AW105" i="1" s="1"/>
  <c r="AT105" i="1" s="1"/>
  <c r="AY94" i="1"/>
  <c r="AW103" i="1"/>
  <c r="AT103" i="1" s="1"/>
  <c r="J45" i="6" l="1"/>
  <c r="BA99" i="1"/>
  <c r="AW99" i="1" s="1"/>
  <c r="AT99" i="1" s="1"/>
  <c r="BA95" i="1" l="1"/>
  <c r="BA94" i="1" s="1"/>
  <c r="AW94" i="1" l="1"/>
  <c r="AW95" i="1"/>
  <c r="AT95" i="1" s="1"/>
  <c r="AT94" i="1" l="1"/>
</calcChain>
</file>

<file path=xl/sharedStrings.xml><?xml version="1.0" encoding="utf-8"?>
<sst xmlns="http://schemas.openxmlformats.org/spreadsheetml/2006/main" count="15390" uniqueCount="2640">
  <si>
    <t>Export Komplet</t>
  </si>
  <si>
    <t/>
  </si>
  <si>
    <t>2.0</t>
  </si>
  <si>
    <t>False</t>
  </si>
  <si>
    <t>{a44f976c-acfd-4d7d-b046-68d125c48213}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</si>
  <si>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</si>
  <si>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</si>
  <si>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</si>
  <si>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</si>
  <si>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</si>
  <si>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</si>
  <si>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</si>
  <si>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2018011</t>
  </si>
  <si>
    <t>Stavba:</t>
  </si>
  <si>
    <t>Veľký Krtíš ODI PZ, rekonštrukcia a modernizácia objektu</t>
  </si>
  <si>
    <t>JKSO:</t>
  </si>
  <si>
    <t>801 61</t>
  </si>
  <si>
    <t>KS:</t>
  </si>
  <si>
    <t>1220</t>
  </si>
  <si>
    <t>Miesto:</t>
  </si>
  <si>
    <t>Veľký Krtíš</t>
  </si>
  <si>
    <t>Dátum:</t>
  </si>
  <si>
    <t>CPV:</t>
  </si>
  <si>
    <t>CPA:</t>
  </si>
  <si>
    <t>41.00.43</t>
  </si>
  <si>
    <t>Objednávateľ:</t>
  </si>
  <si>
    <t>IČO:</t>
  </si>
  <si>
    <t>00151866</t>
  </si>
  <si>
    <t>Ministerstvo vnútra Slovenskej republiky</t>
  </si>
  <si>
    <t>IČ DPH:</t>
  </si>
  <si>
    <t>Zhotoviteľ:</t>
  </si>
  <si>
    <t>Projektant:</t>
  </si>
  <si>
    <t>45351856</t>
  </si>
  <si>
    <t>PROMOST s.r.o.</t>
  </si>
  <si>
    <t>SK 2022945430</t>
  </si>
  <si>
    <t>True</t>
  </si>
  <si>
    <t>Spracovateľ:</t>
  </si>
  <si>
    <t xml:space="preserve"> </t>
  </si>
  <si>
    <t>Ing. Michal Slobodník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</si>
  <si>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</si>
  <si>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</si>
  <si>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</si>
  <si>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</si>
  <si>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</si>
  <si>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</si>
  <si>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</si>
  <si>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</si>
  <si>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</si>
  <si>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</si>
  <si>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</si>
  <si>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</si>
  <si>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</si>
  <si>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</si>
  <si>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</si>
  <si>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</si>
  <si>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</si>
  <si>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</si>
  <si>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</si>
  <si>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</si>
  <si>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</si>
  <si>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</si>
  <si>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</si>
  <si>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</si>
  <si>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</si>
  <si>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</si>
  <si>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</si>
  <si>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</si>
  <si>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</si>
  <si>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</si>
  <si>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</si>
  <si>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</si>
  <si>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</si>
  <si>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</si>
  <si>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</si>
  <si>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</si>
  <si>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</si>
  <si>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</si>
  <si>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</si>
  <si>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</si>
  <si>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</si>
  <si>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</si>
  <si>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</si>
  <si>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</si>
  <si>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</si>
  <si>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</si>
  <si>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</si>
  <si>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SO 01.1 Budova ODI PZ Veľký Krtíš - oprávnené práce</t>
  </si>
  <si>
    <t>STA</t>
  </si>
  <si>
    <t>1</t>
  </si>
  <si>
    <t>{721f8125-ab68-49dc-8c84-92c9ac60f9bb}</t>
  </si>
  <si>
    <t>/</t>
  </si>
  <si>
    <t>SO 01.1.1 Zateplenie obvodového plášťa</t>
  </si>
  <si>
    <t>Časť</t>
  </si>
  <si>
    <t>2</t>
  </si>
  <si>
    <t>{72e759e2-3164-4c5b-8b35-81ba0afc203e}</t>
  </si>
  <si>
    <t>SO 01.1.2 Zateplenie strešného plášťa</t>
  </si>
  <si>
    <t>{b2f7d22a-52b2-49ec-87c6-b40ca4dfdd2a}</t>
  </si>
  <si>
    <t>SO 01.1.3 Výmena otvorových konštrukcií</t>
  </si>
  <si>
    <t>{f48adfa7-4b60-4f5a-b760-e259ce2bbfd0}</t>
  </si>
  <si>
    <t>SO 01.1.4 Ostatné</t>
  </si>
  <si>
    <t>{bca5d6d6-5ed3-455c-a436-7df7f3e16820}</t>
  </si>
  <si>
    <t>Stavebné práce</t>
  </si>
  <si>
    <t>3</t>
  </si>
  <si>
    <t>{6ed890a4-8e71-46cd-8f05-9676e35cb8c3}</t>
  </si>
  <si>
    <t>Obvodový plášť</t>
  </si>
  <si>
    <t>4</t>
  </si>
  <si>
    <t>{a49a28fd-7db3-4e95-94ab-77d9c8529f6e}</t>
  </si>
  <si>
    <t>Strešný plášť</t>
  </si>
  <si>
    <t>{65dd25e9-6d79-4858-a901-627d89022e52}</t>
  </si>
  <si>
    <t>Odstránenie vlhkosti muriva</t>
  </si>
  <si>
    <t>{16f146e8-c9dd-4667-997c-154ce48a9d73}</t>
  </si>
  <si>
    <t>Plošina</t>
  </si>
  <si>
    <t>{7d162e88-a5d6-4954-aae1-8950221f424e}</t>
  </si>
  <si>
    <t>Elektroinštalácie</t>
  </si>
  <si>
    <t>{79593b1f-90aa-4ce4-b863-9b9fbb43fba1}</t>
  </si>
  <si>
    <t>Inštalácie</t>
  </si>
  <si>
    <t>{09ae7dd9-4e23-492c-a8b4-23d2c94f4de1}</t>
  </si>
  <si>
    <t>Bleskozvod</t>
  </si>
  <si>
    <t>{78b55fa9-9bac-4bd1-9d4e-209b9f6600f8}</t>
  </si>
  <si>
    <t>Vykurovanie</t>
  </si>
  <si>
    <t>{df5271c4-66a0-42c7-9b97-afe1325fd7d1}</t>
  </si>
  <si>
    <t>Zdravotechnika</t>
  </si>
  <si>
    <t>{abfab53d-b1b6-4c57-90b3-97297bbc502e}</t>
  </si>
  <si>
    <t>SO 01.2 Budova ODI PZ Veľký Krtíš - neoprávnené práce</t>
  </si>
  <si>
    <t>{92aa91d0-1dc6-4d82-aba8-218b63e9ba9b}</t>
  </si>
  <si>
    <t>{a9e955d4-3609-4cd8-a5fa-fa4dfef77781}</t>
  </si>
  <si>
    <t>{74770ae8-5527-421d-9dba-be1d81ed034b}</t>
  </si>
  <si>
    <t>2) Ostatné náklady zo súhrnného listu</t>
  </si>
  <si>
    <t>Percent. zadanie_x000D_
[% nákladov rozpočtu]</t>
  </si>
  <si>
    <t>Zaradenie nákladov</t>
  </si>
  <si>
    <t>Ostatné náklady</t>
  </si>
  <si>
    <t>Celkové náklady za stavbu 1) + 2)</t>
  </si>
  <si>
    <t>KRYCÍ LIST ROZPOČTU</t>
  </si>
  <si>
    <t>Objekt:</t>
  </si>
  <si>
    <t>Časť:</t>
  </si>
  <si>
    <t>45216110-8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</si>
  <si>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</si>
  <si>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</si>
  <si>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</si>
  <si>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</si>
  <si>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</si>
  <si>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</si>
  <si>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</si>
  <si>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</si>
  <si>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</si>
  <si>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</si>
  <si>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</si>
  <si>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</si>
  <si>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</si>
  <si>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764 - Konštrukcie klampiarske</t>
  </si>
  <si>
    <t>2) Ostatné náklady</t>
  </si>
  <si>
    <t>GZS</t>
  </si>
  <si>
    <t>VRN</t>
  </si>
  <si>
    <t>Mimostaven. doprava</t>
  </si>
  <si>
    <t>Sťažené podmienky</t>
  </si>
  <si>
    <t>Vplyv prostredia</t>
  </si>
  <si>
    <t>Klimatické vplyvy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</si>
  <si>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</si>
  <si>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</si>
  <si>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</si>
  <si>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</si>
  <si>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</si>
  <si>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</si>
  <si>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</si>
  <si>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</si>
  <si>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</si>
  <si>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</si>
  <si>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</si>
  <si>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</si>
  <si>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</si>
  <si>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</si>
  <si>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</si>
  <si>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</si>
  <si>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</si>
  <si>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Zvislé a kompletné konštrukcie</t>
  </si>
  <si>
    <t>K</t>
  </si>
  <si>
    <t>392955511</t>
  </si>
  <si>
    <t>Omytie muriva tlakovou vodou</t>
  </si>
  <si>
    <t>m2</t>
  </si>
  <si>
    <t>1345398471</t>
  </si>
  <si>
    <t>6</t>
  </si>
  <si>
    <t>Úpravy povrchov, podlahy, osadenie</t>
  </si>
  <si>
    <t>611451461</t>
  </si>
  <si>
    <t>Oprava vonkajších cementových štukových omietok oceľ. hladených stropov opravovanej plochy 30-50%</t>
  </si>
  <si>
    <t>1891939987</t>
  </si>
  <si>
    <t>621466025</t>
  </si>
  <si>
    <t>Príprava vonkajšieho podkladu podhľadov Weber - Terranova, podkladný náter weber 700, alebo ekvivalentná náhrada</t>
  </si>
  <si>
    <t>655727603</t>
  </si>
  <si>
    <t>621466182</t>
  </si>
  <si>
    <t>Vonkajšia omietka podhľadov tenkovrstvová Weber - Terranova, silikón-silikátová, weber.pas clean nano, roztieraná jemnozrnná, alebo ekvivalentná náhrada</t>
  </si>
  <si>
    <t>-1889371065</t>
  </si>
  <si>
    <t>5</t>
  </si>
  <si>
    <t>621481119</t>
  </si>
  <si>
    <t>Potiahnutie vonkajších podhľadov sklotextílnou mriežkou s celoplošným prilepením</t>
  </si>
  <si>
    <t>-1791291000</t>
  </si>
  <si>
    <t>622423521</t>
  </si>
  <si>
    <t>Oprava vonkajších omietok vápenných a vápenocem. stupeň členitosti III - 50 % opravovanej plochy</t>
  </si>
  <si>
    <t>1336717168</t>
  </si>
  <si>
    <t>7</t>
  </si>
  <si>
    <t>622463025</t>
  </si>
  <si>
    <t>Príprava vonkajšieho podkladu stien Weber - Terranova, podkladný náter weber 700, alebo ekvivalentná náhrada</t>
  </si>
  <si>
    <t>-203627784</t>
  </si>
  <si>
    <t>8</t>
  </si>
  <si>
    <t>622464121</t>
  </si>
  <si>
    <t>Vonkajšia omietka stien tenkovrstvová Weber - Terranova, akrylátová, weber.pas akrylátová, roztieraná jemnozrnná</t>
  </si>
  <si>
    <t>-1440498517</t>
  </si>
  <si>
    <t>9</t>
  </si>
  <si>
    <t>622464128</t>
  </si>
  <si>
    <t>Vonkajšia omietka stien tenkovrstvová Weber - Terranova, akrylátová, weber.pas akrylátová, roztieraná jemnozrnná, príplatok za odtieň RAL 6024 zelená, alebo ekvivalentná náhrada</t>
  </si>
  <si>
    <t>-1270583973</t>
  </si>
  <si>
    <t>10</t>
  </si>
  <si>
    <t>622464182</t>
  </si>
  <si>
    <t>Vonkajšia omietka stien tenkovrstvová Weber - Terranova, silikón-silikátová, weber.pas clean nano, roztieraná jemnozrnná, alebo ekvivalentná náhrada</t>
  </si>
  <si>
    <t>-1361570474</t>
  </si>
  <si>
    <t>11</t>
  </si>
  <si>
    <t>622464187</t>
  </si>
  <si>
    <t>Vonkajšia omietka stien tenkovrstvová Weber - Terranova, silikón-silikátová, weber.pas clean nano, roztieraná jemnozrnná, príplatok za odtieň RAL 1026 žltá, alebo ekvivalentná náhrada</t>
  </si>
  <si>
    <t>-1493608113</t>
  </si>
  <si>
    <t>12</t>
  </si>
  <si>
    <t>622481119</t>
  </si>
  <si>
    <t>Potiahnutie vonkajších stien sklotextílnou mriežkou s celoplošným prilepením</t>
  </si>
  <si>
    <t>1398998299</t>
  </si>
  <si>
    <t>13</t>
  </si>
  <si>
    <t>625250159</t>
  </si>
  <si>
    <t>Doteplenie konštrukcie hr. 160 mm, systém XPS STYRODUR 2800 C - PCI, lepený rámovo s prikotvením, alebo ekvivalentná náhrada</t>
  </si>
  <si>
    <t>652335543</t>
  </si>
  <si>
    <t>14</t>
  </si>
  <si>
    <t>625252330</t>
  </si>
  <si>
    <t>Kontaktný zatepľovací systém hr. 160 mm weber.therm exclusive (minerálna vlna), zatĺkacie kotvy, alebo ekvivalentná náhrada</t>
  </si>
  <si>
    <t>1605928974</t>
  </si>
  <si>
    <t>15</t>
  </si>
  <si>
    <t>625252341</t>
  </si>
  <si>
    <t>Kontaktný zatepľovací systém ostenia hr. 30 mm weber.therm exclusive (minerálna vlna), alebo ekvivalentná náhrada</t>
  </si>
  <si>
    <t>-1944814230</t>
  </si>
  <si>
    <t>16</t>
  </si>
  <si>
    <t>625252363</t>
  </si>
  <si>
    <t>Kontaktný zatepľovací systém podhľadov hr. 50 mm weber.therm exclusive (minerálna vlna), zatĺkacie kotvy, alebo ekvivalentná náhrada</t>
  </si>
  <si>
    <t>1005790439</t>
  </si>
  <si>
    <t>Ostatné konštrukcie a práce-búranie</t>
  </si>
  <si>
    <t>17</t>
  </si>
  <si>
    <t>941942011</t>
  </si>
  <si>
    <t>Montáž lešenia rámového systémového s podlahami šírky nad 0,75 do 1,10 m, výšky do 10 m</t>
  </si>
  <si>
    <t>1194025459</t>
  </si>
  <si>
    <t>18</t>
  </si>
  <si>
    <t>941942811</t>
  </si>
  <si>
    <t>Demontáž lešenia rámového systémového s podlahami šírky nad 0,75 do 1,10 m, výšky do 10 m</t>
  </si>
  <si>
    <t>-2001683303</t>
  </si>
  <si>
    <t>19</t>
  </si>
  <si>
    <t>941942911</t>
  </si>
  <si>
    <t>Príplatok za prvý a každý ďalší i začatý týždeň použitia lešenia rámového systémového šírky nad 0,75 do 1,10 m, výšky do 10 m</t>
  </si>
  <si>
    <t>-1739707805</t>
  </si>
  <si>
    <t>944944104</t>
  </si>
  <si>
    <t>Ochranná sieť na boku lešenia zo siete</t>
  </si>
  <si>
    <t>-946035621</t>
  </si>
  <si>
    <t>21</t>
  </si>
  <si>
    <t>944944804</t>
  </si>
  <si>
    <t>Demontáž ochrannej siete na boku lešenia zo siete</t>
  </si>
  <si>
    <t>-2001508519</t>
  </si>
  <si>
    <t>22</t>
  </si>
  <si>
    <t>944945012</t>
  </si>
  <si>
    <t>Montáž záchytnej striešky zriadenej súčasne s ľahkým alebo ťažkým lešením šírky do 2 m</t>
  </si>
  <si>
    <t>m</t>
  </si>
  <si>
    <t>557963194</t>
  </si>
  <si>
    <t>23</t>
  </si>
  <si>
    <t>944945192</t>
  </si>
  <si>
    <t>Príplatok za prvý a každý ďalší i začatý mesiac použitia záchytnej striešky do 2 m</t>
  </si>
  <si>
    <t>-238159728</t>
  </si>
  <si>
    <t>24</t>
  </si>
  <si>
    <t>944945812</t>
  </si>
  <si>
    <t>Demontáž záchytnej striešky zriaďovanej súčasne s ľahkým alebo ťažkým lešení, šírky do 2 m</t>
  </si>
  <si>
    <t>713155616</t>
  </si>
  <si>
    <t>25</t>
  </si>
  <si>
    <t>953996606</t>
  </si>
  <si>
    <t>WEBER - TERRANOVA rohový ochranný profil s integrovanou sieťovinou LK plast 100, alebo ekvivalentná náhrada</t>
  </si>
  <si>
    <t>-1925690998</t>
  </si>
  <si>
    <t>26</t>
  </si>
  <si>
    <t>1820136342</t>
  </si>
  <si>
    <t>27</t>
  </si>
  <si>
    <t>953996617</t>
  </si>
  <si>
    <t>WEBER - TERRANOVA začisťovací okenný profil s tkaninou EKO (plastový), alebo ekvivalentná náhrada</t>
  </si>
  <si>
    <t>521068185</t>
  </si>
  <si>
    <t>28</t>
  </si>
  <si>
    <t>953996620</t>
  </si>
  <si>
    <t>WEBER - TERRANOVA nadokenný profil so skrytou okapničkou LK plast, alebo ekvivalentná náhrada</t>
  </si>
  <si>
    <t>2134027328</t>
  </si>
  <si>
    <t>29</t>
  </si>
  <si>
    <t>953996626</t>
  </si>
  <si>
    <t>WEBER - TERRANOVA parapetný profil s tkaninou LPE (plastový), alebo ekvivalentná náhrada</t>
  </si>
  <si>
    <t>-111174679</t>
  </si>
  <si>
    <t>30</t>
  </si>
  <si>
    <t>978020181</t>
  </si>
  <si>
    <t>Otlčenie omietok stropov vonkajších cementových v rozsahu do 50 %,  -0,02500t</t>
  </si>
  <si>
    <t>637725992</t>
  </si>
  <si>
    <t>31</t>
  </si>
  <si>
    <t>978015261</t>
  </si>
  <si>
    <t>Otlčenie omietok vonkajších priečelí jednoduchých, s vyškriabaním škár, očistením muriva, v rozsahu do 50 %,  -0,02900t</t>
  </si>
  <si>
    <t>-769683066</t>
  </si>
  <si>
    <t>32</t>
  </si>
  <si>
    <t>979011131</t>
  </si>
  <si>
    <t>Zvislá doprava sutiny po schodoch ručne do 3.5 m</t>
  </si>
  <si>
    <t>t</t>
  </si>
  <si>
    <t>-1338761878</t>
  </si>
  <si>
    <t>33</t>
  </si>
  <si>
    <t>979011141</t>
  </si>
  <si>
    <t>Príplatok za každých ďalších 3.5 m</t>
  </si>
  <si>
    <t>-422904086</t>
  </si>
  <si>
    <t>34</t>
  </si>
  <si>
    <t>979081111</t>
  </si>
  <si>
    <t>Odvoz sutiny a vybúraných hmôt na skládku do 1 km</t>
  </si>
  <si>
    <t>-823679168</t>
  </si>
  <si>
    <t>35</t>
  </si>
  <si>
    <t>979081121</t>
  </si>
  <si>
    <t>Odvoz sutiny a vybúraných hmôt na skládku za každý ďalší 1 km</t>
  </si>
  <si>
    <t>2075997793</t>
  </si>
  <si>
    <t>36</t>
  </si>
  <si>
    <t>979082111</t>
  </si>
  <si>
    <t>Vnútrostavenisková doprava sutiny a vybúraných hmôt do 10 m</t>
  </si>
  <si>
    <t>-792623991</t>
  </si>
  <si>
    <t>37</t>
  </si>
  <si>
    <t>979082121</t>
  </si>
  <si>
    <t>Vnútrostavenisková doprava sutiny a vybúraných hmôt za každých ďalších 5 m</t>
  </si>
  <si>
    <t>-1598326695</t>
  </si>
  <si>
    <t>38</t>
  </si>
  <si>
    <t>979089012</t>
  </si>
  <si>
    <t>Poplatok za skladovanie - betón, tehly, dlaždice (17 01 ), ostatné</t>
  </si>
  <si>
    <t>-591315694</t>
  </si>
  <si>
    <t>99</t>
  </si>
  <si>
    <t>Presun hmôt HSV</t>
  </si>
  <si>
    <t>39</t>
  </si>
  <si>
    <t>999281111</t>
  </si>
  <si>
    <t>Presun hmôt pre opravy a údržbu objektov vrátane vonkajších plášťov výšky do 25 m</t>
  </si>
  <si>
    <t>-714711047</t>
  </si>
  <si>
    <t>PSV</t>
  </si>
  <si>
    <t>Práce a dodávky PSV</t>
  </si>
  <si>
    <t>713</t>
  </si>
  <si>
    <t>Izolácie tepelné</t>
  </si>
  <si>
    <t>40</t>
  </si>
  <si>
    <t>713132215</t>
  </si>
  <si>
    <t>Montáž tepelnej izolácie podzemných stien a základov xps kotvením a lepením</t>
  </si>
  <si>
    <t>729103566</t>
  </si>
  <si>
    <t>41</t>
  </si>
  <si>
    <t>M</t>
  </si>
  <si>
    <t>283750001300</t>
  </si>
  <si>
    <t>Doska XPS STYRODUR 2800 C hr. 160 mm, zateplenie soklov, suterénov, podláh, ISOVER, alebo ekvivalentná náhrada</t>
  </si>
  <si>
    <t>851773686</t>
  </si>
  <si>
    <t>42</t>
  </si>
  <si>
    <t>998713102</t>
  </si>
  <si>
    <t>Presun hmôt pre izolácie tepelné v objektoch výšky nad 6 m do 12 m</t>
  </si>
  <si>
    <t>1332275632</t>
  </si>
  <si>
    <t>764</t>
  </si>
  <si>
    <t>Konštrukcie klampiarske</t>
  </si>
  <si>
    <t>43</t>
  </si>
  <si>
    <t>764410850</t>
  </si>
  <si>
    <t>Demontáž oplechovania parapetov rš od 100 do 330 mm,  -0,00135t</t>
  </si>
  <si>
    <t>1463323290</t>
  </si>
  <si>
    <t>44</t>
  </si>
  <si>
    <t>764712028</t>
  </si>
  <si>
    <t>Oplechovanie parapetov, hliníkové lakované 2,0 mm, š. 200 mm, K/001-K/306</t>
  </si>
  <si>
    <t>372352419</t>
  </si>
  <si>
    <t>45</t>
  </si>
  <si>
    <t>6119001130</t>
  </si>
  <si>
    <t>Plastové krytky k vonkajším parapetom 200 mm, pár vo farbe biela, svetlohnedá, tmavohnedá</t>
  </si>
  <si>
    <t>ks</t>
  </si>
  <si>
    <t>910017832</t>
  </si>
  <si>
    <t>46</t>
  </si>
  <si>
    <t>998764102</t>
  </si>
  <si>
    <t>Presun hmôt pre konštrukcie klampiarske v objektoch výšky nad 6 do 12 m</t>
  </si>
  <si>
    <t>-892237726</t>
  </si>
  <si>
    <t xml:space="preserve">    712 - Izolácie striech, povlakové krytiny</t>
  </si>
  <si>
    <t xml:space="preserve">    762 - Konštrukcie tesárske</t>
  </si>
  <si>
    <t xml:space="preserve">    765 - Konštrukcie - krytiny tvrdé</t>
  </si>
  <si>
    <t xml:space="preserve">    783 - Nátery</t>
  </si>
  <si>
    <t>632452243</t>
  </si>
  <si>
    <t>Cementový poter (vhodný aj ako spádový), pevnosti v tlaku 25 MPa, hr. 20 mm</t>
  </si>
  <si>
    <t>1919909670</t>
  </si>
  <si>
    <t>632481151</t>
  </si>
  <si>
    <t>Sklolaminátová mriežka vložená do poteru alebo mazaniny</t>
  </si>
  <si>
    <t>-1160346868</t>
  </si>
  <si>
    <t>952902110</t>
  </si>
  <si>
    <t>Čistenie budov zametaním v miestnostiach, chodbách, na schodišti a na povalách</t>
  </si>
  <si>
    <t>-291393397</t>
  </si>
  <si>
    <t>1850038513</t>
  </si>
  <si>
    <t>-1562012502</t>
  </si>
  <si>
    <t>721513271</t>
  </si>
  <si>
    <t>-20038036</t>
  </si>
  <si>
    <t>-50213330</t>
  </si>
  <si>
    <t>-471754693</t>
  </si>
  <si>
    <t>-1243855792</t>
  </si>
  <si>
    <t>-1223888706</t>
  </si>
  <si>
    <t>712</t>
  </si>
  <si>
    <t>Izolácie striech, povlakové krytiny</t>
  </si>
  <si>
    <t>712990041</t>
  </si>
  <si>
    <t>Položenie geotextílie vodorovne alebo zvislo na podlahách do 10°</t>
  </si>
  <si>
    <t>739228086</t>
  </si>
  <si>
    <t>693110001200</t>
  </si>
  <si>
    <t>Geotextília polypropylénová Tatratex GTX N PP 300, šírka 1,27; 1,75-3,5 m, dĺžka 20-60; 90 m, hrúbka 2,7 mm, netkaná, MIVA, alebo ekvivalentná náhrada</t>
  </si>
  <si>
    <t>-1223177590</t>
  </si>
  <si>
    <t>998712102</t>
  </si>
  <si>
    <t>Presun hmôt pre izoláciu povlakovej krytiny v objektoch výšky nad 6 do 12 m</t>
  </si>
  <si>
    <t>-2085994931</t>
  </si>
  <si>
    <t>713111111</t>
  </si>
  <si>
    <t>Montáž tepelnej izolácie stropov minerálnou vlnou, vrchom kladenou voľne</t>
  </si>
  <si>
    <t>-65157683</t>
  </si>
  <si>
    <t>631440000800</t>
  </si>
  <si>
    <t>Doska NOBASIL MPN, 150x600x1000 mm, čadičová minerálna izolácia pre podhľady a stropy, KNAUF, alebo ekvivalentná náhrada</t>
  </si>
  <si>
    <t>-2028616673</t>
  </si>
  <si>
    <t>-624971098</t>
  </si>
  <si>
    <t>-190668390</t>
  </si>
  <si>
    <t>-1885039379</t>
  </si>
  <si>
    <t>631440000500</t>
  </si>
  <si>
    <t>Doska NOBASIL MPN, 100x600x1000 mm, čadičová minerálna izolácia pre podhľady a stropy, KNAUF, alebo ekvivalentná náhrada</t>
  </si>
  <si>
    <t>-1970866388</t>
  </si>
  <si>
    <t>713120020</t>
  </si>
  <si>
    <t>Montáž parotesnej fólie na podlahy</t>
  </si>
  <si>
    <t>-590457335</t>
  </si>
  <si>
    <t>283290004400</t>
  </si>
  <si>
    <t>Parozábrana PO JUTAFOL N AL 170 SPECIAL, šxl 1,5x50 m, plošná hmotnosť 170 g/m2, s reflexnou hliníkovou vrstvou, alebo ekvivalentná náhrada</t>
  </si>
  <si>
    <t>-1006581247</t>
  </si>
  <si>
    <t>713141131</t>
  </si>
  <si>
    <t>Montáž tepelnej izolácie striech plochých do 10° minerálnou vlnou, jednovrstvová prilep. za studena</t>
  </si>
  <si>
    <t>95041816</t>
  </si>
  <si>
    <t>631440028100</t>
  </si>
  <si>
    <t>Doska NOBASIL DDP (SPS) 50x1200x2000 mm, čadičová minerálna izolácia pre plochú strechu 70 kPa, KNAUF</t>
  </si>
  <si>
    <t>-259561943</t>
  </si>
  <si>
    <t>713161670</t>
  </si>
  <si>
    <t>Napojenie fólie utesňovacím pásom na ohraničujúce konštrukcie</t>
  </si>
  <si>
    <t>1165006937</t>
  </si>
  <si>
    <t>713161720</t>
  </si>
  <si>
    <t>Napojenie poistnej hydroizolácie na strešné okno, výlez</t>
  </si>
  <si>
    <t>-785269854</t>
  </si>
  <si>
    <t>746610261</t>
  </si>
  <si>
    <t>762</t>
  </si>
  <si>
    <t>Konštrukcie tesárske</t>
  </si>
  <si>
    <t>762341201</t>
  </si>
  <si>
    <t>Montáž latovania jednoduchých striech pre sklon do 60°</t>
  </si>
  <si>
    <t>-356052616</t>
  </si>
  <si>
    <t>605330001400</t>
  </si>
  <si>
    <t>Laty zo smreku akosť I prierez do 25 cm2, dĺ. 2010-3000 mm</t>
  </si>
  <si>
    <t>m3</t>
  </si>
  <si>
    <t>1549536673</t>
  </si>
  <si>
    <t>762341252</t>
  </si>
  <si>
    <t>Montáž kontralát pre sklon od 22° do 35°</t>
  </si>
  <si>
    <t>-1288096737</t>
  </si>
  <si>
    <t>-951676744</t>
  </si>
  <si>
    <t>762342812</t>
  </si>
  <si>
    <t>Demontáž latovania striech so sklonom do 60 st., pri osovej vzdialenosti lát 0,22-0,50 m,  -0.00500t</t>
  </si>
  <si>
    <t>-254290443</t>
  </si>
  <si>
    <t>762354803</t>
  </si>
  <si>
    <t>Demontáž strešných vikierov, svetlíkov z reziva prierezu do 120 cm2,  -0.20000t</t>
  </si>
  <si>
    <t>-1963004548</t>
  </si>
  <si>
    <t>762395000</t>
  </si>
  <si>
    <t>Spojovacie prostriedky pre viazané konštrukcie krovov, debnenie a laťovanie, nadstrešné konštr., spádové kliny - svorky, dosky, klince, pásová oceľ, vruty</t>
  </si>
  <si>
    <t>-1279782957</t>
  </si>
  <si>
    <t>998762102</t>
  </si>
  <si>
    <t>Presun hmôt pre konštrukcie tesárske v objektoch výšky do 12 m</t>
  </si>
  <si>
    <t>1472500120</t>
  </si>
  <si>
    <t>764171576</t>
  </si>
  <si>
    <t>Lemovanie múru, plech poplastovaný tabuľový Ruukki 0,5 mm, rš. 330 mm, alebo ekvivalentná náhrada, K/3</t>
  </si>
  <si>
    <t>1710389050</t>
  </si>
  <si>
    <t>764172123</t>
  </si>
  <si>
    <t>Oplechovanie prestupu Ruukki, ochranná manžeta priemeru do 100 mm sklon do 45°, alebo ekvivalentná náhrada</t>
  </si>
  <si>
    <t>966228338</t>
  </si>
  <si>
    <t>764172241</t>
  </si>
  <si>
    <t>Oceľové strešné krytiny so stojatou drážkou z tabúľ Ruukki Classic premium, sklon do 30°, alebo ekvivalentná náhrada, K/5</t>
  </si>
  <si>
    <t>-1172057258</t>
  </si>
  <si>
    <t>764173531</t>
  </si>
  <si>
    <t>Odkvapové lemovanie r.š. 250 mm, plech poplastovaný tabuľový Ruukki 0,5 mm, sklon strechy do 30°, alebo ekvivalentná náhrada, K/4</t>
  </si>
  <si>
    <t>1370882928</t>
  </si>
  <si>
    <t>764317800</t>
  </si>
  <si>
    <t>Demontáž krytiny hladkej strešnej železobetónových dosiek,  -0,00742t</t>
  </si>
  <si>
    <t>1773011925</t>
  </si>
  <si>
    <t>764322840</t>
  </si>
  <si>
    <t>Demontáž odkvapov na strechách s tvrdou krytinou bez podkladového plechu do 30° rš 500 mm,  -0,00380t</t>
  </si>
  <si>
    <t>1143913792</t>
  </si>
  <si>
    <t>764332860</t>
  </si>
  <si>
    <t>Demontáž lemovania múrov na strechách s tvrdou kryt. vrátane kryc. plechu do 30° rš 500, 660mm,  -0,00379t</t>
  </si>
  <si>
    <t>-1350292475</t>
  </si>
  <si>
    <t>764339810</t>
  </si>
  <si>
    <t>Demontáž lemovania komínov na vlnitej alebo hladkej krytine v ploche, so sklonom do 30°  -0,00720t</t>
  </si>
  <si>
    <t>-1389862164</t>
  </si>
  <si>
    <t>764341811</t>
  </si>
  <si>
    <t>Demontáž lemovania rúry na vlnitej, hladkej, drážkovej krytine do 30°,D do 75 mm,  -0,00261t</t>
  </si>
  <si>
    <t>-1036351729</t>
  </si>
  <si>
    <t>764361810</t>
  </si>
  <si>
    <t>Demontáž strešného okna a poklopu na krytine vlnitej a korýt., alebo hlad. a drážk. do 30st,  -0,02000t</t>
  </si>
  <si>
    <t>1680309379</t>
  </si>
  <si>
    <t>-2000472097</t>
  </si>
  <si>
    <t>765</t>
  </si>
  <si>
    <t>Konštrukcie - krytiny tvrdé</t>
  </si>
  <si>
    <t>47</t>
  </si>
  <si>
    <t>765311815</t>
  </si>
  <si>
    <t>Demontáž keramickej krytiny pálenej uloženej na sucho do 30 ks/m2, do sutiny, sklon strechy do 45°, -0,05t</t>
  </si>
  <si>
    <t>1517352361</t>
  </si>
  <si>
    <t>48</t>
  </si>
  <si>
    <t>765312249</t>
  </si>
  <si>
    <t>Keramická krytina TONDACH Steinbruck, jednoduchých striech, sklon do 35°, alebo ekvivalentná náhrada</t>
  </si>
  <si>
    <t>1969071779</t>
  </si>
  <si>
    <t>49</t>
  </si>
  <si>
    <t>765313691</t>
  </si>
  <si>
    <t>Prirezanie a uchytenie rezaných škridiel TONDACH, sklon od 22° do 35°, alebo ekvivalentná náhrada</t>
  </si>
  <si>
    <t>18406442</t>
  </si>
  <si>
    <t>50</t>
  </si>
  <si>
    <t>765314301</t>
  </si>
  <si>
    <t>Hrebeň TONDACH, s použitím vetracieho pásu hliník, sklon od 22° do 35°, alebo ekvivalentná náhrada</t>
  </si>
  <si>
    <t>-2032781160</t>
  </si>
  <si>
    <t>51</t>
  </si>
  <si>
    <t>765314351</t>
  </si>
  <si>
    <t>Nárožie TONDACH, s použitím vetracieho pásu hliník, sklon od 22° do 35°, alebo ekvivalentná náhrada</t>
  </si>
  <si>
    <t>-222741226</t>
  </si>
  <si>
    <t>52</t>
  </si>
  <si>
    <t>765315331</t>
  </si>
  <si>
    <t>Protisnehový hák TONDACH, alebo ekvivalentná náhrada</t>
  </si>
  <si>
    <t>784111469</t>
  </si>
  <si>
    <t>53</t>
  </si>
  <si>
    <t>765901402</t>
  </si>
  <si>
    <t>Strešná fólia TONDACH Tuning Fol N od 22° do 35°, na krokvy, alebo ekvivalentná náhrada</t>
  </si>
  <si>
    <t>366121240</t>
  </si>
  <si>
    <t>54</t>
  </si>
  <si>
    <t>998765102</t>
  </si>
  <si>
    <t>Presun hmôt pre tvrdé krytiny v objektoch výšky nad 6 do 12 m</t>
  </si>
  <si>
    <t>-1580247832</t>
  </si>
  <si>
    <t>783</t>
  </si>
  <si>
    <t>Nátery</t>
  </si>
  <si>
    <t>55</t>
  </si>
  <si>
    <t>783782203</t>
  </si>
  <si>
    <t>Nátery tesárskych konštrukcií povrchová impregnácia Bochemitom QB, alebo ekvivalentná náhrada</t>
  </si>
  <si>
    <t>-414093451</t>
  </si>
  <si>
    <t xml:space="preserve">    766 - Konštrukcie stolárske</t>
  </si>
  <si>
    <t xml:space="preserve">    767 - Konštrukcie doplnkové kovové</t>
  </si>
  <si>
    <t xml:space="preserve">    784 - Maľby</t>
  </si>
  <si>
    <t>317121251</t>
  </si>
  <si>
    <t>Montáž prekladu zo železobetónových prefabrikátov do pripravených rýh svetl. otvoru 1050-1800 mm</t>
  </si>
  <si>
    <t>-544284103</t>
  </si>
  <si>
    <t>596460011900</t>
  </si>
  <si>
    <t>Keramický preklad BRITERM ATLAS 23,8, lxšxv 1500x75x238 mm, alebo ekvivalentná náhrada</t>
  </si>
  <si>
    <t>1366616080</t>
  </si>
  <si>
    <t>610991111</t>
  </si>
  <si>
    <t>Zakrývanie výplní vnútorných okenných otvorov, predmetov a konštrukcií</t>
  </si>
  <si>
    <t>-419521884</t>
  </si>
  <si>
    <t>612409991</t>
  </si>
  <si>
    <t>Začistenie omietok (s dodaním hmoty) okolo okien, dverí,podláh, obkladov atď.</t>
  </si>
  <si>
    <t>752386073</t>
  </si>
  <si>
    <t>612425931</t>
  </si>
  <si>
    <t>Omietka vápenná vnútorného ostenia okenného alebo dverného štuková</t>
  </si>
  <si>
    <t>928608277</t>
  </si>
  <si>
    <t>612460111</t>
  </si>
  <si>
    <t>Príprava vnútorného podkladu stien na silno a nerovnomerne nasiakavé podklady regulátorom nasiakavosti</t>
  </si>
  <si>
    <t>1031947699</t>
  </si>
  <si>
    <t>612460121</t>
  </si>
  <si>
    <t>Príprava vnútorného podkladu stien penetráciou základnou</t>
  </si>
  <si>
    <t>2113075830</t>
  </si>
  <si>
    <t>612460151</t>
  </si>
  <si>
    <t>Príprava vnútorného podkladu stien cementovým prednástrekom, hr. 3 mm</t>
  </si>
  <si>
    <t>1753578714</t>
  </si>
  <si>
    <t>612460243</t>
  </si>
  <si>
    <t>Vnútorná omietka stien vápennocementová jadrová (hrubá), hr. 20 mm</t>
  </si>
  <si>
    <t>-381931976</t>
  </si>
  <si>
    <t>612460253</t>
  </si>
  <si>
    <t>Vnútorná omietka stien vápennocementová štuková (jemná), hr. 5 mm</t>
  </si>
  <si>
    <t>1868304605</t>
  </si>
  <si>
    <t>612462025</t>
  </si>
  <si>
    <t>Príprava vnútorného podkladu stien Weber - Terranova, podkladný náter weber 700, alebo ekvivalentná náhrada</t>
  </si>
  <si>
    <t>-132258323</t>
  </si>
  <si>
    <t>629451112</t>
  </si>
  <si>
    <t>Vyrovnávacia vrstva z cementovej malty pod klampiarskymi prvkami šírky nad 150 do 300 mm</t>
  </si>
  <si>
    <t>-1832786702</t>
  </si>
  <si>
    <t>629451113</t>
  </si>
  <si>
    <t>Vyrovnávacia vrstva z cementovej malty pod klampiarskymi prvkami šírky nad 300 do 450 mm</t>
  </si>
  <si>
    <t>-496183227</t>
  </si>
  <si>
    <t>629451114</t>
  </si>
  <si>
    <t>Vyrovnávacia vrstva z cementovej malty pod klampiarskymi prvkami šírky nad 450 do 600 mm</t>
  </si>
  <si>
    <t>159137393</t>
  </si>
  <si>
    <t>634601512</t>
  </si>
  <si>
    <t>Zaplnenie dilatačných škár v murive tmelom silikónovým  šírky škáry do 2 mm</t>
  </si>
  <si>
    <t>-419567709</t>
  </si>
  <si>
    <t>952901110</t>
  </si>
  <si>
    <t>Čistenie budov umývaním vonkajších plôch okien a dverí</t>
  </si>
  <si>
    <t>1353460592</t>
  </si>
  <si>
    <t>953945013</t>
  </si>
  <si>
    <t>WEBER - TERRANOVA profil začisťovací okenný s tkaninou 6 mm pre interiér, alebo ekvivalentná náhrada</t>
  </si>
  <si>
    <t>-855092596</t>
  </si>
  <si>
    <t>967031132</t>
  </si>
  <si>
    <t>Prikresanie rovných ostení, bez odstupu, po hrubomvybúraní otvorov, v murive tehl. na maltu,  -0,05700t</t>
  </si>
  <si>
    <t>1376075768</t>
  </si>
  <si>
    <t>968072971</t>
  </si>
  <si>
    <t>Vybúranie a vybratie mreží pevných plochy do 2 m2,  -0,02200t</t>
  </si>
  <si>
    <t>-359271358</t>
  </si>
  <si>
    <t>968072972</t>
  </si>
  <si>
    <t>Vybúranie a vybratie mreží pevných plochy nad 2 m2,  -0,02000t</t>
  </si>
  <si>
    <t>-812677011</t>
  </si>
  <si>
    <t>968081112</t>
  </si>
  <si>
    <t>Vyvesenie plastového okenného krídla do suti plochy do 1, 5 m2, -0,01400t</t>
  </si>
  <si>
    <t>-1921404594</t>
  </si>
  <si>
    <t>968081115</t>
  </si>
  <si>
    <t>Demontáž okien plastových, 1 bm obvodu - 0,007t</t>
  </si>
  <si>
    <t>785025248</t>
  </si>
  <si>
    <t>968081116</t>
  </si>
  <si>
    <t>Demontáž dverí plastových vchodových, 1 bm obvodu - 0,012t</t>
  </si>
  <si>
    <t>-1132466604</t>
  </si>
  <si>
    <t>968081125</t>
  </si>
  <si>
    <t>Vyvesenie plastového dverného krídla do suti plochy do 2 m2, -0,02600t</t>
  </si>
  <si>
    <t>1494275057</t>
  </si>
  <si>
    <t>971033461</t>
  </si>
  <si>
    <t>Vybúranie otvoru v murive tehl. plochy do 0, 25 m2 hr.do 600 mm,  -0,29200t</t>
  </si>
  <si>
    <t>778963446</t>
  </si>
  <si>
    <t>971033651</t>
  </si>
  <si>
    <t>Vybúranie otvorov v murive tehl. plochy do 4 m2 hr.do 600 mm,  -1,87500t</t>
  </si>
  <si>
    <t>-1049490937</t>
  </si>
  <si>
    <t>974031666</t>
  </si>
  <si>
    <t>Vysekávanie rýh v tehl. murive pre vťahov. nosníkov hĺbke do 250 mm,  -0,06500t</t>
  </si>
  <si>
    <t>-1812046625</t>
  </si>
  <si>
    <t>1225034959</t>
  </si>
  <si>
    <t>331450611</t>
  </si>
  <si>
    <t>-1011320743</t>
  </si>
  <si>
    <t>1983232533</t>
  </si>
  <si>
    <t>-659884587</t>
  </si>
  <si>
    <t>1766108668</t>
  </si>
  <si>
    <t>-1542112652</t>
  </si>
  <si>
    <t>-1466448838</t>
  </si>
  <si>
    <t>766</t>
  </si>
  <si>
    <t>Konštrukcie stolárske</t>
  </si>
  <si>
    <t>766621400</t>
  </si>
  <si>
    <t>Montáž okien plastových s hydroizolačnými ISO páskami (exteriérová a interiérová)</t>
  </si>
  <si>
    <t>1630455613</t>
  </si>
  <si>
    <t>283290006000</t>
  </si>
  <si>
    <t>Tesniaca fólia CX exteriér,š. 180 mm, dĺ. 30 m, pre tesnenie pripájacej škáry okenného rámu a muriva, polymér, ALLMEDIA, alebo ekvivalentná náhrada</t>
  </si>
  <si>
    <t>1116844468</t>
  </si>
  <si>
    <t>283290006500</t>
  </si>
  <si>
    <t>Tesniaca fólia CX interiér, š. 200 mm, dĺ. 30 m, pre tesnenie pripájacej škáry okenného rámu a muriva, polymér, ALLMEDIA, alebo ekvivalentná náhrada</t>
  </si>
  <si>
    <t>-1046678223</t>
  </si>
  <si>
    <t>611410005280</t>
  </si>
  <si>
    <t>Plastové okno jednokrídlové S, vxš 570x560 mm, izolačné trojsklo 4-18-4-16-4, systém REHAU SYNEGO, 7/6 komorový profil, biely, PLAST-MONT Lučenec, alebo ekvivalentná náhrada, O/002</t>
  </si>
  <si>
    <t>-714796937</t>
  </si>
  <si>
    <t>611410005350</t>
  </si>
  <si>
    <t>Plastové okno jednokrídlové S, vxš 570x680 mm, izolačné trojsklo 4-18-4-16-4, systém REHAU SYNEGO, 7/6 komorový profil, biely, PLAST-MONT Lučenec, alebo ekvivalentná náhrada, O/003</t>
  </si>
  <si>
    <t>-743388129</t>
  </si>
  <si>
    <t>611410005480</t>
  </si>
  <si>
    <t>Plastové okno jednokrídlové S, vxš 570x850 mm, izolačné trojsklo 4-18-4-16-4, systém REHAU SYNEGO, 7/6 komorový profil, biely, PLAST-MONT Lučenec, alebo ekvivalentná náhrada, O/001</t>
  </si>
  <si>
    <t>267729194</t>
  </si>
  <si>
    <t>634180000610</t>
  </si>
  <si>
    <t>Príplatok - sklo ploché, vzor dubová kôra, hr. 4 mm rozmer voľný do 1800 mm</t>
  </si>
  <si>
    <t>1028930170</t>
  </si>
  <si>
    <t>-311065764</t>
  </si>
  <si>
    <t>958777030</t>
  </si>
  <si>
    <t>611410006210</t>
  </si>
  <si>
    <t>Plastové okno jednokrídlové OS, vxš 800x850 mm, izolačné trojsklo 4-18-4-16-4, systém REHAU SYNEGO, 7/6 komorový profil, biely, PLAST-MONT Lučenec, alebo ekvivalentná náhrada, O/105, O/205, O/305</t>
  </si>
  <si>
    <t>1181675391</t>
  </si>
  <si>
    <t>1005945272</t>
  </si>
  <si>
    <t>611410007810</t>
  </si>
  <si>
    <t>Plastové okno jednokrídlové OS, vxš 1200x1200 mm, izolačné trojsklo 4-18-4-16-4, systém REHAU SYNEGO, 7/6 komorový profil, biely, PLAST-MONT Lučenec, alebo ekvivalentná náhrada, O/004</t>
  </si>
  <si>
    <t>-1275883668</t>
  </si>
  <si>
    <t>-1516578366</t>
  </si>
  <si>
    <t>611410008160</t>
  </si>
  <si>
    <t>Plastové okno jednokrídlové OS, vxš 1450x1450 mm, izolačné trojsklo 4-18-4-16-4, systém REHAU SYNEGO, 7/6 komorový profil, biely, PLAST-MONT Lučenec, alebo ekvivalentná náhrada, O/106, O/206, O/306</t>
  </si>
  <si>
    <t>872016294</t>
  </si>
  <si>
    <t>766669119</t>
  </si>
  <si>
    <t>Montáž samozatvárača pre dverné krídla s hmotnosťou nad 50 kg</t>
  </si>
  <si>
    <t>-453912794</t>
  </si>
  <si>
    <t>549170000200</t>
  </si>
  <si>
    <t>Samozatvárač dverí do 100 kg, rozmer 105x256x51 mm, pre dvere šírky max. 1000 mm, JAP, alebo ekvivalentná náhrada</t>
  </si>
  <si>
    <t>-1022654135</t>
  </si>
  <si>
    <t>766694941</t>
  </si>
  <si>
    <t>Výmena parapetnej dosky plastovej šírky do 300 mm, dĺžky do 1000 mm</t>
  </si>
  <si>
    <t>1795996878</t>
  </si>
  <si>
    <t>611560000310</t>
  </si>
  <si>
    <t>Parapetná doska plastová, šírka 250 mm, komôrková vnútorná, biela, PLAST-MONT Lučenec, alebo ekvivalentná náhrada</t>
  </si>
  <si>
    <t>-1943780728</t>
  </si>
  <si>
    <t>611560000810</t>
  </si>
  <si>
    <t>Plastové krytky k vnútorným parapetom plastovým, pár, vo farbe biela, PLAST-MONT Lučenec, alebo ekvivalentná náhrada</t>
  </si>
  <si>
    <t>-282605939</t>
  </si>
  <si>
    <t>766694951</t>
  </si>
  <si>
    <t>Výmena parapetnej dosky plastovej šírky nad 300 mm, dĺžky do 1000 mm</t>
  </si>
  <si>
    <t>139196884</t>
  </si>
  <si>
    <t>56</t>
  </si>
  <si>
    <t>611560000710</t>
  </si>
  <si>
    <t>Parapetná doska plastová, šírka 500 mm, komôrková vnútorná, biela, PLAST-MONT Lučenec, alebo ekvivalentná náhrada</t>
  </si>
  <si>
    <t>26025167</t>
  </si>
  <si>
    <t>57</t>
  </si>
  <si>
    <t>-359261612</t>
  </si>
  <si>
    <t>58</t>
  </si>
  <si>
    <t>766694952</t>
  </si>
  <si>
    <t>Výmena parapetnej dosky plastovej šírky nad 300 mm, dĺžky 1000-1600 mm</t>
  </si>
  <si>
    <t>581986175</t>
  </si>
  <si>
    <t>59</t>
  </si>
  <si>
    <t>611560000610</t>
  </si>
  <si>
    <t>Parapetná doska plastová, šírka 400 mm, komôrková vnútorná, biela, PLAST-MONT Lučenec, alebo ekvivalentná náhrada</t>
  </si>
  <si>
    <t>1182453965</t>
  </si>
  <si>
    <t>60</t>
  </si>
  <si>
    <t>-250410088</t>
  </si>
  <si>
    <t>61</t>
  </si>
  <si>
    <t>-1294861929</t>
  </si>
  <si>
    <t>62</t>
  </si>
  <si>
    <t>998766102</t>
  </si>
  <si>
    <t>Presun hmot pre konštrukcie stolárske v objektoch výšky nad 6 do 12 m</t>
  </si>
  <si>
    <t>-1153017975</t>
  </si>
  <si>
    <t>767</t>
  </si>
  <si>
    <t>Konštrukcie doplnkové kovové</t>
  </si>
  <si>
    <t>63</t>
  </si>
  <si>
    <t>767640040</t>
  </si>
  <si>
    <t>Montáž vchodových hliníkových dverí s hydroizolačnými ISO páskami (exteriérová a interiérová)</t>
  </si>
  <si>
    <t>1775795932</t>
  </si>
  <si>
    <t>64</t>
  </si>
  <si>
    <t>1031786844</t>
  </si>
  <si>
    <t>65</t>
  </si>
  <si>
    <t>830071426</t>
  </si>
  <si>
    <t>66</t>
  </si>
  <si>
    <t>553410032660</t>
  </si>
  <si>
    <t>Dvere hliníkové vstupné dvojkrídlové 1100x2050 mm so zárubňou, 1/2 preskl., izolačné trojsklo 4-16-4-16-4, bezp. sklo, tekutý lakový nástrek biely, PLAST-MONT Lučenec, alebo ekvivalentná náhrada, D/101</t>
  </si>
  <si>
    <t>517569591</t>
  </si>
  <si>
    <t>67</t>
  </si>
  <si>
    <t>553410032730</t>
  </si>
  <si>
    <t>Dvere hliníkové vstupné dvojkrídlové 1360x2290 mm so zárubňou a pevn. bočn. dielom, 2/3 preskl., izolačné trojsklo 4-16-4-16-4, bezp. sklo, tekutý lakový nástrek biely, PLAST-MONT Lučenec, alebo ekvivalentná náhrada, D/102, D/103</t>
  </si>
  <si>
    <t>-392713461</t>
  </si>
  <si>
    <t>68</t>
  </si>
  <si>
    <t>767661500</t>
  </si>
  <si>
    <t>Montáž interierovej žalúzie hliníkovej lamelovej štandardnej</t>
  </si>
  <si>
    <t>572497562</t>
  </si>
  <si>
    <t>69</t>
  </si>
  <si>
    <t>611530061310</t>
  </si>
  <si>
    <t>Žalúzie interiérové hliníkové STANDART, lamela šírky 18/25 mm, biela, bez vedenia, PLAST-MONT Lučenec, alebo ekvivalentná náhrada</t>
  </si>
  <si>
    <t>-763991332</t>
  </si>
  <si>
    <t>70</t>
  </si>
  <si>
    <t>611530061510</t>
  </si>
  <si>
    <t>Bočné vedenie pre žalúzie STANDARD, silikónové lanko, PLAST-MONT Lučenec, alebo ekvivalentná náhrada</t>
  </si>
  <si>
    <t>-943888568</t>
  </si>
  <si>
    <t>71</t>
  </si>
  <si>
    <t>767661600</t>
  </si>
  <si>
    <t>Montáž exterierovej sieťky proti hmyzu v hliníkovom rámiku štandardnej</t>
  </si>
  <si>
    <t>-917581008</t>
  </si>
  <si>
    <t>72</t>
  </si>
  <si>
    <t>611530086110</t>
  </si>
  <si>
    <t>Sieťka proti hmyzu EXT-16 pevná, extrudovaný rám, PLAST-MONT Lučenec, alebo ekvivalentná náhrada</t>
  </si>
  <si>
    <t>-454226868</t>
  </si>
  <si>
    <t>73</t>
  </si>
  <si>
    <t>767662110</t>
  </si>
  <si>
    <t>Montáž mreží pevných skrutkovaním, M/001-004, M/105, M/106</t>
  </si>
  <si>
    <t>-569731339</t>
  </si>
  <si>
    <t>74</t>
  </si>
  <si>
    <t>767995200</t>
  </si>
  <si>
    <t>Výroba atypického výrobku - mreže, M/001-004, M/105, M/106</t>
  </si>
  <si>
    <t>kg</t>
  </si>
  <si>
    <t>-84281185</t>
  </si>
  <si>
    <t>75</t>
  </si>
  <si>
    <t>132110000600</t>
  </si>
  <si>
    <t>Tyč oceľová jemná kruhová D 10 mm, ozn. 10 000, podľa EN alebo EN ISO S185</t>
  </si>
  <si>
    <t>1914684349</t>
  </si>
  <si>
    <t>76</t>
  </si>
  <si>
    <t>145620000550</t>
  </si>
  <si>
    <t>Profil oceľový 50x30x3 mm 1x ťahaný tenkostenný uzavretý obdĺžnikový</t>
  </si>
  <si>
    <t>1383179766</t>
  </si>
  <si>
    <t>77</t>
  </si>
  <si>
    <t>311990004810</t>
  </si>
  <si>
    <t>Kotviace prvky pre montáž mreží</t>
  </si>
  <si>
    <t>2026337752</t>
  </si>
  <si>
    <t>78</t>
  </si>
  <si>
    <t>998767102</t>
  </si>
  <si>
    <t>Presun hmôt pre kovové stavebné doplnkové konštrukcie v objektoch výšky nad 6 do 12 m</t>
  </si>
  <si>
    <t>328903485</t>
  </si>
  <si>
    <t>79</t>
  </si>
  <si>
    <t>783225100</t>
  </si>
  <si>
    <t>Nátery kov.stav.doplnk.konštr. syntetické na vzduchu schnúce dvojnás. 1x s emailov. - 105µm</t>
  </si>
  <si>
    <t>-2097479176</t>
  </si>
  <si>
    <t>80</t>
  </si>
  <si>
    <t>783226100</t>
  </si>
  <si>
    <t>Nátery kov.stav.doplnk.konštr. syntetické na vzduchu schnúce základný - 35µm</t>
  </si>
  <si>
    <t>1260650180</t>
  </si>
  <si>
    <t>784</t>
  </si>
  <si>
    <t>Maľby</t>
  </si>
  <si>
    <t>81</t>
  </si>
  <si>
    <t>784410030</t>
  </si>
  <si>
    <t>Oblepenie soklov, stykov, okrajov a iných zariadení, výšky miestnosti do 3,80 m</t>
  </si>
  <si>
    <t>1423155043</t>
  </si>
  <si>
    <t>82</t>
  </si>
  <si>
    <t>784410100</t>
  </si>
  <si>
    <t>Penetrovanie jednonásobné jemnozrnných podkladov výšky do 3,80 m</t>
  </si>
  <si>
    <t>732770772</t>
  </si>
  <si>
    <t>83</t>
  </si>
  <si>
    <t>784452371</t>
  </si>
  <si>
    <t>Maľby z maliarskych zmesí Primalex, Farmal, ručne nanášané tónované dvojnásobné na jemnozrnný podklad výšky do 3,80 m, alebo ekvivalentná náhrada</t>
  </si>
  <si>
    <t>-350592037</t>
  </si>
  <si>
    <t>Úroveň 4:</t>
  </si>
  <si>
    <t>611421231</t>
  </si>
  <si>
    <t>Oprava vnútorných vápenných omietok stropov železobetónových rovných tvárnicových a klenieb, opravovaná plocha nad 5 do 10 %,štuková</t>
  </si>
  <si>
    <t>-768202432</t>
  </si>
  <si>
    <t>612421231</t>
  </si>
  <si>
    <t>Oprava vnútorných vápenných omietok stien, opravovaná plocha nad 5 do 10 %,štuková</t>
  </si>
  <si>
    <t>545782165</t>
  </si>
  <si>
    <t>976082131</t>
  </si>
  <si>
    <t>Vybúranie objímky, držiaka,vešiaka,záclonovej konzoly, z muriva tehlového,  -0,00100t</t>
  </si>
  <si>
    <t>209771897</t>
  </si>
  <si>
    <t>1563163551</t>
  </si>
  <si>
    <t>1480073785</t>
  </si>
  <si>
    <t>979011201</t>
  </si>
  <si>
    <t>Plastový sklz na stavebnú suť výšky do 10 m</t>
  </si>
  <si>
    <t>-1928391969</t>
  </si>
  <si>
    <t>979011231</t>
  </si>
  <si>
    <t>Demontáž sklzu na stavebnú suť výšky do 10 m</t>
  </si>
  <si>
    <t>2129933572</t>
  </si>
  <si>
    <t>-1207210571</t>
  </si>
  <si>
    <t>1767485952</t>
  </si>
  <si>
    <t>1032520343</t>
  </si>
  <si>
    <t>3130580</t>
  </si>
  <si>
    <t>-138335218</t>
  </si>
  <si>
    <t>517622203</t>
  </si>
  <si>
    <t>-605173655</t>
  </si>
  <si>
    <t>-1645716714</t>
  </si>
  <si>
    <t>764311822</t>
  </si>
  <si>
    <t>Demontáž krytiny hladkej strešnej z tabúľ 2000 x 1000 mm, so sklonom do 30st.,  -0,00732t</t>
  </si>
  <si>
    <t>1635857255</t>
  </si>
  <si>
    <t>764331830</t>
  </si>
  <si>
    <t>Demontáž lemovania múrov na strechách s tvrdou krytinou, so sklonom do 30st. rš 250 a 330 mm,  -0,00205t</t>
  </si>
  <si>
    <t>1128294585</t>
  </si>
  <si>
    <t>-1235408759</t>
  </si>
  <si>
    <t>784410010</t>
  </si>
  <si>
    <t>Oblepenie vypínačov, zásuviek páskou výšky do 3,80 m</t>
  </si>
  <si>
    <t>591932859</t>
  </si>
  <si>
    <t>-396205631</t>
  </si>
  <si>
    <t>1588203101</t>
  </si>
  <si>
    <t>784410102</t>
  </si>
  <si>
    <t>Penetrovanie jednonásobné jemnozrnných podkladov na schodisku výšky do 3,80 m</t>
  </si>
  <si>
    <t>854674598</t>
  </si>
  <si>
    <t>784410200</t>
  </si>
  <si>
    <t>Mydlenie podkladu jednonásobné výšky do 3,80 m</t>
  </si>
  <si>
    <t>-1723415821</t>
  </si>
  <si>
    <t>784410500</t>
  </si>
  <si>
    <t>Prebrúsenie a oprášenie jemnozrnných povrchov výšky do 3,80 m</t>
  </si>
  <si>
    <t>-264122193</t>
  </si>
  <si>
    <t>784410502</t>
  </si>
  <si>
    <t>Prebrúsenie a oprášenie jemnozrnných povrchov na schodisku výšky do 3,80 m</t>
  </si>
  <si>
    <t>1146025125</t>
  </si>
  <si>
    <t>784410600</t>
  </si>
  <si>
    <t>Vyrovnanie trhlín a nerovností na jemnozrnných povrchoch výšky do 3,80 m</t>
  </si>
  <si>
    <t>-260450392</t>
  </si>
  <si>
    <t>784410601</t>
  </si>
  <si>
    <t>Vyrovnanie trhlín a nerovností na jemnozrnných povrchoch na schodisku výšky do 3,80 m</t>
  </si>
  <si>
    <t>2123708299</t>
  </si>
  <si>
    <t>784418013</t>
  </si>
  <si>
    <t>Zakrývanie podláh a zariadení plachtou v miestnostiach alebo na schodisku</t>
  </si>
  <si>
    <t>80298937</t>
  </si>
  <si>
    <t>784452471</t>
  </si>
  <si>
    <t>Maľby z maliarskych zmesí Primalex, Farmal, ručne nanášané tónované s bielym stropom dvojnásobné na jemnozrnný podklad výšky do 3,80 m, alebo ekvivalentná náhrada</t>
  </si>
  <si>
    <t>1984247996</t>
  </si>
  <si>
    <t>784453471</t>
  </si>
  <si>
    <t>Maľby z maliarskych zmesí Primalex, Farmal, ručne nanášané tónované s bielym stropom dvojnásobné na jemnozrnný podklad na schodisku výšky do 3,80 m</t>
  </si>
  <si>
    <t>-316317809</t>
  </si>
  <si>
    <t>-731275912</t>
  </si>
  <si>
    <t>613491901</t>
  </si>
  <si>
    <t>850625727</t>
  </si>
  <si>
    <t>370532980</t>
  </si>
  <si>
    <t>962032631</t>
  </si>
  <si>
    <t>Búranie komínov. muriva z tehál nad strechou na akúkoľvek maltu x,  -1,63300t</t>
  </si>
  <si>
    <t>1861740638</t>
  </si>
  <si>
    <t>1236500959</t>
  </si>
  <si>
    <t>-692140654</t>
  </si>
  <si>
    <t>-647533171</t>
  </si>
  <si>
    <t>979011202</t>
  </si>
  <si>
    <t>Príplatok k cene za každý ďalší meter výšky</t>
  </si>
  <si>
    <t>-125886786</t>
  </si>
  <si>
    <t>979011232</t>
  </si>
  <si>
    <t>Demontáž sklzu na stavebnú suť výšky do 20 m</t>
  </si>
  <si>
    <t>1697514417</t>
  </si>
  <si>
    <t>-3334702</t>
  </si>
  <si>
    <t>-592596562</t>
  </si>
  <si>
    <t>969203223</t>
  </si>
  <si>
    <t>1466005032</t>
  </si>
  <si>
    <t>1878724326</t>
  </si>
  <si>
    <t>1899581982</t>
  </si>
  <si>
    <t>713132225</t>
  </si>
  <si>
    <t>Montáž tepelnej izolácie podhľadov xps kotvením a lepením</t>
  </si>
  <si>
    <t>-1134320778</t>
  </si>
  <si>
    <t>283750000400</t>
  </si>
  <si>
    <t>Doska XPS STYRODUR 2800 C hr. 20 mm, zateplenie soklov, suterénov, podláh, ISOVER, alebo ekvivalentná náhrada</t>
  </si>
  <si>
    <t>-1484210375</t>
  </si>
  <si>
    <t>966240850</t>
  </si>
  <si>
    <t>762211130</t>
  </si>
  <si>
    <t>Montáž dreveného jednoduchého rebríka š. ramena do 1,0 m</t>
  </si>
  <si>
    <t>493476259</t>
  </si>
  <si>
    <t>611890005950</t>
  </si>
  <si>
    <t>Rebrík jednoduchý drevený, dl. do 3000 mm, š. 600 mm, 8 priečnikov, atyp.</t>
  </si>
  <si>
    <t>-422589024</t>
  </si>
  <si>
    <t>762295000</t>
  </si>
  <si>
    <t>Spojovacie prostriedky pre schodiská a zábradlia - klince, glej</t>
  </si>
  <si>
    <t>-1950150070</t>
  </si>
  <si>
    <t>762321911</t>
  </si>
  <si>
    <t>Zavetrovanie a stuženie konštrukcií, s podopretím starých krovov doskami hr.do 32mm</t>
  </si>
  <si>
    <t>-1044019475</t>
  </si>
  <si>
    <t>762322911</t>
  </si>
  <si>
    <t>Zavetrovanie a stuženie konštrukcií, s podopretím starých krovov fošňami a hranolčekmi do 100 cm2</t>
  </si>
  <si>
    <t>1127697853</t>
  </si>
  <si>
    <t>762322912</t>
  </si>
  <si>
    <t>Zavetrovanie a stuženie konštrukcií, s podopretím starých krovov hranolmi nad 100cm2</t>
  </si>
  <si>
    <t>-2005140196</t>
  </si>
  <si>
    <t>762343811</t>
  </si>
  <si>
    <t>Demontáž debnenia odkvapov a štítových ríms z dosiek hrubých, hobľovaných hr. do 32 mm,  -0.01700t</t>
  </si>
  <si>
    <t>829297718</t>
  </si>
  <si>
    <t>955122024</t>
  </si>
  <si>
    <t>762421315</t>
  </si>
  <si>
    <t>Obloženie stropov alebo strešných podhľadov z dosiek OSB skrutkovaných na pero a drážku hr. dosky 25 mm</t>
  </si>
  <si>
    <t>-1105555505</t>
  </si>
  <si>
    <t>762421500</t>
  </si>
  <si>
    <t>Montáž obloženia stropov, podkladový rošt</t>
  </si>
  <si>
    <t>522904431</t>
  </si>
  <si>
    <t>1303116542</t>
  </si>
  <si>
    <t>762495000</t>
  </si>
  <si>
    <t>Spojovacie prostriedky pre olištovanie škár, obloženie stropov, strešných podhľadov a stien - klince, závrtky</t>
  </si>
  <si>
    <t>340657837</t>
  </si>
  <si>
    <t>762512245</t>
  </si>
  <si>
    <t>Položenie podláh pod na drevený podklad z drevotrieskových dosiek priskrutkovaním</t>
  </si>
  <si>
    <t>-238868078</t>
  </si>
  <si>
    <t>607260000700</t>
  </si>
  <si>
    <t>Doska OSB 3 Superfinish ECO P+D nebrúsené hrxlxš 18x2500x1250 mm, JAFHOLZ, alebo ekvivalentná náhrada</t>
  </si>
  <si>
    <t>-1442930292</t>
  </si>
  <si>
    <t>762526150</t>
  </si>
  <si>
    <t>Položenie vankúšov pod podlahy osovej vzdialenosti nad 1000 do 1500 mm</t>
  </si>
  <si>
    <t>2088341504</t>
  </si>
  <si>
    <t>605110010900</t>
  </si>
  <si>
    <t>Dosky a fošne zo smreku neopracované omietané akosť A hr. 38-50 mm, š. 100-160 mm</t>
  </si>
  <si>
    <t>605408844</t>
  </si>
  <si>
    <t>762895000</t>
  </si>
  <si>
    <t>Spojovacie prostriedky pre záklop, stropnice, podbíjanie - klince, svorky</t>
  </si>
  <si>
    <t>-486120245</t>
  </si>
  <si>
    <t>-1624228521</t>
  </si>
  <si>
    <t>764352300</t>
  </si>
  <si>
    <t>Žľaby pododkvapové polkruhové Ruukki, priemer 150 mm,vrátane čela, hákov, rohov, kútov, alebo ekvivalentná náhrada, K/1</t>
  </si>
  <si>
    <t>-1239686251</t>
  </si>
  <si>
    <t>764352810</t>
  </si>
  <si>
    <t>Demontáž žľabov pododkvapových polkruhových so sklonom do 30st. rš 330 mm,  -0,00330t</t>
  </si>
  <si>
    <t>1448145285</t>
  </si>
  <si>
    <t>764359221</t>
  </si>
  <si>
    <t>Kotlík žľabový Ruukki, priemer 150 mm, alebo ekvivalentná náhrada</t>
  </si>
  <si>
    <t>567470954</t>
  </si>
  <si>
    <t>764454214</t>
  </si>
  <si>
    <t>Odpadové rúry Ruukki, priemer 120 mm, vrátane objímky, kolena a prípojky ku kanalizácii, alebo ekvivalentná náhrada, K/2</t>
  </si>
  <si>
    <t>-1346808322</t>
  </si>
  <si>
    <t>764454802</t>
  </si>
  <si>
    <t>Demontáž odpadových rúr kruhových, s priemerom 120 mm,  -0,00285t</t>
  </si>
  <si>
    <t>-983189160</t>
  </si>
  <si>
    <t>1107077454</t>
  </si>
  <si>
    <t>767310120</t>
  </si>
  <si>
    <t>Montáž výlezu do šikmej strechy pre nevykurované priestory</t>
  </si>
  <si>
    <t>-1274190098</t>
  </si>
  <si>
    <t>611330000900</t>
  </si>
  <si>
    <t>Strešný výlez FAKRO WSZ šxv 860x860 mm, štandard, s tesniacim lemovaním pre profilované krytiny, alebo ekvivalentná náhrada</t>
  </si>
  <si>
    <t>-2074547233</t>
  </si>
  <si>
    <t>-1866714586</t>
  </si>
  <si>
    <t>622364093</t>
  </si>
  <si>
    <t>783784203</t>
  </si>
  <si>
    <t>Nátery tesárskych konštrukcií povrchová impregnácia Pyronitom, trieda horľavosti C1, odolnosť 3 - 5 min., alebo ekvivalentná náhrada</t>
  </si>
  <si>
    <t>962879654</t>
  </si>
  <si>
    <t xml:space="preserve">    1 - Zemné práce</t>
  </si>
  <si>
    <t xml:space="preserve">    2 - Zakladanie</t>
  </si>
  <si>
    <t xml:space="preserve">    5 - Komunikácie</t>
  </si>
  <si>
    <t xml:space="preserve">    8 - Rúrové vedenie</t>
  </si>
  <si>
    <t xml:space="preserve">    711 - Izolácie proti vode a vlhkosti</t>
  </si>
  <si>
    <t xml:space="preserve">    721 - Zdravotechnika - vnútorná kanalizácia</t>
  </si>
  <si>
    <t>Zemné práce</t>
  </si>
  <si>
    <t>113107131</t>
  </si>
  <si>
    <t>Odstránenie krytu v ploche do 200 m2 z betónu prostého, hr. vrstvy do 150 mm,  -0,22500t</t>
  </si>
  <si>
    <t>-39118218</t>
  </si>
  <si>
    <t>113107143</t>
  </si>
  <si>
    <t>Odstránenie krytu asfaltového v ploche do 200 m2, hr. nad 100 do 150 mm,  -0,31600t</t>
  </si>
  <si>
    <t>117176021</t>
  </si>
  <si>
    <t>113308442</t>
  </si>
  <si>
    <t>Rozrytie vrstvy krytu alebo podkladu z kameniva, bez zhutnenia, s asfaltovým spojivom</t>
  </si>
  <si>
    <t>-413132644</t>
  </si>
  <si>
    <t>115101200</t>
  </si>
  <si>
    <t>Čerpanie vody na dopravnú výšku do 10 m s priemerným prítokom litrov za minútu do 100 l</t>
  </si>
  <si>
    <t>hod</t>
  </si>
  <si>
    <t>597948001</t>
  </si>
  <si>
    <t>119001411</t>
  </si>
  <si>
    <t>Dočasné zaistenie podzemného potrubia DN do 200</t>
  </si>
  <si>
    <t>-942398</t>
  </si>
  <si>
    <t>119001422</t>
  </si>
  <si>
    <t>Dočasné zaistenie káblov a káblových tratí do 6 káblov</t>
  </si>
  <si>
    <t>738384245</t>
  </si>
  <si>
    <t>119001801</t>
  </si>
  <si>
    <t>Ochranné zábradlie okolo výkopu, drevené výšky 1,10 m dvojtyčové</t>
  </si>
  <si>
    <t>-808311675</t>
  </si>
  <si>
    <t>123202101</t>
  </si>
  <si>
    <t>Výkop zárezov so šikmými stenami pre podzemné vedenia v horninách 3 do 1000 m3</t>
  </si>
  <si>
    <t>658925108</t>
  </si>
  <si>
    <t>123202109</t>
  </si>
  <si>
    <t>Príplatok k cenám za lepivosť vykopávky zárezov so šikmými stenami pre podzemné vedenia v hornine 3</t>
  </si>
  <si>
    <t>1366563289</t>
  </si>
  <si>
    <t>130001101</t>
  </si>
  <si>
    <t>Príplatok k cenám za sťaženie výkopu v blízkosti podzemného vedenia alebo výbušbnín - pre všetky triedy</t>
  </si>
  <si>
    <t>-384493530</t>
  </si>
  <si>
    <t>130901105</t>
  </si>
  <si>
    <t>Búranie tehlového a zmiešaného muriva, MV,MVC,vo vykopávkach</t>
  </si>
  <si>
    <t>174302935</t>
  </si>
  <si>
    <t>130901122</t>
  </si>
  <si>
    <t>Búranie konštrukcií z prostého betónu prekladaného kameňom vo vykopávkach</t>
  </si>
  <si>
    <t>172504722</t>
  </si>
  <si>
    <t>131212101</t>
  </si>
  <si>
    <t>Hĺbenie jám do 10 m3 ručne v súdržných horninách tr. 3 pri prekopoch inžinierskych sietí</t>
  </si>
  <si>
    <t>-1404930917</t>
  </si>
  <si>
    <t>131212109</t>
  </si>
  <si>
    <t>Príplatok za lepivosť, hĺbenie jám do 10 m3 ručne v horninách tr. 3 pri prekopoch inžinierskych sietí</t>
  </si>
  <si>
    <t>-39980961</t>
  </si>
  <si>
    <t>151101201</t>
  </si>
  <si>
    <t>Paženie stien bez rozopretia alebo vzopretia, príložné hĺbky do 4m</t>
  </si>
  <si>
    <t>108842831</t>
  </si>
  <si>
    <t>151101211</t>
  </si>
  <si>
    <t>Odstránenie paženia stien príložné hĺbky do 4 m</t>
  </si>
  <si>
    <t>1564477347</t>
  </si>
  <si>
    <t>151101301</t>
  </si>
  <si>
    <t>Rozopretie zapažených stien pri pažení príložnom hĺbky do 4 m</t>
  </si>
  <si>
    <t>-1455335127</t>
  </si>
  <si>
    <t>151101311</t>
  </si>
  <si>
    <t>Odstránenie rozopretia stien paženia príložného hĺbky do 4 m</t>
  </si>
  <si>
    <t>-1864424020</t>
  </si>
  <si>
    <t>162201101</t>
  </si>
  <si>
    <t>Vodorovné premiestnenie výkopku z horniny 1-4 do 20m</t>
  </si>
  <si>
    <t>-2017437034</t>
  </si>
  <si>
    <t>162501102</t>
  </si>
  <si>
    <t>Vodorovné premiestnenie výkopku po spevnenej ceste z horniny tr.1-4, do 100 m3 na vzdialenosť do 3000 m</t>
  </si>
  <si>
    <t>1819371217</t>
  </si>
  <si>
    <t>167101100</t>
  </si>
  <si>
    <t>Nakladanie výkopku tr.1-4 ručne</t>
  </si>
  <si>
    <t>-1916533428</t>
  </si>
  <si>
    <t>167101101</t>
  </si>
  <si>
    <t>Nakladanie neuľahnutého výkopku z hornín tr.1-4 do 100 m3</t>
  </si>
  <si>
    <t>1745346508</t>
  </si>
  <si>
    <t>174101001</t>
  </si>
  <si>
    <t>Zásyp sypaninou so zhutnením jám, šachiet, rýh, zárezov alebo okolo objektov do 100 m3</t>
  </si>
  <si>
    <t>1281454634</t>
  </si>
  <si>
    <t>175101202</t>
  </si>
  <si>
    <t>Obsyp objektov sypaninou z vhodných hornín 1 až 4 s prehodením sypaniny</t>
  </si>
  <si>
    <t>-612251805</t>
  </si>
  <si>
    <t>5834310400</t>
  </si>
  <si>
    <t>Kamenivo drvené hrubé frakcia 4-8 mm, STN EN 13242 + A1</t>
  </si>
  <si>
    <t>2091941601</t>
  </si>
  <si>
    <t>181301102</t>
  </si>
  <si>
    <t>Rozprestretie ornice v rovine, plocha do 500 m2, hr.do 150 mm</t>
  </si>
  <si>
    <t>-594839734</t>
  </si>
  <si>
    <t>Zakladanie</t>
  </si>
  <si>
    <t>212752242</t>
  </si>
  <si>
    <t>Montáž kontrolnej a preplachovacej šachty PVC pre drenážny systém do DN 100 mm</t>
  </si>
  <si>
    <t>-2005808456</t>
  </si>
  <si>
    <t>286610029800</t>
  </si>
  <si>
    <t>Drenážna šachta, dno DN 300, napojenie DN 100, bez lapača piesku, PIPELIFE, alebo ekvivalentná náhrada</t>
  </si>
  <si>
    <t>-1179075320</t>
  </si>
  <si>
    <t>286610030500</t>
  </si>
  <si>
    <t>Kryt drenážnej šachty nepochôdzny, PIPELIFE, alebo ekvivalentná náhrada</t>
  </si>
  <si>
    <t>955071448</t>
  </si>
  <si>
    <t>286610030600</t>
  </si>
  <si>
    <t>Predĺženie drenážnej šachty DN 300, dĺžka 0,5 m, PIPELIFE, alebo ekvivalentná náhrada</t>
  </si>
  <si>
    <t>-570647999</t>
  </si>
  <si>
    <t>214500111</t>
  </si>
  <si>
    <t>Zhotovenie výplne ryhy s drenážnym potrubím z rúr DN do 200, výšky nad 200 do 300 mm</t>
  </si>
  <si>
    <t>-576443287</t>
  </si>
  <si>
    <t>-5293543</t>
  </si>
  <si>
    <t>289971211</t>
  </si>
  <si>
    <t>Zhotovenie vrstvy z geotextílie na upravenom povrchu sklon do 1 : 5 , šírky od 0 do 3 m</t>
  </si>
  <si>
    <t>163087471</t>
  </si>
  <si>
    <t>6936651400</t>
  </si>
  <si>
    <t>Geotextília polypropylénová Tatratex GTX N PP 400, šírka 1,75-3,5 m, dĺžka 60 m, hrúbka 3,4 mm, netkaná, MIVA, alebo ekvivalentná náhrada</t>
  </si>
  <si>
    <t>1698336078</t>
  </si>
  <si>
    <t>311208456</t>
  </si>
  <si>
    <t>Dodatočná izolácia vlhkého muriva tlakovou injektážou Aquafin F pre hrúbku muriva do 500 mm, alebo ekvivalentná náhrada</t>
  </si>
  <si>
    <t>-115748014</t>
  </si>
  <si>
    <t>-2083804314</t>
  </si>
  <si>
    <t>Komunikácie</t>
  </si>
  <si>
    <t>596811320</t>
  </si>
  <si>
    <t>Kladenie betónovej dlažby komunikacií pre peších do lôžka z kameniva, veľ. do 0,25 m2 plochy do 50 m2</t>
  </si>
  <si>
    <t>-507868526</t>
  </si>
  <si>
    <t>592460022900</t>
  </si>
  <si>
    <t>Platňa betónová SEMMELROCK záhradná, rozmer 500x500x50 mm, sivá, alebo ekvivalentná náhrada</t>
  </si>
  <si>
    <t>262573678</t>
  </si>
  <si>
    <t>566902122</t>
  </si>
  <si>
    <t>Vyspravenie podkladu po prekopoch inžinierskych sietí plochy do 15 m2 štrkodrvou, po zhutnení hr. 150 mm</t>
  </si>
  <si>
    <t>-1249588147</t>
  </si>
  <si>
    <t>566902152</t>
  </si>
  <si>
    <t>Vyspravenie podkladu po prekopoch inžinierskych sietí plochy do 15 m2 asfaltovým betónom ACP, po zhutnení hr. 150 mm</t>
  </si>
  <si>
    <t>1675873399</t>
  </si>
  <si>
    <t>572953111</t>
  </si>
  <si>
    <t>Vyspravenie krytu vozovky po prekopoch inžinierskych sietí do 15 m2 asfaltovým betónom AC hr. od 30 do 50 mm</t>
  </si>
  <si>
    <t>-3087923</t>
  </si>
  <si>
    <t>573312411</t>
  </si>
  <si>
    <t>Preliatie podkladu alebo krytu z kameniva asfaltom v množstve 5,00 kg/m2</t>
  </si>
  <si>
    <t>-108795001</t>
  </si>
  <si>
    <t>612462471</t>
  </si>
  <si>
    <t>Vnútorný sanačný systém stien Thermopal, podkladný nástrek pre systém WTA, Thermopal-SP, alebo ekvivalentná náhrada</t>
  </si>
  <si>
    <t>-1282713480</t>
  </si>
  <si>
    <t>612462472</t>
  </si>
  <si>
    <t>Vnútorný sanačný systém stien Thermopal, pórovitá podkladná omietka pre systém WTA, Thermopal-SR24, hr. 20 mm, alebo ekvivalentná náhrada</t>
  </si>
  <si>
    <t>-381351901</t>
  </si>
  <si>
    <t>612462473</t>
  </si>
  <si>
    <t>Vnútorný sanačný systém stien Thermopal, sanačná omietka pre systém WTA, Thermopal-FS33, hr. 5 mm, alebo ekvivalentná náhrada</t>
  </si>
  <si>
    <t>456284969</t>
  </si>
  <si>
    <t>622451482</t>
  </si>
  <si>
    <t>Omietka murovaných konštrukcií vonk. stien, výspravková a vyrovnávacia malta do 30 mm Schomburg ASOCRET-M30, hr. 15 mm, alebo ekvivalentná náhrada</t>
  </si>
  <si>
    <t>713818512</t>
  </si>
  <si>
    <t>622903250</t>
  </si>
  <si>
    <t>Očist., nosného muriva alebo betónu, múrov a valov pred začatím opráv ručne oceľovou kefou</t>
  </si>
  <si>
    <t>-956393811</t>
  </si>
  <si>
    <t>Rúrové vedenie</t>
  </si>
  <si>
    <t>871218113</t>
  </si>
  <si>
    <t>Ukladanie drenážneho potrubia do pripravenej ryhy z flexibilného PVC priemeru do 65 mm</t>
  </si>
  <si>
    <t>-1311262747</t>
  </si>
  <si>
    <t>286110014800</t>
  </si>
  <si>
    <t>Flexibilná drenážna rúra PVC-U DN 65, perforácia 360°, dĺ. 50 m, PIPELIFE, alebo ekvivalentná náhrada</t>
  </si>
  <si>
    <t>-1699142642</t>
  </si>
  <si>
    <t>286520001000</t>
  </si>
  <si>
    <t>Drenáž oblúk DN 65/90°, PIPELIFE, alebo ekvivalentná náhrada</t>
  </si>
  <si>
    <t>-1309785832</t>
  </si>
  <si>
    <t>286520011300</t>
  </si>
  <si>
    <t>Redukcia pre drenážne rúry DN 80/65, PIPELIFE, alebo ekvivalentná náhrada</t>
  </si>
  <si>
    <t>1358219971</t>
  </si>
  <si>
    <t>286520011400</t>
  </si>
  <si>
    <t>Redukcia pre drenážne rúry DN 100/80, PIPELIFE, alebo ekvivalentná náhrada</t>
  </si>
  <si>
    <t>2067484388</t>
  </si>
  <si>
    <t>286520014400</t>
  </si>
  <si>
    <t>Spojka pre drenážne rúry DN 65, PIPELIFE, alebo ekvivalentná náhrada</t>
  </si>
  <si>
    <t>-1153618755</t>
  </si>
  <si>
    <t>286520017300</t>
  </si>
  <si>
    <t>Zátka pre drenážne rúry DN 65, PIPELIFE, alebo ekvivalentná náhrada</t>
  </si>
  <si>
    <t>-366729293</t>
  </si>
  <si>
    <t>899661313</t>
  </si>
  <si>
    <t>Zhotovenie filtračného obalu drenážnych rúrok proti zarastaniu koreňmi DN do 130 zo sklennej tkaniny</t>
  </si>
  <si>
    <t>-262560563</t>
  </si>
  <si>
    <t>-348914628</t>
  </si>
  <si>
    <t>916561111</t>
  </si>
  <si>
    <t>Osadenie záhonového alebo parkového obrubníka betón., do lôžka z bet. pros. tr. C 12/15 s bočnou oporou</t>
  </si>
  <si>
    <t>-851986766</t>
  </si>
  <si>
    <t>592170002900</t>
  </si>
  <si>
    <t>Obrubník SEMMELROCK parkový, lxšxv 1000x50x200 mm, sivá, alebo ekvivalentná náhrada</t>
  </si>
  <si>
    <t>-651639979</t>
  </si>
  <si>
    <t>919731123</t>
  </si>
  <si>
    <t>Zarovnanie styčnej plochy pozdĺž vybúranej časti komunikácie asfaltovej hr. nad 100 do 200 mm</t>
  </si>
  <si>
    <t>-37286283</t>
  </si>
  <si>
    <t>919735113</t>
  </si>
  <si>
    <t>Rezanie existujúceho asfaltového krytu alebo podkladu hĺbky nad 100 do 150 mm</t>
  </si>
  <si>
    <t>280084054</t>
  </si>
  <si>
    <t>919735123</t>
  </si>
  <si>
    <t>Rezanie existujúceho betónového krytu alebo podkladu hĺbky nad 100 do 150 mm</t>
  </si>
  <si>
    <t>462039668</t>
  </si>
  <si>
    <t>919794441</t>
  </si>
  <si>
    <t>Úprava plôch okolo hydrantov, šupátok, a pod. v asfaltových krytoch v pôdorysnej ploche do 2 m2</t>
  </si>
  <si>
    <t>-987990528</t>
  </si>
  <si>
    <t>941955002</t>
  </si>
  <si>
    <t>Lešenie ľahké pracovné pomocné s výškou lešeňovej podlahy nad 1,20 do 1,90 m</t>
  </si>
  <si>
    <t>-1956478277</t>
  </si>
  <si>
    <t>-566853578</t>
  </si>
  <si>
    <t>962031134</t>
  </si>
  <si>
    <t>Búranie prímuroviek z tehál pálených, plných hr. do 150 mm,  -0,19600t</t>
  </si>
  <si>
    <t>1689701533</t>
  </si>
  <si>
    <t>967031732</t>
  </si>
  <si>
    <t>Prikresanie plošné, muriva z akýchkoľvek tehál pálených na akúkoľvek maltu hr. do 100 mm,  -0,18300t</t>
  </si>
  <si>
    <t>1927680649</t>
  </si>
  <si>
    <t>978013191</t>
  </si>
  <si>
    <t>Otlčenie omietok stien vnútorných vápenných alebo vápennocementových v rozsahu do 100 %,  -0,04600t</t>
  </si>
  <si>
    <t>366371508</t>
  </si>
  <si>
    <t>978023411</t>
  </si>
  <si>
    <t>Vysekanie, vyškriabanie a vyčistenie škár muriva tehlového okrem komínového,  -0,01400t</t>
  </si>
  <si>
    <t>-1141822750</t>
  </si>
  <si>
    <t>978071211</t>
  </si>
  <si>
    <t>Odsekanie a odstránenie izolácie lepenkovej zvislej,  -0,07300t</t>
  </si>
  <si>
    <t>552793485</t>
  </si>
  <si>
    <t>1278318529</t>
  </si>
  <si>
    <t>760851099</t>
  </si>
  <si>
    <t>1448614222</t>
  </si>
  <si>
    <t>2046861187</t>
  </si>
  <si>
    <t>-1975327047</t>
  </si>
  <si>
    <t>-1551246576</t>
  </si>
  <si>
    <t>1662046145</t>
  </si>
  <si>
    <t>711</t>
  </si>
  <si>
    <t>Izolácie proti vode a vlhkosti</t>
  </si>
  <si>
    <t>711132102</t>
  </si>
  <si>
    <t>Zhotovenie geotextílie alebo tkaniny na plochu zvislú</t>
  </si>
  <si>
    <t>-445075373</t>
  </si>
  <si>
    <t>-1753017779</t>
  </si>
  <si>
    <t>711191501</t>
  </si>
  <si>
    <t>Izolácia proti vode, vloženie klznej a ochrannej sieťky do stierky COMBIFLEX VLIES, zvisle, alebo ekvivalentná náhrada</t>
  </si>
  <si>
    <t>723749440</t>
  </si>
  <si>
    <t>711411432</t>
  </si>
  <si>
    <t>Izolácia proti tlakovej vode, protiradónová, stierka COMBIDIC-2K-CLASSIC, tehl. podklad, zvislá, alebo ekvivalentná náhrada</t>
  </si>
  <si>
    <t>935672047</t>
  </si>
  <si>
    <t>998711101</t>
  </si>
  <si>
    <t>Presun hmôt pre izoláciu proti vode v objektoch výšky do 6 m</t>
  </si>
  <si>
    <t>1076942857</t>
  </si>
  <si>
    <t>721</t>
  </si>
  <si>
    <t>Zdravotechnika - vnútorná kanalizácia</t>
  </si>
  <si>
    <t>721140916</t>
  </si>
  <si>
    <t>Oprava odpadového potrubia liatinového prepojenie doterajšieho potrubia DN 125</t>
  </si>
  <si>
    <t>-1587020907</t>
  </si>
  <si>
    <t>721140926</t>
  </si>
  <si>
    <t>Oprava odpadového potrubia liatinového krátenie rúr DN 125</t>
  </si>
  <si>
    <t>-1228182298</t>
  </si>
  <si>
    <t>84</t>
  </si>
  <si>
    <t>721242116</t>
  </si>
  <si>
    <t>Lapač strešných splavenín liatinový - zo šedej liatiny DN 125</t>
  </si>
  <si>
    <t>1295947514</t>
  </si>
  <si>
    <t>85</t>
  </si>
  <si>
    <t>721242804</t>
  </si>
  <si>
    <t>Demontáž lapača strešných splavenín DN 125,  -0,02517t</t>
  </si>
  <si>
    <t>1341310109</t>
  </si>
  <si>
    <t>86</t>
  </si>
  <si>
    <t>721300922</t>
  </si>
  <si>
    <t>Prečistenie ležatých zvodov do DN 300</t>
  </si>
  <si>
    <t>1614403046</t>
  </si>
  <si>
    <t>87</t>
  </si>
  <si>
    <t>721300942</t>
  </si>
  <si>
    <t>Prečistenie lapačov strešných splavenín</t>
  </si>
  <si>
    <t>-1958511497</t>
  </si>
  <si>
    <t>88</t>
  </si>
  <si>
    <t>998721101</t>
  </si>
  <si>
    <t>Presun hmôt pre vnútornú kanalizáciu v objektoch výšky do 6 m</t>
  </si>
  <si>
    <t>1653325174</t>
  </si>
  <si>
    <t>89</t>
  </si>
  <si>
    <t>783891420</t>
  </si>
  <si>
    <t>Nátery omietok a betónových povrchov ostatné stien dvojnásobné</t>
  </si>
  <si>
    <t>-945552672</t>
  </si>
  <si>
    <t>90</t>
  </si>
  <si>
    <t>2353211200</t>
  </si>
  <si>
    <t>Roztok pre ošetrenie zasoleného muriva SCHOMBURG ESCO-FLUAT, 10 kg, alebo ekvivalentná náhrada</t>
  </si>
  <si>
    <t>1252495025</t>
  </si>
  <si>
    <t>91</t>
  </si>
  <si>
    <t>929241776</t>
  </si>
  <si>
    <t>92</t>
  </si>
  <si>
    <t>-853957623</t>
  </si>
  <si>
    <t>93</t>
  </si>
  <si>
    <t>6243000007</t>
  </si>
  <si>
    <t>Páska maliarska, š. 10 mm, dĺ. 50 m, BALEP, alebo ekvivalentná náhrada</t>
  </si>
  <si>
    <t>-791453367</t>
  </si>
  <si>
    <t>94</t>
  </si>
  <si>
    <t>-293021813</t>
  </si>
  <si>
    <t>95</t>
  </si>
  <si>
    <t>784418012</t>
  </si>
  <si>
    <t>Zakrývanie podláh a zariadení papierom v miestnostiach alebo na schodisku</t>
  </si>
  <si>
    <t>949880076</t>
  </si>
  <si>
    <t>96</t>
  </si>
  <si>
    <t>-1685345564</t>
  </si>
  <si>
    <t xml:space="preserve">    771 - Podlahy z dlaždíc</t>
  </si>
  <si>
    <t>M - Práce a dodávky M</t>
  </si>
  <si>
    <t xml:space="preserve">    33-M - Montáže dopravných zariadení, skladových zariadení a váh</t>
  </si>
  <si>
    <t>-1534086582</t>
  </si>
  <si>
    <t>-1838679986</t>
  </si>
  <si>
    <t>-1467990033</t>
  </si>
  <si>
    <t>-902040610</t>
  </si>
  <si>
    <t>456875926</t>
  </si>
  <si>
    <t>130201001</t>
  </si>
  <si>
    <t>Výkop jamy a ryhy v obmedzenom priestore horn. tr.3 ručne</t>
  </si>
  <si>
    <t>1119032293</t>
  </si>
  <si>
    <t>-1341182851</t>
  </si>
  <si>
    <t>132211101</t>
  </si>
  <si>
    <t>Hĺbenie rýh šírky do 600 mm v  hornine tr.3 súdržných - ručným náradím</t>
  </si>
  <si>
    <t>-1717725797</t>
  </si>
  <si>
    <t>132211119</t>
  </si>
  <si>
    <t>Príplatok za lepivosť pri hĺbení rýh š do 600 mm ručným náradím v hornine tr. 3</t>
  </si>
  <si>
    <t>1843817649</t>
  </si>
  <si>
    <t>1556064622</t>
  </si>
  <si>
    <t>-1060962813</t>
  </si>
  <si>
    <t>-867301011</t>
  </si>
  <si>
    <t>970502735</t>
  </si>
  <si>
    <t>1053256932</t>
  </si>
  <si>
    <t>572632721</t>
  </si>
  <si>
    <t>273321311</t>
  </si>
  <si>
    <t>Betón základových dosiek, železový (bez výstuže), tr. C 16/20</t>
  </si>
  <si>
    <t>1123577584</t>
  </si>
  <si>
    <t>273351217</t>
  </si>
  <si>
    <t>Debnenie stien základových dosiek, zhotovenie-tradičné</t>
  </si>
  <si>
    <t>-1349617487</t>
  </si>
  <si>
    <t>273351218</t>
  </si>
  <si>
    <t>Debnenie stien základových dosiek, odstránenie-tradičné</t>
  </si>
  <si>
    <t>-1580214094</t>
  </si>
  <si>
    <t>273362422</t>
  </si>
  <si>
    <t>Výstuž základových dosiek zo zvár. sietí KARI, priemer drôtu 6/6 mm, veľkosť oka 150x150 mm</t>
  </si>
  <si>
    <t>1548355058</t>
  </si>
  <si>
    <t>274321311</t>
  </si>
  <si>
    <t>Betón základových pásov, železový (bez výstuže), tr. C 16/20</t>
  </si>
  <si>
    <t>-1058192018</t>
  </si>
  <si>
    <t>274361821</t>
  </si>
  <si>
    <t>Výstuž základových pásov z ocele 10505</t>
  </si>
  <si>
    <t>-860309286</t>
  </si>
  <si>
    <t>1703577134</t>
  </si>
  <si>
    <t>311271322</t>
  </si>
  <si>
    <t>Murivo nosné (m2) PREMAC 50x25x25 s betónovou výplňou hr. 250 mm, alebo ekvivalentná náhrada</t>
  </si>
  <si>
    <t>-1825640156</t>
  </si>
  <si>
    <t>311361825</t>
  </si>
  <si>
    <t>Výstuž pre murivo nosné PREMAC s betónovou výplňou z ocele 10505, alebo ekvivalentná náhrada</t>
  </si>
  <si>
    <t>-2094916115</t>
  </si>
  <si>
    <t>-1154090490</t>
  </si>
  <si>
    <t>667902806</t>
  </si>
  <si>
    <t>-869270784</t>
  </si>
  <si>
    <t>-111408094</t>
  </si>
  <si>
    <t>660409303</t>
  </si>
  <si>
    <t>-888414993</t>
  </si>
  <si>
    <t>81750772</t>
  </si>
  <si>
    <t>1996089991</t>
  </si>
  <si>
    <t>1034803418</t>
  </si>
  <si>
    <t>1327301361</t>
  </si>
  <si>
    <t>622463026</t>
  </si>
  <si>
    <t>Príprava vonkajšieho podkladu stien Weber - Terranova, weber 703 - fluat, alebo ekvivalentná náhrada</t>
  </si>
  <si>
    <t>-501254521</t>
  </si>
  <si>
    <t>1228325180</t>
  </si>
  <si>
    <t>622491301</t>
  </si>
  <si>
    <t>Náter fasádny minerálny tekutý Weber - Terranova, weber.ton silikátový A110, dvojnásobný, alebo ekvivalentná náhrada</t>
  </si>
  <si>
    <t>-1792095290</t>
  </si>
  <si>
    <t>880187479</t>
  </si>
  <si>
    <t>1988589238</t>
  </si>
  <si>
    <t>-666514085</t>
  </si>
  <si>
    <t>-1977678523</t>
  </si>
  <si>
    <t>-1697761612</t>
  </si>
  <si>
    <t>963042819</t>
  </si>
  <si>
    <t>Búranie akýchkoľvek betónových schodiskových stupňov zhotovených na mieste,  -0,07000t</t>
  </si>
  <si>
    <t>-1765273529</t>
  </si>
  <si>
    <t>518107298</t>
  </si>
  <si>
    <t>1610525599</t>
  </si>
  <si>
    <t>1593984088</t>
  </si>
  <si>
    <t>-1705061300</t>
  </si>
  <si>
    <t>-778881350</t>
  </si>
  <si>
    <t>1393680047</t>
  </si>
  <si>
    <t>419045744</t>
  </si>
  <si>
    <t>-1159428736</t>
  </si>
  <si>
    <t>1513447046</t>
  </si>
  <si>
    <t>-137699055</t>
  </si>
  <si>
    <t>1983742015</t>
  </si>
  <si>
    <t>532587000</t>
  </si>
  <si>
    <t>711191511</t>
  </si>
  <si>
    <t>Izolácia proti vode, vloženie klznej a ochrannej sieťky do stierky COMBIFLEX VLIES, vodorovne, alebo ekvivalentná náhrada</t>
  </si>
  <si>
    <t>-1332713068</t>
  </si>
  <si>
    <t>711411412</t>
  </si>
  <si>
    <t>Izolácia proti tlakovej vode, protiradónová, stierka COMBIDIC-2K-CLASSIC, betón. podklad, vodorovná, alebo ekvivalentná náhrada</t>
  </si>
  <si>
    <t>689416307</t>
  </si>
  <si>
    <t>-1852653014</t>
  </si>
  <si>
    <t>-779259331</t>
  </si>
  <si>
    <t>-598788640</t>
  </si>
  <si>
    <t>1350050313</t>
  </si>
  <si>
    <t>721210812</t>
  </si>
  <si>
    <t>Demontáž vpustu podlahového z kyselinovzdornej kameniny DN 70,  -0,02756t</t>
  </si>
  <si>
    <t>-172504681</t>
  </si>
  <si>
    <t>721213000</t>
  </si>
  <si>
    <t>Montáž podlahového vpustu s vodorovným odtokom DN 50</t>
  </si>
  <si>
    <t>1304542801</t>
  </si>
  <si>
    <t>286630027200</t>
  </si>
  <si>
    <t>Podlahový vpust HL510NPr, (0,5 l/s) horizontálny odtok DN 40/50, pevná izolačná príruba, zápachová uzávierka Primus, rám 147x147 mm, mriežka 140x140mm, PP/PE/nerez, alebo ekvivalentná náhrada</t>
  </si>
  <si>
    <t>1432801688</t>
  </si>
  <si>
    <t>721290822</t>
  </si>
  <si>
    <t>Vnútrostav. premiestnenie vybúraných hmôt vnútor. kanal. vodorovne do 100 m z budov vysokých do 12 m</t>
  </si>
  <si>
    <t>382501132</t>
  </si>
  <si>
    <t>667376261</t>
  </si>
  <si>
    <t>-1738437481</t>
  </si>
  <si>
    <t>767161210</t>
  </si>
  <si>
    <t>Montáž zábradlia rovného z rúrok na oceľovú konštrukciu, s hmotnosťou 1 m zábradlia do 20 kg</t>
  </si>
  <si>
    <t>-746803795</t>
  </si>
  <si>
    <t>553560012550</t>
  </si>
  <si>
    <t>Zábradlie, oceľová konštrukcia, vertikálne tyče, výška 1000 mm, kotvenie spodné, Z/101</t>
  </si>
  <si>
    <t>2115233489</t>
  </si>
  <si>
    <t>767995205</t>
  </si>
  <si>
    <t>Výroba atypického zábradlia rovného z profilovanej ocele</t>
  </si>
  <si>
    <t>-949859964</t>
  </si>
  <si>
    <t>998767101</t>
  </si>
  <si>
    <t>Presun hmôt pre kovové stavebné doplnkové konštrukcie v objektoch výšky do 6 m</t>
  </si>
  <si>
    <t>-1954921045</t>
  </si>
  <si>
    <t>771</t>
  </si>
  <si>
    <t>Podlahy z dlaždíc</t>
  </si>
  <si>
    <t>771415016</t>
  </si>
  <si>
    <t>Montáž soklíkov z obkladačiek do tmelu veľ. 150 x 300 mm</t>
  </si>
  <si>
    <t>-1643926006</t>
  </si>
  <si>
    <t>597740001050</t>
  </si>
  <si>
    <t>Dlaždice keramické protišmykové mrazuvzdoené lxv 300x300 mm</t>
  </si>
  <si>
    <t>-1737796220</t>
  </si>
  <si>
    <t>771576109</t>
  </si>
  <si>
    <t>Montáž podláh z dlaždíc keramických do tmelu flexibilného mrazuvzdorného veľ. 300 x 300 mm</t>
  </si>
  <si>
    <t>-1550447890</t>
  </si>
  <si>
    <t>-1661571894</t>
  </si>
  <si>
    <t>998771101</t>
  </si>
  <si>
    <t>Presun hmôt pre podlahy z dlaždíc v objektoch výšky do 6m</t>
  </si>
  <si>
    <t>46364438</t>
  </si>
  <si>
    <t>783201812</t>
  </si>
  <si>
    <t>Odstránenie starých náterov z kovových stavebných doplnkových konštrukcií oceľovou kefou</t>
  </si>
  <si>
    <t>-1124378098</t>
  </si>
  <si>
    <t>783224900</t>
  </si>
  <si>
    <t>Oprava náterov kov.stav.doplnk.konštr. syntetické na vzduchu schnúce jednonásobné s 1x emailovaním - 70μm</t>
  </si>
  <si>
    <t>-1419243640</t>
  </si>
  <si>
    <t>1865738777</t>
  </si>
  <si>
    <t>1517878110</t>
  </si>
  <si>
    <t>-134463218</t>
  </si>
  <si>
    <t>33383902</t>
  </si>
  <si>
    <t>Práce a dodávky M</t>
  </si>
  <si>
    <t>33-M</t>
  </si>
  <si>
    <t>Montáže dopravných zariadení, skladových zariadení a váh</t>
  </si>
  <si>
    <t>330030350</t>
  </si>
  <si>
    <t>Zdvíhacia plošina hydraulická pre osoby na indvalidnom vozíku 1000x1600 mm, nosnosť do 350 kg, zdvih do 12 m, typ OSCAR OS 400, alebo ekvivalentná náhrada</t>
  </si>
  <si>
    <t>-1580309933</t>
  </si>
  <si>
    <t>Bc. Stanislav Varga</t>
  </si>
  <si>
    <t>91 - Montáž silnoprúdových rozvodov a zariadení</t>
  </si>
  <si>
    <t xml:space="preserve">    91011301 - Úložný materiál - Príchytky ( hmoždinky ) - Polyamydové</t>
  </si>
  <si>
    <t xml:space="preserve">    21-M - Elektromontáže</t>
  </si>
  <si>
    <t>VRN - Vedľajšie rozpočtové náklady</t>
  </si>
  <si>
    <t>Montáž silnoprúdových rozvodov a zariadení</t>
  </si>
  <si>
    <t>91011301</t>
  </si>
  <si>
    <t>Úložný materiál - Príchytky ( hmoždinky ) - Polyamydové</t>
  </si>
  <si>
    <t>210011310</t>
  </si>
  <si>
    <t>Osadenie polyamidovej príchytky HM 8 do tvrdého kameňa, jednoduchého betónu a železobetónu</t>
  </si>
  <si>
    <t>118068047</t>
  </si>
  <si>
    <t>2830406000</t>
  </si>
  <si>
    <t>Hmoždinka  klasická so skrutkou   8x40 mm  typ:  T8CS-PA</t>
  </si>
  <si>
    <t>128</t>
  </si>
  <si>
    <t>1608417527</t>
  </si>
  <si>
    <t>311102128</t>
  </si>
  <si>
    <t>Prestup v múroch z vláknocem. rúr PFR-Permur, vn. pr. 100 mm, potrubie vonk.pr. 20-56 mm - pozinkovaná sada PDE-Permur - jednoduchá (bez rúrky), alebo ekvivalentná náhrada</t>
  </si>
  <si>
    <t>-1303181322</t>
  </si>
  <si>
    <t>6114591711</t>
  </si>
  <si>
    <t>Vyspravenie povrchu stropov po demontáži svietidiel</t>
  </si>
  <si>
    <t>-1996805556</t>
  </si>
  <si>
    <t>6124510711</t>
  </si>
  <si>
    <t>Vyspravenie povrchu stien vnútorných po demontáži zásuviek a vypínačov</t>
  </si>
  <si>
    <t>-1236915701</t>
  </si>
  <si>
    <t>971033131</t>
  </si>
  <si>
    <t>Vybúranie otvoru v murive tehl. priemeru profilu do 60 mm hr.do 150 mm,  -0,00100t</t>
  </si>
  <si>
    <t>499198323</t>
  </si>
  <si>
    <t>971033531</t>
  </si>
  <si>
    <t>Vybúranie otvorov v murive tehl. plochy do 1 m2 hr.do 150 mm,  -0,28100t</t>
  </si>
  <si>
    <t>340161427</t>
  </si>
  <si>
    <t>974031133</t>
  </si>
  <si>
    <t>Vysekanie rýh v akomkoľvek murive tehlovom na akúkoľvek maltu do hĺbky 50 mm a š. do 100 mm,  -0,00900t</t>
  </si>
  <si>
    <t>-1925328132</t>
  </si>
  <si>
    <t>21-M</t>
  </si>
  <si>
    <t>Elektromontáže</t>
  </si>
  <si>
    <t>210010026</t>
  </si>
  <si>
    <t>Rúrka ohybná elektroinštalačná z PVC typ FXP 25, uložená pevne</t>
  </si>
  <si>
    <t>-192652760</t>
  </si>
  <si>
    <t>345710009200</t>
  </si>
  <si>
    <t>Rúrka ohybná vlnitá pancierová PVC-U, FXP DN 25</t>
  </si>
  <si>
    <t>-1278459247</t>
  </si>
  <si>
    <t>345710017900</t>
  </si>
  <si>
    <t>Spojka nasúvacia PVC-U SM 25</t>
  </si>
  <si>
    <t>308639970</t>
  </si>
  <si>
    <t>345710037400</t>
  </si>
  <si>
    <t>Príchytka pre rúrku z PVC CL 25</t>
  </si>
  <si>
    <t>-880944803</t>
  </si>
  <si>
    <t>210010028</t>
  </si>
  <si>
    <t>Rúrka ohybná elektroinštalačná z PVC typ FXP 40, uložená pevne</t>
  </si>
  <si>
    <t>1397315233</t>
  </si>
  <si>
    <t>345710009400</t>
  </si>
  <si>
    <t>Rúrka ohybná vlnitá pancierová PVC-U, FXP DN 40</t>
  </si>
  <si>
    <t>2137184236</t>
  </si>
  <si>
    <t>345710018100</t>
  </si>
  <si>
    <t>Spojka nasúvacia PVC-U SM 40</t>
  </si>
  <si>
    <t>-198804617</t>
  </si>
  <si>
    <t>345710037600</t>
  </si>
  <si>
    <t>Príchytka pre rúrku z PVC CL 40</t>
  </si>
  <si>
    <t>1734060819</t>
  </si>
  <si>
    <t>210010109</t>
  </si>
  <si>
    <t>Lišta elektroinštalačná z PVC 40x20, uložená pevne, vkladacia</t>
  </si>
  <si>
    <t>1696615156</t>
  </si>
  <si>
    <t>345750065100</t>
  </si>
  <si>
    <t>Lišta hranatá z PVC, LHD 40X20 mm, KOPOS, alebo ekvivalentná náhrada</t>
  </si>
  <si>
    <t>105046248</t>
  </si>
  <si>
    <t>210010115</t>
  </si>
  <si>
    <t>Lišta elektroinštalačná z PVC 140x60, uložená pevne, vkladacia</t>
  </si>
  <si>
    <t>1131645967</t>
  </si>
  <si>
    <t>345750057600</t>
  </si>
  <si>
    <t>Kanál elektroinštalačný HD z PVC, EKE 140x60 mm, KOPOS, alebo ekvivalentná náhrada</t>
  </si>
  <si>
    <t>-381810650</t>
  </si>
  <si>
    <t>210010301</t>
  </si>
  <si>
    <t>Krabica prístrojová bez zapojenia (1901, KP 68, KZ 3)</t>
  </si>
  <si>
    <t>1566816684</t>
  </si>
  <si>
    <t>345410002400</t>
  </si>
  <si>
    <t>Krabica univerzálna z PVC pod omietku KU 68-1901,Dxh 73x42 mm, KOPOS, alebo ekvivalentná náhrada</t>
  </si>
  <si>
    <t>311951110</t>
  </si>
  <si>
    <t>210110041</t>
  </si>
  <si>
    <t>Spínače polozapustené a zapustené vrátane zapojenia jednopólový - radenie 1</t>
  </si>
  <si>
    <t>213458853</t>
  </si>
  <si>
    <t>345320000500</t>
  </si>
  <si>
    <t>Vypínač radenie 1 IP20</t>
  </si>
  <si>
    <t>-2144715160</t>
  </si>
  <si>
    <t>345320003100</t>
  </si>
  <si>
    <t>Vypínač radenie 1, IP44</t>
  </si>
  <si>
    <t>-744112297</t>
  </si>
  <si>
    <t>210110044</t>
  </si>
  <si>
    <t>Spínač polozapustený a zapustený vrátane zapojenia dvojitý prep.stried. - radenie 5 B</t>
  </si>
  <si>
    <t>77234885</t>
  </si>
  <si>
    <t>345330001100</t>
  </si>
  <si>
    <t>Prepínač dvojitý striedavý radenie 6+6 IP20</t>
  </si>
  <si>
    <t>-807468480</t>
  </si>
  <si>
    <t>210110045</t>
  </si>
  <si>
    <t>Spínač polozapustený a zapustený vrátane zapojenia stried.prep.- radenie 6</t>
  </si>
  <si>
    <t>-434024521</t>
  </si>
  <si>
    <t>345330000400</t>
  </si>
  <si>
    <t>Prepínač radenie 6 IP20</t>
  </si>
  <si>
    <t>-1153956950</t>
  </si>
  <si>
    <t>210110046</t>
  </si>
  <si>
    <t>Spínač polozapustený a zapustený vrátane zapojenia krížový prep.- radenie 7</t>
  </si>
  <si>
    <t>-1240049530</t>
  </si>
  <si>
    <t>345320001200</t>
  </si>
  <si>
    <t>Vypínač radenie 7, IP20</t>
  </si>
  <si>
    <t>1047397800</t>
  </si>
  <si>
    <t>345320002200</t>
  </si>
  <si>
    <t xml:space="preserve">Vypínač tlačidlový </t>
  </si>
  <si>
    <t>-1954656402</t>
  </si>
  <si>
    <t>210110082</t>
  </si>
  <si>
    <t>Vypínač zapustený 400V</t>
  </si>
  <si>
    <t>-615107267</t>
  </si>
  <si>
    <t>345320003600</t>
  </si>
  <si>
    <t>Vypínač zapustený, šporáková prípojka</t>
  </si>
  <si>
    <t>2094868135</t>
  </si>
  <si>
    <t>210111011</t>
  </si>
  <si>
    <t>Domová zásuvka polozapustená alebo zapustená vrátane zapojenia 10/16 A 250 V 2P + Z</t>
  </si>
  <si>
    <t>-54918266</t>
  </si>
  <si>
    <t>345510001900</t>
  </si>
  <si>
    <t>Zásuvka jednoduchá IP20</t>
  </si>
  <si>
    <t>-2022783676</t>
  </si>
  <si>
    <t>345510005400</t>
  </si>
  <si>
    <t>Zásuvka jednoduchá IP44</t>
  </si>
  <si>
    <t>1145002700</t>
  </si>
  <si>
    <t>210192551</t>
  </si>
  <si>
    <t>Hlavná uzemňovacia svorkovnica</t>
  </si>
  <si>
    <t>1990375395</t>
  </si>
  <si>
    <t>345610010100</t>
  </si>
  <si>
    <t>Hlavná uzemňovacia svorkovnica HUS</t>
  </si>
  <si>
    <t>-1312216577</t>
  </si>
  <si>
    <t>210193074</t>
  </si>
  <si>
    <t>Kompletáž rozvádzača RN0.1 vč. zapojenia</t>
  </si>
  <si>
    <t>-1586435647</t>
  </si>
  <si>
    <t>357150000400</t>
  </si>
  <si>
    <t>Rozvádzač RN0.1 - komponenty</t>
  </si>
  <si>
    <t>-2093598089</t>
  </si>
  <si>
    <t>2101930741</t>
  </si>
  <si>
    <t>Kompletáž rozvádzača RH vč. zapojenia</t>
  </si>
  <si>
    <t>-9690529</t>
  </si>
  <si>
    <t>3571500004001</t>
  </si>
  <si>
    <t>Rozvádzač RH - komponenty</t>
  </si>
  <si>
    <t>-675873134</t>
  </si>
  <si>
    <t>2101930742</t>
  </si>
  <si>
    <t>Kompletáž rozvádzača RN1.1 vč. zapojenia</t>
  </si>
  <si>
    <t>-1472520623</t>
  </si>
  <si>
    <t>3571500004002</t>
  </si>
  <si>
    <t>Rozvádzač RN1.1 - komponenty</t>
  </si>
  <si>
    <t>1967465070</t>
  </si>
  <si>
    <t>2101930743</t>
  </si>
  <si>
    <t>Kompletáž rozvádzača RN2.1 vč. zapojenia</t>
  </si>
  <si>
    <t>-1668546673</t>
  </si>
  <si>
    <t>3571500004003</t>
  </si>
  <si>
    <t>Rozvádzač RN2.1 - komponenty</t>
  </si>
  <si>
    <t>-1007110241</t>
  </si>
  <si>
    <t>2101930744</t>
  </si>
  <si>
    <t>Kompletáž rozvádzača RN2.2 vč. zapojenia</t>
  </si>
  <si>
    <t>-9567129</t>
  </si>
  <si>
    <t>3571500004004</t>
  </si>
  <si>
    <t>Rozvádzač RN2.2 - komponenty</t>
  </si>
  <si>
    <t>-1232295926</t>
  </si>
  <si>
    <t>2101930745</t>
  </si>
  <si>
    <t>Kompletáž rozvádzača RN0.2 vč. zapojenia</t>
  </si>
  <si>
    <t>127540377</t>
  </si>
  <si>
    <t>3571500004005</t>
  </si>
  <si>
    <t>Rozvádzač RN0.2 - komponenty</t>
  </si>
  <si>
    <t>-2044045480</t>
  </si>
  <si>
    <t>2101930746</t>
  </si>
  <si>
    <t>Kompletáž rozvádzača RN3.1 vč. zapojenia</t>
  </si>
  <si>
    <t>1880329599</t>
  </si>
  <si>
    <t>3571500004006</t>
  </si>
  <si>
    <t>Rozvádzač RN3.1 - komponenty</t>
  </si>
  <si>
    <t>-2077325933</t>
  </si>
  <si>
    <t>2101930747</t>
  </si>
  <si>
    <t>Kompletáž rozvádzača RN3.2 vč. zapojenia</t>
  </si>
  <si>
    <t>-535097849</t>
  </si>
  <si>
    <t>3571500004007</t>
  </si>
  <si>
    <t>Rozvádzač RN3.2 - komponenty</t>
  </si>
  <si>
    <t>1829254129</t>
  </si>
  <si>
    <t>210201080</t>
  </si>
  <si>
    <t>Zapojenie svietidlá IP20, stropného - nástenného LED</t>
  </si>
  <si>
    <t>1770836050</t>
  </si>
  <si>
    <t>3481200013001</t>
  </si>
  <si>
    <t>LED svietidlo MODUS AREL3000RL1KV, 30W, 3200lm, Ra80, IP20, alebo ekvivalentná náhrada</t>
  </si>
  <si>
    <t>-1904236763</t>
  </si>
  <si>
    <t>3481200013003</t>
  </si>
  <si>
    <t>LED svietidlo MODUS AREL3000RL1KV, 30W, 3200lm, Ra80, IP20 s núdzovým zdrojom pre orientačné osvetlenie, alebo ekvivalentná náhrada</t>
  </si>
  <si>
    <t>-560795160</t>
  </si>
  <si>
    <t>3481200013002</t>
  </si>
  <si>
    <t>LED svietidlo MODUS AREL5000RL2KVM, 43W, 5050lm, Ra80, IP20, alebo ekvivalentná náhrada</t>
  </si>
  <si>
    <t>-2114223194</t>
  </si>
  <si>
    <t>210201081</t>
  </si>
  <si>
    <t>Zapojenie svietidlá, stropného - nástenného LED</t>
  </si>
  <si>
    <t>913188668</t>
  </si>
  <si>
    <t>3481200025001</t>
  </si>
  <si>
    <t>LED svietidlo MODUS BRO4KO300V1, 15W, alebo ekvivalentná náhrada</t>
  </si>
  <si>
    <t>-196872402</t>
  </si>
  <si>
    <t>3481200025003</t>
  </si>
  <si>
    <t>LED svietidlo MODUS BRO4KO300V1, 15W s pohybovým senzorom, alebo ekvivalentná náhrada</t>
  </si>
  <si>
    <t>-418792450</t>
  </si>
  <si>
    <t>3481200025002</t>
  </si>
  <si>
    <t>LED svietidlo MODUS BRSB_KO375V2 1x27W, IP44, alebo ekvivalentná náhrada</t>
  </si>
  <si>
    <t>-810374460</t>
  </si>
  <si>
    <t>210201345</t>
  </si>
  <si>
    <t>Zapojenie svietidla (reflektor), LED, stropného - nástenného</t>
  </si>
  <si>
    <t>-486996699</t>
  </si>
  <si>
    <t>3483200007002</t>
  </si>
  <si>
    <t>Svietidlo LED reflektor 50W, IP44, alebo ekvivalentná náhrada</t>
  </si>
  <si>
    <t>1134890402</t>
  </si>
  <si>
    <t>210201510</t>
  </si>
  <si>
    <t>Zapojenie svietidla 1x svetelný zdroj, núdzového, LED - núdzový režim</t>
  </si>
  <si>
    <t>-1894945802</t>
  </si>
  <si>
    <t>348150000500</t>
  </si>
  <si>
    <t>Svietidlo núdzové nástenné so svetelným zdrojom LED 8W, 1 hod., IP44, len núdzový režim, alebo ekvivalentná náhrada</t>
  </si>
  <si>
    <t>2108187516</t>
  </si>
  <si>
    <t>210800519</t>
  </si>
  <si>
    <t>Vodič medený uložený pevne H07V-U (CY) 450/750 V  6</t>
  </si>
  <si>
    <t>1033296886</t>
  </si>
  <si>
    <t>KVO000000534</t>
  </si>
  <si>
    <t>Vodič pevný H07V-U 6 zeleno/žltý pvc</t>
  </si>
  <si>
    <t>-1987119458</t>
  </si>
  <si>
    <t>210800520</t>
  </si>
  <si>
    <t>Vodič medený uložený pevne H07V-U (CY) 450/750 V  10</t>
  </si>
  <si>
    <t>230696121</t>
  </si>
  <si>
    <t>KVO000000225</t>
  </si>
  <si>
    <t>Vodič pevný H07V-U 10 zeleno/žltý pvc</t>
  </si>
  <si>
    <t>435396942</t>
  </si>
  <si>
    <t>210800630</t>
  </si>
  <si>
    <t>Vodič medený uložený pevne H07V-K (CYA)  450/750 V 16</t>
  </si>
  <si>
    <t>-1151222380</t>
  </si>
  <si>
    <t>KVO000000228</t>
  </si>
  <si>
    <t>Vodič pevný H07V-U 16 zeleno/žltý pvc</t>
  </si>
  <si>
    <t>-769469641</t>
  </si>
  <si>
    <t>210800631</t>
  </si>
  <si>
    <t>Vodič medený uložený pevne H07V-K (CYA)  450/750 V 25</t>
  </si>
  <si>
    <t>-1757057301</t>
  </si>
  <si>
    <t>341310009400</t>
  </si>
  <si>
    <t>Vodič medený flexibilný H07V-K 25 mm2</t>
  </si>
  <si>
    <t>-1915669064</t>
  </si>
  <si>
    <t>210802303</t>
  </si>
  <si>
    <t>Kábel medený uložený voľne H05VV-F (CYSY) 300/500 V  2x1,5</t>
  </si>
  <si>
    <t>-49924862</t>
  </si>
  <si>
    <t>341310011200</t>
  </si>
  <si>
    <t>Vodič medený flexibilný H05VV-F 2x1,5 mm2</t>
  </si>
  <si>
    <t>-1697761464</t>
  </si>
  <si>
    <t>210802306</t>
  </si>
  <si>
    <t>Kábel medený uložený voľne H05VV-F (CYSY) 300/500 V  3x1,5</t>
  </si>
  <si>
    <t>1539867316</t>
  </si>
  <si>
    <t>341310011500</t>
  </si>
  <si>
    <t>Vodič medený flexibilný H05VV-F 3x1,5 mm2</t>
  </si>
  <si>
    <t>1388803689</t>
  </si>
  <si>
    <t>210881075</t>
  </si>
  <si>
    <t>Kábel bezhalogénový, medený uložený pevne N2XH 0,6/1,0 kV  3x1,5</t>
  </si>
  <si>
    <t>1450897290</t>
  </si>
  <si>
    <t>KPE000000493</t>
  </si>
  <si>
    <t>Kábel pevný bezhalogénový N2XH-J 3x1,5 čierny</t>
  </si>
  <si>
    <t>256</t>
  </si>
  <si>
    <t>-849687548</t>
  </si>
  <si>
    <t>2108810751</t>
  </si>
  <si>
    <t>Kábel bezhalogénový, medený uložený pevne N2XH-O 0,6/1,0 kV  3x1,5</t>
  </si>
  <si>
    <t>1460371588</t>
  </si>
  <si>
    <t>KPE000000887</t>
  </si>
  <si>
    <t>Kábel pevný bezhalogénový N2XH-O 3x1,5 čierny</t>
  </si>
  <si>
    <t>-25096504</t>
  </si>
  <si>
    <t>210881076</t>
  </si>
  <si>
    <t>Kábel bezhalogénový, medený uložený pevne N2XH 0,6/1,0 kV  3x2,5</t>
  </si>
  <si>
    <t>1950772210</t>
  </si>
  <si>
    <t>KPE000000037</t>
  </si>
  <si>
    <t>Kábel pevný bezhalogénový N2XH-J 3x2,5 čierny</t>
  </si>
  <si>
    <t>-338565382</t>
  </si>
  <si>
    <t>210881098</t>
  </si>
  <si>
    <t>Kábel bezhalogénový, medený uložený pevne N2XH 0,6/1,0 kV  4x35</t>
  </si>
  <si>
    <t>-1321110044</t>
  </si>
  <si>
    <t>000000000A12TA420</t>
  </si>
  <si>
    <t>N2XH 4x35, nehorľavý kábel, bez funkčnosti ČSN, STN, MURAT, alebo ekvivalentná náhrada</t>
  </si>
  <si>
    <t>1003519207</t>
  </si>
  <si>
    <t>210881100</t>
  </si>
  <si>
    <t>Kábel bezhalogénový, medený uložený pevne N2XH 0,6/1,0 kV  5x1,5</t>
  </si>
  <si>
    <t>-975004497</t>
  </si>
  <si>
    <t>KPE000000469</t>
  </si>
  <si>
    <t>Kábel pevný bezhalogénový N2XH-J 5x1,5 čierny</t>
  </si>
  <si>
    <t>-143049369</t>
  </si>
  <si>
    <t>210881101</t>
  </si>
  <si>
    <t>Kábel bezhalogénový, medený uložený pevne N2XH 0,6/1,0 kV  5x2,5</t>
  </si>
  <si>
    <t>1085633538</t>
  </si>
  <si>
    <t>KPE000000484</t>
  </si>
  <si>
    <t>Kábel pevný bezhalogénový N2XH-J 5x2,5 čierny</t>
  </si>
  <si>
    <t>820464920</t>
  </si>
  <si>
    <t>210881102</t>
  </si>
  <si>
    <t>Kábel bezhalogénový, medený uložený pevne N2XH 0,6/1,0 kV  5x4</t>
  </si>
  <si>
    <t>512403090</t>
  </si>
  <si>
    <t>KPE000000500</t>
  </si>
  <si>
    <t>Kábel pevný bezhalogénový N2XH-J 5x4 čierny</t>
  </si>
  <si>
    <t>-1353696866</t>
  </si>
  <si>
    <t>210881103</t>
  </si>
  <si>
    <t>Kábel bezhalogénový, medený uložený pevne N2XH 0,6/1,0 kV  5x6</t>
  </si>
  <si>
    <t>286820188</t>
  </si>
  <si>
    <t>KPE000000039</t>
  </si>
  <si>
    <t>Kábel pevný bezhalogénový N2XH-J 5x6 čierny</t>
  </si>
  <si>
    <t>-1875094011</t>
  </si>
  <si>
    <t>210881104</t>
  </si>
  <si>
    <t>Kábel bezhalogénový, medený uložený pevne N2XH 0,6/1,0 kV  5x10</t>
  </si>
  <si>
    <t>381793444</t>
  </si>
  <si>
    <t>97</t>
  </si>
  <si>
    <t>KPE000000032</t>
  </si>
  <si>
    <t>Kábel pevný bezhalogénový N2XH-J 5x10 čierny</t>
  </si>
  <si>
    <t>930083937</t>
  </si>
  <si>
    <t>98</t>
  </si>
  <si>
    <t>210961108</t>
  </si>
  <si>
    <t>Demontáž-spínač polozapustený a zapustený</t>
  </si>
  <si>
    <t>1703799759</t>
  </si>
  <si>
    <t>210961152</t>
  </si>
  <si>
    <t>Demontáž rozvádzača</t>
  </si>
  <si>
    <t>-451122845</t>
  </si>
  <si>
    <t>100</t>
  </si>
  <si>
    <t>210961604</t>
  </si>
  <si>
    <t>Demontáž-zásuvka domová, polozapustená 2P+Z</t>
  </si>
  <si>
    <t>-245272931</t>
  </si>
  <si>
    <t>101</t>
  </si>
  <si>
    <t>210962003</t>
  </si>
  <si>
    <t>Demontáž svietidla</t>
  </si>
  <si>
    <t>-1693352317</t>
  </si>
  <si>
    <t>102</t>
  </si>
  <si>
    <t>210962004</t>
  </si>
  <si>
    <t>Demontáž svietidla - reflektor a nápis objektu "Polícia"</t>
  </si>
  <si>
    <t>456576965</t>
  </si>
  <si>
    <t>Vedľajšie rozpočtové náklady</t>
  </si>
  <si>
    <t>103</t>
  </si>
  <si>
    <t>M21-DOP</t>
  </si>
  <si>
    <t>Doprava do 3,5t</t>
  </si>
  <si>
    <t>km</t>
  </si>
  <si>
    <t>838735533</t>
  </si>
  <si>
    <t>104</t>
  </si>
  <si>
    <t>M21-OD</t>
  </si>
  <si>
    <t>Likvidácia odpadu s dokladovaním</t>
  </si>
  <si>
    <t>ton</t>
  </si>
  <si>
    <t>1047329308</t>
  </si>
  <si>
    <t xml:space="preserve">    22-M - Montáže oznam. a zabezp. zariadení</t>
  </si>
  <si>
    <t xml:space="preserve">    46-M - Zemné práce pri extr.mont.prácach</t>
  </si>
  <si>
    <t>1131071431</t>
  </si>
  <si>
    <t>Odstránenie krytu asfaltového v ploche do 200 m2, hr. nad 100 do 150 mm vrátane opravy do pôvodného stavu</t>
  </si>
  <si>
    <t>-127096439</t>
  </si>
  <si>
    <t>210220021</t>
  </si>
  <si>
    <t>Uzemňovacie vedenie v zemi FeZn vrátane izolácie spojov O 10mm</t>
  </si>
  <si>
    <t>1747915683</t>
  </si>
  <si>
    <t>354410054800</t>
  </si>
  <si>
    <t>Drôt bleskozvodový FeZn D 10 mm</t>
  </si>
  <si>
    <t>1136312821</t>
  </si>
  <si>
    <t>345410000400</t>
  </si>
  <si>
    <t>Krabica odbočná z PVC s viečkom pod omietku KO 125 E, šxvxh 150x150x77 mm, KOPOS, alebo ekvivalentná náhrada</t>
  </si>
  <si>
    <t>833837218</t>
  </si>
  <si>
    <t>210220050</t>
  </si>
  <si>
    <t>Označenie zvodov číselnými štítkami</t>
  </si>
  <si>
    <t>-1250199538</t>
  </si>
  <si>
    <t>354410064600</t>
  </si>
  <si>
    <t>Štítok orientačný zemniaci</t>
  </si>
  <si>
    <t>1536338348</t>
  </si>
  <si>
    <t>354410064700</t>
  </si>
  <si>
    <t>Štítok orientačný na zvody</t>
  </si>
  <si>
    <t>915576811</t>
  </si>
  <si>
    <t>210220095</t>
  </si>
  <si>
    <t>Náter zvodového vodiča</t>
  </si>
  <si>
    <t>-1656132733</t>
  </si>
  <si>
    <t>1301</t>
  </si>
  <si>
    <t>Asfaltový náter SA 12 Gumoasfalt 5 kg, BITUMAT, alebo ekvivalentná náhrada</t>
  </si>
  <si>
    <t>-18208353</t>
  </si>
  <si>
    <t>210220102</t>
  </si>
  <si>
    <t>Podpery vedenia FeZn na vrchol krovu PV15 A-F +UNI</t>
  </si>
  <si>
    <t>-82875597</t>
  </si>
  <si>
    <t>354410033600</t>
  </si>
  <si>
    <t>Podpera vedenia FeZn univerzálna na vrchol krovu označenie PV 15 UNI</t>
  </si>
  <si>
    <t>-564323547</t>
  </si>
  <si>
    <t>210220103</t>
  </si>
  <si>
    <t>Podpery vedenia FeZn pre lepenkové a škridlové strechy PV22 a PV25</t>
  </si>
  <si>
    <t>-2144716416</t>
  </si>
  <si>
    <t>354410035400</t>
  </si>
  <si>
    <t>Podpera vedenia FeZn na lepenkové a šindľové strechy označenie PV 22</t>
  </si>
  <si>
    <t>580960411</t>
  </si>
  <si>
    <t>210220107</t>
  </si>
  <si>
    <t>Podpery vedenia FeZn  PV17 na zateplené fasády</t>
  </si>
  <si>
    <t>-1106776668</t>
  </si>
  <si>
    <t>354410034300</t>
  </si>
  <si>
    <t>Podpera vedenia FeZn na zateplené fasády označenie PV 17-4</t>
  </si>
  <si>
    <t>1455957534</t>
  </si>
  <si>
    <t>210220204</t>
  </si>
  <si>
    <t>Zachytávacia tyč FeZn bez osadenia a s osadením JP10-30</t>
  </si>
  <si>
    <t>-715464751</t>
  </si>
  <si>
    <t>354410023200</t>
  </si>
  <si>
    <t>Tyč zachytávacia FeZn na upevnenie do muriva označenie JP 20</t>
  </si>
  <si>
    <t>1695082119</t>
  </si>
  <si>
    <t>210220220</t>
  </si>
  <si>
    <t>Držiak zachytávacej tyče FeZn DJ1-8</t>
  </si>
  <si>
    <t>-29053298</t>
  </si>
  <si>
    <t>354410024100</t>
  </si>
  <si>
    <t>Držiak FeZn horný zachytávacej tyče na krov označenie DJ 4 h</t>
  </si>
  <si>
    <t>100928881</t>
  </si>
  <si>
    <t>354410024000</t>
  </si>
  <si>
    <t>Držiak FeZn dolný zachytávacej tyče na krov označenie DJ 4 d</t>
  </si>
  <si>
    <t>-1322729832</t>
  </si>
  <si>
    <t>210220230</t>
  </si>
  <si>
    <t>Ochranná strieška FeZn</t>
  </si>
  <si>
    <t>1402430139</t>
  </si>
  <si>
    <t>354410024900</t>
  </si>
  <si>
    <t>Strieška FeZn ochranná horná označenie OS 01</t>
  </si>
  <si>
    <t>-136449746</t>
  </si>
  <si>
    <t>210220240</t>
  </si>
  <si>
    <t>Svorka FeZn k uzemňovacej tyči  SJ</t>
  </si>
  <si>
    <t>276509807</t>
  </si>
  <si>
    <t>354410001500</t>
  </si>
  <si>
    <t>Svorka FeZn k uzemňovacej tyči označenie SJ 01</t>
  </si>
  <si>
    <t>669025657</t>
  </si>
  <si>
    <t>354410001700</t>
  </si>
  <si>
    <t>Svorka FeZn k uzemňovacej tyči označenie SJ 02</t>
  </si>
  <si>
    <t>-211758452</t>
  </si>
  <si>
    <t>210220241</t>
  </si>
  <si>
    <t>Svorka FeZn krížová SK a diagonálna krížová DKS</t>
  </si>
  <si>
    <t>-857517862</t>
  </si>
  <si>
    <t>354410002500</t>
  </si>
  <si>
    <t>Svorka FeZn krížová označenie SK</t>
  </si>
  <si>
    <t>743825583</t>
  </si>
  <si>
    <t>210220243</t>
  </si>
  <si>
    <t>Svorka FeZn spojovacia SS</t>
  </si>
  <si>
    <t>1562643501</t>
  </si>
  <si>
    <t>354410003400</t>
  </si>
  <si>
    <t>Svorka FeZn spojovacia označenie SS 2 skrutky s príložkou</t>
  </si>
  <si>
    <t>-1289463863</t>
  </si>
  <si>
    <t>210220246</t>
  </si>
  <si>
    <t>Svorka FeZn na odkvapový žľab SO</t>
  </si>
  <si>
    <t>1508013582</t>
  </si>
  <si>
    <t>354410004200</t>
  </si>
  <si>
    <t>Svorka FeZn odkvapová označenie SO</t>
  </si>
  <si>
    <t>958135558</t>
  </si>
  <si>
    <t>210220247</t>
  </si>
  <si>
    <t>Svorka FeZn skúšobná SZ</t>
  </si>
  <si>
    <t>1238847483</t>
  </si>
  <si>
    <t>354410004300</t>
  </si>
  <si>
    <t>Svorka FeZn skúšobná označenie SZ</t>
  </si>
  <si>
    <t>125919589</t>
  </si>
  <si>
    <t>210220260</t>
  </si>
  <si>
    <t>Ochranný uholník FeZn   OU</t>
  </si>
  <si>
    <t>1076067209</t>
  </si>
  <si>
    <t>354410053300</t>
  </si>
  <si>
    <t>Uholník ochranný FeZn označenie OU 1,7 m</t>
  </si>
  <si>
    <t>10249883</t>
  </si>
  <si>
    <t>210220261</t>
  </si>
  <si>
    <t>Držiak ochranného uholníka FeZn   DU-Z,D a DOU</t>
  </si>
  <si>
    <t>-1381219337</t>
  </si>
  <si>
    <t>354410053600</t>
  </si>
  <si>
    <t>Držiak FeZn ochranného uholníka do muriva označenie DU Z</t>
  </si>
  <si>
    <t>-1466795645</t>
  </si>
  <si>
    <t>210220280</t>
  </si>
  <si>
    <t>Uzemňovacia tyč FeZn ZT</t>
  </si>
  <si>
    <t>1676622812</t>
  </si>
  <si>
    <t>354410055700</t>
  </si>
  <si>
    <t>Tyč uzemňovacia FeZn označenie ZT 2 m</t>
  </si>
  <si>
    <t>275996448</t>
  </si>
  <si>
    <t>210220800</t>
  </si>
  <si>
    <t>Uzemňovacie vedenie na povrchu  AlMgSi  Ø 8-10</t>
  </si>
  <si>
    <t>-174983133</t>
  </si>
  <si>
    <t>354410064200</t>
  </si>
  <si>
    <t>Vodič uzemňovací zliatina AlMgSi označenie O 8 Al</t>
  </si>
  <si>
    <t>-793304447</t>
  </si>
  <si>
    <t>DEM</t>
  </si>
  <si>
    <t>Demontáž pôvodného zachytávacieho a zvodového vedenia</t>
  </si>
  <si>
    <t>82793237</t>
  </si>
  <si>
    <t>22-M</t>
  </si>
  <si>
    <t>Montáže oznam. a zabezp. zariadení</t>
  </si>
  <si>
    <t>2207301521</t>
  </si>
  <si>
    <t>Opätovná montáž antény</t>
  </si>
  <si>
    <t>374302296</t>
  </si>
  <si>
    <t>229730133</t>
  </si>
  <si>
    <t>Demontáž antény</t>
  </si>
  <si>
    <t>1519592814</t>
  </si>
  <si>
    <t>46-M</t>
  </si>
  <si>
    <t>Zemné práce pri extr.mont.prácach</t>
  </si>
  <si>
    <t>460201024</t>
  </si>
  <si>
    <t>Hĺbenie káblovej ryhy ručne 100 cm širokej a 60 cm hlbokej, v zemine triedy 4</t>
  </si>
  <si>
    <t>1473237086</t>
  </si>
  <si>
    <t>460561024</t>
  </si>
  <si>
    <t>Ručný zásyp nezap. káblovej ryhy bez zhutn. zeminy, 100 cm širokej, 60 cm hlbokej v zemine tr. 4</t>
  </si>
  <si>
    <t>247181825</t>
  </si>
  <si>
    <t>-1230197085</t>
  </si>
  <si>
    <t>2004160665</t>
  </si>
  <si>
    <t>Úroveň 3:</t>
  </si>
  <si>
    <t>Ing. Roman Čupka</t>
  </si>
  <si>
    <t xml:space="preserve">    724 - Zdravotechnika - strojné vybavenie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</si>
  <si>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</si>
  <si>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</si>
  <si>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</si>
  <si>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  23-M - Montáže potrubia</t>
  </si>
  <si>
    <t xml:space="preserve">    734 - Ústredné kúrenie, armatúry.</t>
  </si>
  <si>
    <t xml:space="preserve">    735 - Ústredné kúrenie, vykurov. telesá</t>
  </si>
  <si>
    <t xml:space="preserve">    783 - Dokončovacie práce - nátery</t>
  </si>
  <si>
    <t>HZS - Hodinové zúčtovacie sadzby</t>
  </si>
  <si>
    <t>OST - Ostatné</t>
  </si>
  <si>
    <t>971035821</t>
  </si>
  <si>
    <t>Vrty príklepovým prerážacím vrtákom do D 45 mm do stien alebo smerom dole do tehál -0.00003t</t>
  </si>
  <si>
    <t>cm</t>
  </si>
  <si>
    <t>-1334861325</t>
  </si>
  <si>
    <t>971045809</t>
  </si>
  <si>
    <t>Vrty príklepovým vrtákom do D 52 mm do stien alebo smerom dole do betónu -0.00004t</t>
  </si>
  <si>
    <t>-1256848750</t>
  </si>
  <si>
    <t>-1376627642</t>
  </si>
  <si>
    <t>1762701958</t>
  </si>
  <si>
    <t>-529597094</t>
  </si>
  <si>
    <t>1355461765</t>
  </si>
  <si>
    <t>-886684615</t>
  </si>
  <si>
    <t>1631668625</t>
  </si>
  <si>
    <t>2020369339</t>
  </si>
  <si>
    <t>713400821</t>
  </si>
  <si>
    <t>Odstránenie tepelnej izolácie potrubia pásmi alebo fóliami potrubie,  -0,00210t</t>
  </si>
  <si>
    <t>-2129941387</t>
  </si>
  <si>
    <t>713482121</t>
  </si>
  <si>
    <t>Montáž trubíc z PE, hr.15-20 mm,vnút.priemer do 38 mm</t>
  </si>
  <si>
    <t>156896707</t>
  </si>
  <si>
    <t>283310004800</t>
  </si>
  <si>
    <t>Izolačná PE trubica TUBOLIT DG 28x20 mm (d potrubia x hr. izolácie), nadrezaná, AZ FLEX, alebo ekvivalentná náhrada</t>
  </si>
  <si>
    <t>-10933064</t>
  </si>
  <si>
    <t>283310004900</t>
  </si>
  <si>
    <t>Izolačná PE trubica TUBOLIT DG 35x20 mm (d potrubia x hr. izolácie), nadrezaná, AZ FLEX, alebo ekvivalentná náhrada</t>
  </si>
  <si>
    <t>1648823791</t>
  </si>
  <si>
    <t>713482122</t>
  </si>
  <si>
    <t>Montáž trubíc z PE, hr.15-20 mm,vnút.priemer 42-70</t>
  </si>
  <si>
    <t>-1707388463</t>
  </si>
  <si>
    <t>283310005200</t>
  </si>
  <si>
    <t>Izolačná PE trubica TUBOLIT DG 54x20 mm (d potrubia x hr. izolácie), nadrezaná, AZ FLEX, alebo ekvivalentná náhrada</t>
  </si>
  <si>
    <t>813600878</t>
  </si>
  <si>
    <t>998713203</t>
  </si>
  <si>
    <t>Presun hmôt pre izolácie tepelné v objektoch výšky nad 12 m do 24 m</t>
  </si>
  <si>
    <t>%</t>
  </si>
  <si>
    <t>-2003234903</t>
  </si>
  <si>
    <t>724</t>
  </si>
  <si>
    <t>Zdravotechnika - strojné vybavenie</t>
  </si>
  <si>
    <t>722263414</t>
  </si>
  <si>
    <t>Montáž vodomeru závit. jednovtokového suchobežného G 1/2 (3 m3.h-1)</t>
  </si>
  <si>
    <t>-1385489512</t>
  </si>
  <si>
    <t>3882122300</t>
  </si>
  <si>
    <t>Vodomer jm3-v/3</t>
  </si>
  <si>
    <t>-1235631862</t>
  </si>
  <si>
    <t>731</t>
  </si>
  <si>
    <t>Ústredné kúrenie, kotolne</t>
  </si>
  <si>
    <t>890536</t>
  </si>
  <si>
    <t>Regulácia ekvitermická calorMATIC + zmiešavací modul VR90/3+ diaľkové ovládanie VR90/3 k ks, alebo ekvivalentná náhrada</t>
  </si>
  <si>
    <t>596327478</t>
  </si>
  <si>
    <t>732</t>
  </si>
  <si>
    <t>Ústredné kúrenie, strojovne</t>
  </si>
  <si>
    <t>731291070</t>
  </si>
  <si>
    <t>Montáž rýchlomontážnej sady s 3-cestným zmiešavačom</t>
  </si>
  <si>
    <t>632332522</t>
  </si>
  <si>
    <t>48466721.102</t>
  </si>
  <si>
    <t>Rýchlomontážna sada s 3- cestným zmiešavačom 1 ",  VXB-1,6A  DN25a čerpadlom ALPHA2 25-40, alebo ekvivalentná náhrada</t>
  </si>
  <si>
    <t>1175884600</t>
  </si>
  <si>
    <t>48466721.30</t>
  </si>
  <si>
    <t>Rýchlomontážna sada  1" bez zmiešavača s  čerpadlom ALPHA2 25-60, alebo ekvivalentná náhrada</t>
  </si>
  <si>
    <t>-1914954910</t>
  </si>
  <si>
    <t>732111405</t>
  </si>
  <si>
    <t xml:space="preserve">Montáž rozdeľovača a zberača združeného prietok </t>
  </si>
  <si>
    <t>-1800291735</t>
  </si>
  <si>
    <t>48466301.4</t>
  </si>
  <si>
    <t>Združený Rozdelovač a zberač  - 4 okruhy, skrutové spoje 5/4",izolácia, držiaky 110°C/0,6 MPa</t>
  </si>
  <si>
    <t>2052541760</t>
  </si>
  <si>
    <t>732111431</t>
  </si>
  <si>
    <t xml:space="preserve">Montáž hydraulickej výhybky  </t>
  </si>
  <si>
    <t>423860883</t>
  </si>
  <si>
    <t>66394.1</t>
  </si>
  <si>
    <t xml:space="preserve">Stabilizátor kvality s hydraulickou výhybkou  do 100 kW; </t>
  </si>
  <si>
    <t>-202924267</t>
  </si>
  <si>
    <t>732219220</t>
  </si>
  <si>
    <t>Montáž zásobníkového ohrievača vody pre ohrev pitnej vody v spojení s kotlami objem 500 l</t>
  </si>
  <si>
    <t>-703061299</t>
  </si>
  <si>
    <t>2193126000004</t>
  </si>
  <si>
    <t>uniSTOR VIH R 500, alebo ekvivalentná náhrada</t>
  </si>
  <si>
    <t>1519830937</t>
  </si>
  <si>
    <t>998732201</t>
  </si>
  <si>
    <t>Presun hmôt pre strojovne v objektoch výšky do 6 m</t>
  </si>
  <si>
    <t>652787332</t>
  </si>
  <si>
    <t>733</t>
  </si>
  <si>
    <t>Ústredné kúrenie, rozvodné potrubie</t>
  </si>
  <si>
    <t>733110803</t>
  </si>
  <si>
    <t>Demontáž potrubia z oceľových rúrok závitových do DN 15,  -0,00100t</t>
  </si>
  <si>
    <t>-1455634901</t>
  </si>
  <si>
    <t>733110806</t>
  </si>
  <si>
    <t>Demontáž potrubia z oceľových rúrok závitových nad 15 do DN 32,  -0,00320t</t>
  </si>
  <si>
    <t>357594943</t>
  </si>
  <si>
    <t>733110810</t>
  </si>
  <si>
    <t>Demontáž potrubia z oceľových rúrok závitových nad 50 do DN 80,  -0,00858t</t>
  </si>
  <si>
    <t>-876337254</t>
  </si>
  <si>
    <t>733161501</t>
  </si>
  <si>
    <t xml:space="preserve">Potrubie plasthliníkové  HT 16x2 mm z rúrok v kotúčoch </t>
  </si>
  <si>
    <t>-403648868</t>
  </si>
  <si>
    <t>733161503</t>
  </si>
  <si>
    <t>Potrubie plasthliníkové  HT  20x2 mm z rúrok v kotúčoch</t>
  </si>
  <si>
    <t>1229881989</t>
  </si>
  <si>
    <t>733161504</t>
  </si>
  <si>
    <t>Potrubie plasthliníkové HT 26x3 mm z rúrok v kotúčoch</t>
  </si>
  <si>
    <t>179372901</t>
  </si>
  <si>
    <t>733167024</t>
  </si>
  <si>
    <t>Potrubie plasthliníkové HT 32x3 mm z rúrok  tyč</t>
  </si>
  <si>
    <t>-164832758</t>
  </si>
  <si>
    <t>733167035</t>
  </si>
  <si>
    <t>Potrubie plasthliníkové HT 50x4 mm z rúrok tyč</t>
  </si>
  <si>
    <t>1779036395</t>
  </si>
  <si>
    <t>1609803</t>
  </si>
  <si>
    <t>Prechodka na plast. rúrku 16x2, G 3/4 z PE-X, PB a kompozit. plastov s hadic. prechodkou, svork. krúžkom a prevl. maticou G 3/4 s kuž. tesnením, HERZ, alebo ekvivalentná náhrada</t>
  </si>
  <si>
    <t>-704334353</t>
  </si>
  <si>
    <t>733191301</t>
  </si>
  <si>
    <t>Tlaková skúška plastového potrubia do 40 mm</t>
  </si>
  <si>
    <t>-222199498</t>
  </si>
  <si>
    <t>733191302</t>
  </si>
  <si>
    <t>Tlaková skúška plastového potrubia nad 32 do 63 mm</t>
  </si>
  <si>
    <t>-1161714132</t>
  </si>
  <si>
    <t>733890803</t>
  </si>
  <si>
    <t>Vnútrostav. premiestnenie vybúraných hmôt rozvodov potrubia vodorovne do 100 m z obj. výš. do 24m</t>
  </si>
  <si>
    <t>2048126990</t>
  </si>
  <si>
    <t>998733203</t>
  </si>
  <si>
    <t>Presun hmôt pre rozvody potrubia v objektoch výšky nad 6 do 24 m</t>
  </si>
  <si>
    <t>24164658</t>
  </si>
  <si>
    <t>23-M</t>
  </si>
  <si>
    <t>Montáže potrubia</t>
  </si>
  <si>
    <t>230071104</t>
  </si>
  <si>
    <t>Revízia ventilu poistného DN 25</t>
  </si>
  <si>
    <t>2073245443</t>
  </si>
  <si>
    <t>734</t>
  </si>
  <si>
    <t>Ústredné kúrenie, armatúry.</t>
  </si>
  <si>
    <t>732331090</t>
  </si>
  <si>
    <t>Montáž expanznej nádoby tlak 10 barov  objem 25 l</t>
  </si>
  <si>
    <t>-752779812</t>
  </si>
  <si>
    <t>4849111990</t>
  </si>
  <si>
    <t xml:space="preserve">Expanzná nádoba pre inštaláciu pitnej vody DD 25 objem 25 l </t>
  </si>
  <si>
    <t>-1382473014</t>
  </si>
  <si>
    <t>734200821</t>
  </si>
  <si>
    <t>Demontáž armatúry závitovej s dvomi závitmi do G 1/2 -0,00045t</t>
  </si>
  <si>
    <t>520091531</t>
  </si>
  <si>
    <t>734209101</t>
  </si>
  <si>
    <t>Montáž závitovej armatúry s 1 závitom do G 1/2</t>
  </si>
  <si>
    <t>187291726</t>
  </si>
  <si>
    <t>5517400260</t>
  </si>
  <si>
    <t>Automatický odvzdušňovací ventil  1/2"</t>
  </si>
  <si>
    <t>-373853085</t>
  </si>
  <si>
    <t>4223050300</t>
  </si>
  <si>
    <t>Kohút plniaci a vypúšťací K 310, PN 10, D 15 mm</t>
  </si>
  <si>
    <t>1473565645</t>
  </si>
  <si>
    <t>734209112</t>
  </si>
  <si>
    <t>Montáž závitovej armatúry s 2 závitmi do G 1/2</t>
  </si>
  <si>
    <t>1184993445</t>
  </si>
  <si>
    <t>1369291</t>
  </si>
  <si>
    <t>Diel pripáj. HERZ-3000  M 28x1,5 s integr. term. zvrškom s prednast. pre 2-rúr. súst., pripoj. Rp 1/2, na rúru vonk. G 3/4 s kuž. tesnením, HERZ, alebo ekvivalentná náhrada</t>
  </si>
  <si>
    <t>1679521376</t>
  </si>
  <si>
    <t>734209116</t>
  </si>
  <si>
    <t>Montáž závitovej armatúry s 2 závitmi G 5/4</t>
  </si>
  <si>
    <t>801032266</t>
  </si>
  <si>
    <t>5517401180</t>
  </si>
  <si>
    <t>Spätná klapka zvislá 5/4"</t>
  </si>
  <si>
    <t>-1675144141</t>
  </si>
  <si>
    <t>1210004</t>
  </si>
  <si>
    <t>HERZ Guľový kohút s pákovým ovládačom, PN 40, DN 32, obj.č.1210004, alebo ekvivalentná náhrada</t>
  </si>
  <si>
    <t>-1208116630</t>
  </si>
  <si>
    <t>1411114</t>
  </si>
  <si>
    <t>Herz filter 1 1/4", veľkosť oka sieťoviny 0,75 mm  obj.č.1411114, alebo ekvivalentná náhrada</t>
  </si>
  <si>
    <t>-1175980765</t>
  </si>
  <si>
    <t>1210001</t>
  </si>
  <si>
    <t>HERZ Guľový kohút s pákovým ovládačom, PN 50, DN 15, obj.č.1210001, alebo ekvivalentná náhrada</t>
  </si>
  <si>
    <t>-596643174</t>
  </si>
  <si>
    <t>734209118</t>
  </si>
  <si>
    <t>Montáž závitovej armatúry s 2 závitmi G 2</t>
  </si>
  <si>
    <t>-228927546</t>
  </si>
  <si>
    <t>1210006</t>
  </si>
  <si>
    <t>Guľový kohút s pákovým ovládačom, PN 40, DN 50, obj.č.1210006</t>
  </si>
  <si>
    <t>2055353716</t>
  </si>
  <si>
    <t>734223208</t>
  </si>
  <si>
    <t>Montáž termostatickej hlavice kvapalinovej jednoduchej</t>
  </si>
  <si>
    <t>súb.</t>
  </si>
  <si>
    <t>-1247041187</t>
  </si>
  <si>
    <t>1920060</t>
  </si>
  <si>
    <t>Termostatická hlavica Mini pre VT s kvapalinovím snímačom, s automatickou protimrazovou poistkou (6-30 °C), alebo ekvivalentná náhrada</t>
  </si>
  <si>
    <t>-1567326090</t>
  </si>
  <si>
    <t>1986098</t>
  </si>
  <si>
    <t>Hlavica termostatická H HERZCULES, M 30x1,5, v masív. vyhotovení proti vandalizmu, od 8-26°C, HERZ, alebo ekvivalentná náhrada</t>
  </si>
  <si>
    <t>-1382785760</t>
  </si>
  <si>
    <t>1955102</t>
  </si>
  <si>
    <t>Kolíky zarážkové pre termostaty Mini, HERZ, alebo ekvivalentná náhrada</t>
  </si>
  <si>
    <t>-2121942898</t>
  </si>
  <si>
    <t>734252130</t>
  </si>
  <si>
    <t>Montáž ventilu poistného rohového G 1</t>
  </si>
  <si>
    <t>-619814117</t>
  </si>
  <si>
    <t>4849210156</t>
  </si>
  <si>
    <t>Regulačné a poistné armatúryPoistný ventil pre TÚV  1" x 5/4" KB-DN 25</t>
  </si>
  <si>
    <t>698703542</t>
  </si>
  <si>
    <t>734421130</t>
  </si>
  <si>
    <t>Tlakomer deformačný kruhový B 0-10 MPa č.03313 priem. 160</t>
  </si>
  <si>
    <t>-1476544975</t>
  </si>
  <si>
    <t>1973642432</t>
  </si>
  <si>
    <t>998734203</t>
  </si>
  <si>
    <t>Presun hmôt pre armatúry v objektoch výšky nad 6 do 24 m</t>
  </si>
  <si>
    <t>944849037</t>
  </si>
  <si>
    <t>735</t>
  </si>
  <si>
    <t>Ústredné kúrenie, vykurov. telesá</t>
  </si>
  <si>
    <t>735000912</t>
  </si>
  <si>
    <t>Vyregulovanie dvojregulačného ventilu s termostatickým ovládaním</t>
  </si>
  <si>
    <t>959684565</t>
  </si>
  <si>
    <t>735111810</t>
  </si>
  <si>
    <t>Demontáž radiátorov článkových</t>
  </si>
  <si>
    <t>-831170410</t>
  </si>
  <si>
    <t>735153300</t>
  </si>
  <si>
    <t>Príplatok k cene za odvzdušňovací ventil telies s príplatkom 8 %</t>
  </si>
  <si>
    <t>-283308209</t>
  </si>
  <si>
    <t>735154040</t>
  </si>
  <si>
    <t>Montáž vykurovacieho telesa panelového jednoradového 600 mm/ dĺžky 400-600 mm</t>
  </si>
  <si>
    <t>1745696260</t>
  </si>
  <si>
    <t>1036040018</t>
  </si>
  <si>
    <t>Vykurovacie teleso doskové - oceľový radiátor KORAD 10VK 600x400, farebný,s pripojením vpravo/vľavo, s jedným panelom, alebo ekvivalentná náhrada</t>
  </si>
  <si>
    <t>-2136302695</t>
  </si>
  <si>
    <t>1036050018</t>
  </si>
  <si>
    <t>Vykurovacie teleso doskové - oceľový radiátor KORAD 10VK 600x500, farebný,s pripojením vpravo/vľavo, s jedným panelom, alebo ekvivalentná náhrada</t>
  </si>
  <si>
    <t>908462376</t>
  </si>
  <si>
    <t>1036060018</t>
  </si>
  <si>
    <t>Vykurovacie teleso doskové - oceľový radiátor KORAD 10VK 600x600, farebný,s pripojením vpravo/vľavo, s jedným panelom, alebo ekvivalentná náhrada</t>
  </si>
  <si>
    <t>-295571840</t>
  </si>
  <si>
    <t>1136042018</t>
  </si>
  <si>
    <t>Vykurovacie teleso doskové - oceľový radiátor KORAD 11VK 600x400, farebný,s pripojením vpravo/vľavo, s jedným panelom a jedným konvektorom, alebo ekvivalentná náhrada</t>
  </si>
  <si>
    <t>1721926766</t>
  </si>
  <si>
    <t>1136062018</t>
  </si>
  <si>
    <t>Vykurovacie teleso doskové - oceľový radiátor KORAD 11VK 600x600, farebný,s pripojením vpravo/vľavo, s jedným panelom a jedným konvektorom, alebo ekvivalentná náhrada</t>
  </si>
  <si>
    <t>-748412943</t>
  </si>
  <si>
    <t>735154041</t>
  </si>
  <si>
    <t>Montáž vykurovacieho telesa panelového jednoradového 600 mm/ dĺžky 700-900 mm</t>
  </si>
  <si>
    <t>-1344099659</t>
  </si>
  <si>
    <t>1136082018</t>
  </si>
  <si>
    <t>Vykurovacie teleso doskové - oceľový radiátor KORAD 11VK 600x800, farebný,s pripojením vpravo/vľavo, s jedným panelom a jedným konvektorom, alebo ekvivalentná náhrada</t>
  </si>
  <si>
    <t>-1582861150</t>
  </si>
  <si>
    <t>735154042</t>
  </si>
  <si>
    <t>Montáž vykurovacieho telesa panelového jednoradového 600 mm/ dĺžky 1000-1200 mm</t>
  </si>
  <si>
    <t>-975911462</t>
  </si>
  <si>
    <t>1136102018</t>
  </si>
  <si>
    <t>Vykurovacie teleso doskové - oceľový radiátor KORAD 11VK 600x1000, farebný,s pripojením vpravo/vľavo, s jedným panelom a jedným konvektorom, alebo ekvivalentná náhrada</t>
  </si>
  <si>
    <t>1873977542</t>
  </si>
  <si>
    <t>1136122018</t>
  </si>
  <si>
    <t>Vykurovacie teleso doskové - oceľový radiátor KORAD 11VK 600x1200, farebný,s pripojením vpravo/vľavo, s jedným panelom a jedným konvektorom, alebo ekvivalentná náhrada</t>
  </si>
  <si>
    <t>-60108502</t>
  </si>
  <si>
    <t>735154140</t>
  </si>
  <si>
    <t>Montáž vykurovacieho telesa panelového dvojradového výšky 600 mm/ dĺžky 400-600 mm</t>
  </si>
  <si>
    <t>-1123389103</t>
  </si>
  <si>
    <t>2136064018U</t>
  </si>
  <si>
    <t>Vykurovacie teleso doskové - oceľový radiátor KORAD 21VK 600x600, farebný,s pripojením vpravo/vľavo, s dvoma panelmi a jedným konvektorom, alebo ekvivalentná náhrada</t>
  </si>
  <si>
    <t>187619397</t>
  </si>
  <si>
    <t>2236062018</t>
  </si>
  <si>
    <t>Vykurovacie teleso doskové - oceľový radiátor KORAD 22VK 600x600, farebný,s pripojením vpravo/vľavo, s dvoma panelmi a dvoma konvektormi, alebo ekvivalentná náhrada</t>
  </si>
  <si>
    <t>-1639572547</t>
  </si>
  <si>
    <t>735154142</t>
  </si>
  <si>
    <t>Montáž vykurovacieho telesa panelového dvojradového výšky 600 mm/ dĺžky 1000-1200 mm</t>
  </si>
  <si>
    <t>-367637031</t>
  </si>
  <si>
    <t>2136104018U</t>
  </si>
  <si>
    <t>Vykurovacie teleso doskové - oceľový radiátor KORAD 21VK 600x1000, farebný,s pripojením vpravo/vľavo, s dvoma panelmi a jedným konvektorom, alebo ekvivalentná náhrada</t>
  </si>
  <si>
    <t>624221616</t>
  </si>
  <si>
    <t>2136114018U</t>
  </si>
  <si>
    <t>Vykurovacie teleso doskové - oceľový radiátor KORAD 21VK 600x1100, farebný,s pripojením vpravo/vľavo, s dvoma panelmi a jedným konvektorom, alebo ekvivalentná náhrada</t>
  </si>
  <si>
    <t>-311476995</t>
  </si>
  <si>
    <t>2236122018</t>
  </si>
  <si>
    <t>Vykurovacie teleso doskové - oceľový radiátor KORAD 22VK 600x1200, farebný,s pripojením vpravo/vľavo, s dvoma panelmi a dvoma konvektormi, alebo ekvivalentná náhrada</t>
  </si>
  <si>
    <t>1715322231</t>
  </si>
  <si>
    <t>735154143</t>
  </si>
  <si>
    <t>Montáž vykurovacieho telesa panelového dvojradového výšky 600 mm/ dĺžky 1400-1800 mm</t>
  </si>
  <si>
    <t>1311817294</t>
  </si>
  <si>
    <t>2136144018U</t>
  </si>
  <si>
    <t>Vykurovacie teleso doskové - oceľový radiátor KORAD 21VK 600x1400, farebný,s pripojením vpravo/vľavo, s dvoma panelmi a jedným konvektorom, alebo ekvivalentná náhrada</t>
  </si>
  <si>
    <t>-1034291</t>
  </si>
  <si>
    <t>735154150</t>
  </si>
  <si>
    <t>Montáž vykurovacieho telesa panelového dvojradového výšky 900 mm/ dĺžky 400-600 mm</t>
  </si>
  <si>
    <t>-1910806380</t>
  </si>
  <si>
    <t>2139044018U</t>
  </si>
  <si>
    <t>Vykurovacie teleso doskové - oceľový radiátor KORAD 21VK 900x400, farebný,s pripojením vpravo/vľavo, s dvoma panelmi a jedným konvektorom, alebo ekvivalentná náhrada</t>
  </si>
  <si>
    <t>1718061378</t>
  </si>
  <si>
    <t>735154153</t>
  </si>
  <si>
    <t>Montáž vykurovacieho telesa panelového dvojradového výšky 900 mm/ dĺžky 1400-1800 mm</t>
  </si>
  <si>
    <t>-1683525208</t>
  </si>
  <si>
    <t>2139174018U</t>
  </si>
  <si>
    <t>Vykurovacie teleso doskové - oceľový radiátor KORAD 21VK 900x1700, farebný,s pripojením vpravo/vľavo, s dvoma panelmi a jedným konvektorom, alebo ekvivalentná náhrada</t>
  </si>
  <si>
    <t>-1390118444</t>
  </si>
  <si>
    <t>735158110</t>
  </si>
  <si>
    <t>Vykurovacie telesá panelové, tlaková skúška telesa vodou U. S. Steel Košice jednoradového</t>
  </si>
  <si>
    <t>-820678378</t>
  </si>
  <si>
    <t>735158120</t>
  </si>
  <si>
    <t>Vykurovacie telesá panelové, tlaková skúška telesa vodou U. S. Steel Košice dvojradového</t>
  </si>
  <si>
    <t>-1709872900</t>
  </si>
  <si>
    <t>735890802</t>
  </si>
  <si>
    <t>Vnútrostaveniskové premiestnenie vybúraných hmôt vykurovacích telies do 12m</t>
  </si>
  <si>
    <t>1798170606</t>
  </si>
  <si>
    <t>998735202</t>
  </si>
  <si>
    <t>Presun hmôt pre vykurovacie telesá v objektoch výšky nad 6 do 12 m</t>
  </si>
  <si>
    <t>-875499258</t>
  </si>
  <si>
    <t>767995101</t>
  </si>
  <si>
    <t>Montáž ostatných atypických kovových stavebných doplnkových konštrukcií do 5 kg</t>
  </si>
  <si>
    <t>-1246800378</t>
  </si>
  <si>
    <t>4848522000</t>
  </si>
  <si>
    <t xml:space="preserve">Objímka na rúrky </t>
  </si>
  <si>
    <t>-1954800758</t>
  </si>
  <si>
    <t>Dokončovacie práce - nátery</t>
  </si>
  <si>
    <t>783222100</t>
  </si>
  <si>
    <t>Nátery kov.stav.doplnk.konštr. syntetické farby šedej na vzduchu schnúce dvojnásobné</t>
  </si>
  <si>
    <t>-1506144031</t>
  </si>
  <si>
    <t>HZS</t>
  </si>
  <si>
    <t>Hodinové zúčtovacie sadzby</t>
  </si>
  <si>
    <t>HZS000112</t>
  </si>
  <si>
    <t>Stavebno montážne práce náročnejšie, ucelené, obtiažne, rutinné (Tr.2) v rozsahu viac ako 8 hodín náročnejšie -vykurovacia skuška</t>
  </si>
  <si>
    <t>512</t>
  </si>
  <si>
    <t>228354809</t>
  </si>
  <si>
    <t>OST</t>
  </si>
  <si>
    <t>Ostatné</t>
  </si>
  <si>
    <t>HZS000111</t>
  </si>
  <si>
    <t>Stavebno montážne práce menej náročne, pomocné alebo manupulačné (Tr 1) v rozsahu viac ako 8 hodín</t>
  </si>
  <si>
    <t>1364428204</t>
  </si>
  <si>
    <t>HZS000214</t>
  </si>
  <si>
    <t>Stavebno montážne práce najnáročnejšie na odbornosť - prehliadky pracoviska a revízie (Tr 4) v rozsahu viac ako 4 a menej ako 8 hodín</t>
  </si>
  <si>
    <t>-1323733874</t>
  </si>
  <si>
    <t xml:space="preserve">    722 - Zdravotechnika - vnútorný vodovod</t>
  </si>
  <si>
    <t xml:space="preserve">    725 - Zdravotechnika - zariaďovacie predmety</t>
  </si>
  <si>
    <t xml:space="preserve">    732 - Ústredné kúrenie - strojovne</t>
  </si>
  <si>
    <t>612403399</t>
  </si>
  <si>
    <t>Hrubá výplň rýh na stenách akoukoľvek maltou, akejkoľvek šírky ryhy</t>
  </si>
  <si>
    <t>-2059693407</t>
  </si>
  <si>
    <t>612423521</t>
  </si>
  <si>
    <t>Omietka rýh v stenách maltou vápennou šírky ryhy do 150 mm omietkou hladkou</t>
  </si>
  <si>
    <t>1527843371</t>
  </si>
  <si>
    <t>969011121</t>
  </si>
  <si>
    <t>Vybúranie vodovodného vedenia DN do 52 mm,  -0,01300t</t>
  </si>
  <si>
    <t>-1307833580</t>
  </si>
  <si>
    <t>974031144</t>
  </si>
  <si>
    <t>Vysekávanie rýh v akomkoľvek murive tehlovom na akúkoľvek maltu do hĺbky 70 mm a š. do 150 mm,  -0,01900t</t>
  </si>
  <si>
    <t>-1867493233</t>
  </si>
  <si>
    <t>308495070</t>
  </si>
  <si>
    <t>-449025172</t>
  </si>
  <si>
    <t>611213458</t>
  </si>
  <si>
    <t>367215354</t>
  </si>
  <si>
    <t>2033041875</t>
  </si>
  <si>
    <t>-1451181308</t>
  </si>
  <si>
    <t>1465206993</t>
  </si>
  <si>
    <t>1687804969</t>
  </si>
  <si>
    <t>-745701613</t>
  </si>
  <si>
    <t>1704348953</t>
  </si>
  <si>
    <t>713492418</t>
  </si>
  <si>
    <t>Montáž izolácie tepelnej  - obalenie lamel. pásmi s AL fóliou</t>
  </si>
  <si>
    <t>926660090</t>
  </si>
  <si>
    <t>631470002900</t>
  </si>
  <si>
    <t>Lamelovo skružovaný pás KNAUF NOBASIL LMF 15 AluR (LSP 90), 50x1000x5000 mm, technická čadičová minerálna izolácia s AluR fóliou, do 100°C, alebo ekvivalentná náhrada</t>
  </si>
  <si>
    <t>597557105</t>
  </si>
  <si>
    <t>-1847390507</t>
  </si>
  <si>
    <t>722</t>
  </si>
  <si>
    <t>Zdravotechnika - vnútorný vodovod</t>
  </si>
  <si>
    <t>722110912</t>
  </si>
  <si>
    <t>Oprava vodovodného potrubia liatinového prírubového pretesnenie prírubového spoja do DN 80,  -0,00081t</t>
  </si>
  <si>
    <t>720426104</t>
  </si>
  <si>
    <t>722110924</t>
  </si>
  <si>
    <t>Oprava vodovodného potrubia liatinového prírubového prepojenie doterajšieho potrubia do DN 80</t>
  </si>
  <si>
    <t>1841566526</t>
  </si>
  <si>
    <t>722172122</t>
  </si>
  <si>
    <t>Potrubie z plastických rúr PP-R D25/4.2 - PN20, polyfúznym zváraním</t>
  </si>
  <si>
    <t>1769851700</t>
  </si>
  <si>
    <t>722190901</t>
  </si>
  <si>
    <t>Uzatvorenie alebo otvorenie vodovodného potrubia</t>
  </si>
  <si>
    <t>2098970792</t>
  </si>
  <si>
    <t>722210981</t>
  </si>
  <si>
    <t>Výmena tesnenia pod hlavou armatúr,  -0,00099t</t>
  </si>
  <si>
    <t>996654340</t>
  </si>
  <si>
    <t>722221020</t>
  </si>
  <si>
    <t>Montáž guľového kohúta závitového priameho pre vodu G 1</t>
  </si>
  <si>
    <t>-183758288</t>
  </si>
  <si>
    <t>551110013900</t>
  </si>
  <si>
    <t>Guľový uzáver pre vodu Perfecta, 1" FF, páčka, niklovaná mosadz, IVAR, alebo ekvivalentná náhrada</t>
  </si>
  <si>
    <t>1475312116</t>
  </si>
  <si>
    <t>722221060</t>
  </si>
  <si>
    <t>Montáž guľového kohúta závitového priameho pre vodu s vypúšťaním G 1/2</t>
  </si>
  <si>
    <t>-705931483</t>
  </si>
  <si>
    <t>551210036500</t>
  </si>
  <si>
    <t>Vypúšťací guľový ventil 1/2”, komplet, GIACOMINI, alebo ekvivalentná náhrada</t>
  </si>
  <si>
    <t>-114940700</t>
  </si>
  <si>
    <t>722290227</t>
  </si>
  <si>
    <t>Tlaková skúška vodovodného potrubia PPR do DN 50</t>
  </si>
  <si>
    <t>425823460</t>
  </si>
  <si>
    <t>722290234</t>
  </si>
  <si>
    <t>Prepláchnutie a dezinfekcia vodovodného potrubia do DN 80</t>
  </si>
  <si>
    <t>60393739</t>
  </si>
  <si>
    <t>722290822</t>
  </si>
  <si>
    <t>Vnútrostav. premiestnenie vybúraných hmôt vnútorný vodovod vodorovne do 100 m z budov vys. do 12 m</t>
  </si>
  <si>
    <t>1290144055</t>
  </si>
  <si>
    <t>998722102</t>
  </si>
  <si>
    <t>Presun hmôt pre vnútorný vodovod v objektoch výšky nad 6 do 12 m</t>
  </si>
  <si>
    <t>-918285881</t>
  </si>
  <si>
    <t>725</t>
  </si>
  <si>
    <t>Zdravotechnika - zariaďovacie predmety</t>
  </si>
  <si>
    <t>725530823</t>
  </si>
  <si>
    <t>Demontáž elektrického zásobníkového ohrievača vody tlakového od 50 l do 200 l,  -0,15500t</t>
  </si>
  <si>
    <t>1431340496</t>
  </si>
  <si>
    <t>725539104</t>
  </si>
  <si>
    <t>Montáž elektrického zásobníka akumulačného stojatého do 150 L</t>
  </si>
  <si>
    <t>1937014183</t>
  </si>
  <si>
    <t>541320005700</t>
  </si>
  <si>
    <t>Ohrievač vody EOV 150 elektrický tlakový závesný zvislý akumulačný, objem 150 l, TATRAMAT, alebo ekvivalentná náhrada</t>
  </si>
  <si>
    <t>214660842</t>
  </si>
  <si>
    <t>725590812</t>
  </si>
  <si>
    <t>Vnútrostav. premiestnenie vybúr. hmôt zariaď. predmetov vodorovne do 100 m z budov s výš. do 12 m</t>
  </si>
  <si>
    <t>998060824</t>
  </si>
  <si>
    <t>998725102</t>
  </si>
  <si>
    <t>Presun hmôt pre zariaďovacie predmety v objektoch výšky nad 6 do 12 m</t>
  </si>
  <si>
    <t>2004102119</t>
  </si>
  <si>
    <t>Ústredné kúrenie - strojovne</t>
  </si>
  <si>
    <t>732331033</t>
  </si>
  <si>
    <t>Montáž expanznej nádoby tlak 6 barov s membránou 18 l</t>
  </si>
  <si>
    <t>-1637497188</t>
  </si>
  <si>
    <t>484630006200</t>
  </si>
  <si>
    <t>Nádoba expanzná s membránou typ NG 18 l, D 280 mm, v 382 mm, pripojenie R 3/4", 6 bar, šedá, REFLEX, alebo ekvivalentná náhrada</t>
  </si>
  <si>
    <t>-1545093534</t>
  </si>
  <si>
    <t>998732102</t>
  </si>
  <si>
    <t>Presun hmôt pre strojovne v objektoch výšky nad 6 m do 12 m</t>
  </si>
  <si>
    <t>-1174765343</t>
  </si>
  <si>
    <t xml:space="preserve">    776 - Podlahy povlakové</t>
  </si>
  <si>
    <t xml:space="preserve">    781 - Obklady</t>
  </si>
  <si>
    <t>317163322</t>
  </si>
  <si>
    <t>Keramický preklad BRITTERM Atlas 23,8, šírky 75 mm, výšky 238 mm, dĺžky 1250 mm, alebo ekvivalentná náhrada</t>
  </si>
  <si>
    <t>-137264650</t>
  </si>
  <si>
    <t>342242312</t>
  </si>
  <si>
    <t>Priečky z tehál pálených BRITTERM 11,5 P+D P 10, na maltu MVC (115x365x238), alebo ekvivalentná náhrada</t>
  </si>
  <si>
    <t>2055535280</t>
  </si>
  <si>
    <t>342948112</t>
  </si>
  <si>
    <t>Ukotvenie priečok k murovaným konštrukciám priskrutkovaním</t>
  </si>
  <si>
    <t>-568847574</t>
  </si>
  <si>
    <t>342948113</t>
  </si>
  <si>
    <t>Ukotvenie priečok k betónovým konštrukciám priskrutkovaním</t>
  </si>
  <si>
    <t>482239954</t>
  </si>
  <si>
    <t>-541231648</t>
  </si>
  <si>
    <t>611401111</t>
  </si>
  <si>
    <t>Omietka jednotlivých malých plôch na stropoch akoukoľvek maltou s plochou jednotlivo do 0, 09 m2</t>
  </si>
  <si>
    <t>-1340444262</t>
  </si>
  <si>
    <t>611401211</t>
  </si>
  <si>
    <t>Omietka jednotlivých malých plôch na stropoch s plochou jednotlivo nad 0, 09 do 0,25 m2</t>
  </si>
  <si>
    <t>1681621229</t>
  </si>
  <si>
    <t>611401311</t>
  </si>
  <si>
    <t>Omietka jednotlivých malých plôch na stropoch s plochou jednotlivo nad 0, 25 do 1 m2</t>
  </si>
  <si>
    <t>-1732795243</t>
  </si>
  <si>
    <t>611421331</t>
  </si>
  <si>
    <t>Oprava vnútorných vápenných omietok stropov železobetónových rovných tvárnicových a klenieb, opravovaná plocha nad 10 do 30 % štukových</t>
  </si>
  <si>
    <t>-1823325144</t>
  </si>
  <si>
    <t>612401191</t>
  </si>
  <si>
    <t>Omietka jednotlivých malých plôch vnútorných stien akoukoľvek maltou do 0, 09 m2</t>
  </si>
  <si>
    <t>1978194472</t>
  </si>
  <si>
    <t>612401291</t>
  </si>
  <si>
    <t>Omietka jednotlivých malých plôch vnútorných stien akoukoľvek maltou nad 0, 09 do 0,25 m2</t>
  </si>
  <si>
    <t>852403869</t>
  </si>
  <si>
    <t>612401391</t>
  </si>
  <si>
    <t>Omietka jednotlivých malých plôch vnútorných stien akoukoľvek maltou nad 0, 25 do 1 m2</t>
  </si>
  <si>
    <t>1388496481</t>
  </si>
  <si>
    <t>304043146</t>
  </si>
  <si>
    <t>612421331</t>
  </si>
  <si>
    <t>Oprava vnútorných vápenných omietok stien, v množstve opravenej plochy nad 10 do 30 % štukových</t>
  </si>
  <si>
    <t>104647982</t>
  </si>
  <si>
    <t>612451320</t>
  </si>
  <si>
    <t>Oprava vnútorných cementových omietok stien v množstve opravovanej plochy nad 10 do 30 % hladkých</t>
  </si>
  <si>
    <t>-641779871</t>
  </si>
  <si>
    <t>-1215277175</t>
  </si>
  <si>
    <t>1517366330</t>
  </si>
  <si>
    <t>-102503663</t>
  </si>
  <si>
    <t>819313042</t>
  </si>
  <si>
    <t>-2138376720</t>
  </si>
  <si>
    <t>642942111</t>
  </si>
  <si>
    <t>Osadenie oceľovej dverovej zárubne alebo rámu, plochy otvoru do 2,5 m2</t>
  </si>
  <si>
    <t>1197479046</t>
  </si>
  <si>
    <t>553310009000</t>
  </si>
  <si>
    <t>Zárubňa oceľová CgU šxvxhr 900x1970x160 mm P, DP/001</t>
  </si>
  <si>
    <t>-1167496731</t>
  </si>
  <si>
    <t>962031132</t>
  </si>
  <si>
    <t>Búranie priečok z tehál pálených, plných alebo dutých hr. do 150 mm,  -0,19600t</t>
  </si>
  <si>
    <t>1664476900</t>
  </si>
  <si>
    <t>965081712</t>
  </si>
  <si>
    <t>Búranie dlažieb, bez podklad. lôžka z xylolit., alebo keramických dlaždíc hr. do 10 mm,  -0,02000t</t>
  </si>
  <si>
    <t>1510875289</t>
  </si>
  <si>
    <t>968061125</t>
  </si>
  <si>
    <t>Vyvesenie dreveného dverného krídla do suti plochy do 2 m2, -0,02400t</t>
  </si>
  <si>
    <t>569206635</t>
  </si>
  <si>
    <t>968072455</t>
  </si>
  <si>
    <t>Vybúranie kovových dverových zárubní plochy do 2 m2,  -0,07600t</t>
  </si>
  <si>
    <t>858798962</t>
  </si>
  <si>
    <t>-1841276646</t>
  </si>
  <si>
    <t>-1080471124</t>
  </si>
  <si>
    <t>-1596949396</t>
  </si>
  <si>
    <t>930474027</t>
  </si>
  <si>
    <t>542671390</t>
  </si>
  <si>
    <t>-15133474</t>
  </si>
  <si>
    <t>-647689410</t>
  </si>
  <si>
    <t>766660011</t>
  </si>
  <si>
    <t>Vyvesenie alebo zavesenie drevených  krídiel  dverí, pre vykonanie stavebných  zmien, plochy do 2 m2</t>
  </si>
  <si>
    <t>-527676870</t>
  </si>
  <si>
    <t>766662112</t>
  </si>
  <si>
    <t>Montáž dverového krídla otočného jednokrídlového poldrážkového, do existujúcej zárubne, vrátane kovania</t>
  </si>
  <si>
    <t>-1121723434</t>
  </si>
  <si>
    <t>549150000600</t>
  </si>
  <si>
    <t>Kľučka dverová 2x, 2x rozeta BB, FAB, nehrdzavejúca oceľ, povrch nerez brúsený, SAPELI, alebo ekvivalentná náhrada</t>
  </si>
  <si>
    <t>-492039365</t>
  </si>
  <si>
    <t>611610003600</t>
  </si>
  <si>
    <t>Dvere vnútorné jednokrídlové, šírka 600-900 mm, výplň DTD doska, povrch dyha M10, plné, SAPELI, alebo ekvivalentná náhrada, DP/001</t>
  </si>
  <si>
    <t>1236841044</t>
  </si>
  <si>
    <t>766669113</t>
  </si>
  <si>
    <t>Montáž kovania - okapného plechu</t>
  </si>
  <si>
    <t>284959407</t>
  </si>
  <si>
    <t>138210001200</t>
  </si>
  <si>
    <t>Plech hladký pozinkovaný farbený v RAL, hr. 0,60 mm</t>
  </si>
  <si>
    <t>1946788697</t>
  </si>
  <si>
    <t>766669117</t>
  </si>
  <si>
    <t>Montáž samozatvárača pre dverné krídla s hmotnosťou do 50 kg</t>
  </si>
  <si>
    <t>1663450968</t>
  </si>
  <si>
    <t>549170000500</t>
  </si>
  <si>
    <t>Samozatvárač dverí do 60 kg hydraulický, rozmer 173x85,5x76 mm, pre dvere šírky max. 900 mm, KOVANIA, alebo ekvivalentná náhrada</t>
  </si>
  <si>
    <t>-315202998</t>
  </si>
  <si>
    <t>-721052257</t>
  </si>
  <si>
    <t>767649194</t>
  </si>
  <si>
    <t>Montáž doplnkov dverí - madlo</t>
  </si>
  <si>
    <t>1134665901</t>
  </si>
  <si>
    <t>549150001610</t>
  </si>
  <si>
    <t>Madlo dverové pre ZŤP, priemer 50 mm, dĺžka 850 mm</t>
  </si>
  <si>
    <t>1283245056</t>
  </si>
  <si>
    <t>529686814</t>
  </si>
  <si>
    <t>-736494457</t>
  </si>
  <si>
    <t>597740000750</t>
  </si>
  <si>
    <t>Dlaždice keramické s protišmykovým povrchom lxvxhr 300x300x11 mm, jednofarebné</t>
  </si>
  <si>
    <t>-756280070</t>
  </si>
  <si>
    <t>771575109</t>
  </si>
  <si>
    <t>Montáž podláh z dlaždíc keramických do tmelu veľ. 300 x 300 mm</t>
  </si>
  <si>
    <t>-796103036</t>
  </si>
  <si>
    <t>118563792</t>
  </si>
  <si>
    <t>771575129</t>
  </si>
  <si>
    <t>Montáž podláh z dlaždíc keramických do tmelu v obmedzenom priestore veľ. 300 x 300 mm</t>
  </si>
  <si>
    <t>756843745</t>
  </si>
  <si>
    <t>1001257329</t>
  </si>
  <si>
    <t>998771102</t>
  </si>
  <si>
    <t>Presun hmôt pre podlahy z dlaždíc v objektoch výšky nad 6 do 12 m</t>
  </si>
  <si>
    <t>1635744308</t>
  </si>
  <si>
    <t>776</t>
  </si>
  <si>
    <t>Podlahy povlakové</t>
  </si>
  <si>
    <t>776401800</t>
  </si>
  <si>
    <t>Demontáž soklíkov alebo líšt</t>
  </si>
  <si>
    <t>43460335</t>
  </si>
  <si>
    <t>776511820</t>
  </si>
  <si>
    <t>Odstránenie povlakových podláh z nášľapnej plochy lepených s podložkou,  -0,00100t</t>
  </si>
  <si>
    <t>845968349</t>
  </si>
  <si>
    <t>776990105</t>
  </si>
  <si>
    <t>Vysávanie podkladu pred kladením povlakovýck podláh</t>
  </si>
  <si>
    <t>1341971772</t>
  </si>
  <si>
    <t>776990110</t>
  </si>
  <si>
    <t>Penetrovanie podkladu pred kladením povlakových podláh</t>
  </si>
  <si>
    <t>-2011581500</t>
  </si>
  <si>
    <t>776992125</t>
  </si>
  <si>
    <t>Vyspravenie podkladu nivelačnou stierkou hr. 3 mm</t>
  </si>
  <si>
    <t>1695728758</t>
  </si>
  <si>
    <t>776992200</t>
  </si>
  <si>
    <t>Príprava podkladu prebrúsením strojne brúskou na betón</t>
  </si>
  <si>
    <t>-1378816341</t>
  </si>
  <si>
    <t>998776102</t>
  </si>
  <si>
    <t>Presun hmôt pre podlahy povlakové v objektoch výšky nad 6 do 12 m</t>
  </si>
  <si>
    <t>-956664307</t>
  </si>
  <si>
    <t>781</t>
  </si>
  <si>
    <t>Obklady</t>
  </si>
  <si>
    <t>781445121</t>
  </si>
  <si>
    <t>Montáž obkladov vnútor. stien z obkladačiek kladených do tmelu v obmedzenom priestore veľ. 200x250 mm</t>
  </si>
  <si>
    <t>-837325807</t>
  </si>
  <si>
    <t>597640002200</t>
  </si>
  <si>
    <t>Obkladačky keramické MARMO, lxvxhr 198x248x6,8 mm, farba béžová, RAKO, alebo ekvivalentná náhrada</t>
  </si>
  <si>
    <t>-391688887</t>
  </si>
  <si>
    <t>781491111</t>
  </si>
  <si>
    <t>Montáž plastových profilov pre obklad do tmelu - roh steny</t>
  </si>
  <si>
    <t>1733857251</t>
  </si>
  <si>
    <t>5628471200</t>
  </si>
  <si>
    <t>Profil rohový vonkajší PVC biely pre obklady 6 mm dl. 2,7 m</t>
  </si>
  <si>
    <t>-902029163</t>
  </si>
  <si>
    <t>781491115</t>
  </si>
  <si>
    <t>Montáž plastových profilov pre obklad do tmelu - ukončenie obkladu</t>
  </si>
  <si>
    <t>-1789196269</t>
  </si>
  <si>
    <t>5628471500</t>
  </si>
  <si>
    <t>Profil ukončovací PVC biely pre obklady 6 mm dl. 2,7 m</t>
  </si>
  <si>
    <t>-238597679</t>
  </si>
  <si>
    <t>781675204</t>
  </si>
  <si>
    <t>Montáž obkladov ostenia z obkladačiek keramických do tmelu, akákoľvek veľkosť</t>
  </si>
  <si>
    <t>-1529280474</t>
  </si>
  <si>
    <t>1738376469</t>
  </si>
  <si>
    <t>998781102</t>
  </si>
  <si>
    <t>Presun hmôt pre obklady keramické v objektoch výšky nad 6 do 12 m</t>
  </si>
  <si>
    <t>456940319</t>
  </si>
  <si>
    <t>729401417</t>
  </si>
  <si>
    <t>-1087699038</t>
  </si>
  <si>
    <t>69485958</t>
  </si>
  <si>
    <t>-1527673216</t>
  </si>
  <si>
    <t>86987438</t>
  </si>
  <si>
    <t>-1863904024</t>
  </si>
  <si>
    <t>2112603577</t>
  </si>
  <si>
    <t>-1886424215</t>
  </si>
  <si>
    <t>504633891</t>
  </si>
  <si>
    <t>2042210953</t>
  </si>
  <si>
    <t>1028150016</t>
  </si>
  <si>
    <t>-1530081994</t>
  </si>
  <si>
    <t>971036005</t>
  </si>
  <si>
    <t>Jadrové vrty diamantovými korunkami do D 60 mm do stien - murivo tehlové -0,00005t</t>
  </si>
  <si>
    <t>-657014656</t>
  </si>
  <si>
    <t>972056009</t>
  </si>
  <si>
    <t>Jadrové vrty diamantovými korunkami do D 100 mm do stropov - železobetónových -0,00019t</t>
  </si>
  <si>
    <t>2051095971</t>
  </si>
  <si>
    <t>972056012</t>
  </si>
  <si>
    <t>Jadrové vrty diamantovými korunkami do D 130 mm do stropov - železobetónových -0,00032t</t>
  </si>
  <si>
    <t>1202150011</t>
  </si>
  <si>
    <t>974031142</t>
  </si>
  <si>
    <t>Vysekávanie rýh v akomkoľvek murive tehlovom na akúkoľvek maltu do hĺbky 70 mm a š. do 70 mm,  -0,00900t</t>
  </si>
  <si>
    <t>2086994354</t>
  </si>
  <si>
    <t>2001746738</t>
  </si>
  <si>
    <t>974031164</t>
  </si>
  <si>
    <t>Vysekávanie rýh v akomkoľvek murive tehlovom na akúkoľvek maltu do hĺbky 150 mm a š. do 150 mm,  -0,04000t</t>
  </si>
  <si>
    <t>-639167214</t>
  </si>
  <si>
    <t>436675306</t>
  </si>
  <si>
    <t>1973050930</t>
  </si>
  <si>
    <t>-588209883</t>
  </si>
  <si>
    <t>-575074208</t>
  </si>
  <si>
    <t>-1443388929</t>
  </si>
  <si>
    <t>1198600573</t>
  </si>
  <si>
    <t>-614980960</t>
  </si>
  <si>
    <t>-1040833393</t>
  </si>
  <si>
    <t>283310002800</t>
  </si>
  <si>
    <t>Izolačná PE trubica TUBOLIT DG 20x13 mm (d potrubia x hr. izolácie), nadrezaná, AZ FLEX, alebo ekvivalentná náhrada</t>
  </si>
  <si>
    <t>-1381981240</t>
  </si>
  <si>
    <t>-1654730254</t>
  </si>
  <si>
    <t>1143468197</t>
  </si>
  <si>
    <t>713530260</t>
  </si>
  <si>
    <t>Montáž protipožiarnych stropných prestupov potrubí DN otvoru/DN potrubia 107/82 mm izolované tmelom El90-180, s vloženou TI</t>
  </si>
  <si>
    <t>-1636130438</t>
  </si>
  <si>
    <t>449410002700</t>
  </si>
  <si>
    <t>Požiarny silikónový tmel HILTI CP 601S, objem 310 ml, alebo ekvivalentná náhrada</t>
  </si>
  <si>
    <t>250442320</t>
  </si>
  <si>
    <t>631470000100</t>
  </si>
  <si>
    <t>Doska ProRox SL 960, 60x600x1000 mm, technická izolácia z kamennej vlny pre izolovanie nádrží, ROCKWOOL, alebo ekvivalentná náhrada</t>
  </si>
  <si>
    <t>-1251991523</t>
  </si>
  <si>
    <t>713530270</t>
  </si>
  <si>
    <t>Montáž protipožiarnych stropných prestupov potrubí DN otvoru/DN potrubia 132/100 mm izolované tmelom El90-180, s vloženou TI</t>
  </si>
  <si>
    <t>-307931624</t>
  </si>
  <si>
    <t>-468038005</t>
  </si>
  <si>
    <t>-1319960236</t>
  </si>
  <si>
    <t>12352437</t>
  </si>
  <si>
    <t>-1396130450</t>
  </si>
  <si>
    <t>721171109</t>
  </si>
  <si>
    <t>Potrubie z PVC - U odpadové ležaté hrdlové D 110x2, 2</t>
  </si>
  <si>
    <t>644270961</t>
  </si>
  <si>
    <t>721172109</t>
  </si>
  <si>
    <t>Potrubie z PVC - U odpadové zvislé hrdlové D 110x2, 2</t>
  </si>
  <si>
    <t>-171612801</t>
  </si>
  <si>
    <t>721173205</t>
  </si>
  <si>
    <t>Potrubie z PVC - U odpadné pripájacie D 50x1, 8</t>
  </si>
  <si>
    <t>-1118972528</t>
  </si>
  <si>
    <t>721194105</t>
  </si>
  <si>
    <t>Zriadenie prípojky na potrubí vyvedenie a upevnenie odpadových výpustiek D 50x1, 8</t>
  </si>
  <si>
    <t>168023968</t>
  </si>
  <si>
    <t>721194109</t>
  </si>
  <si>
    <t>Zriadenie prípojky na potrubí vyvedenie a upevnenie odpadových výpustiek D 110x2, 3</t>
  </si>
  <si>
    <t>-1381726749</t>
  </si>
  <si>
    <t>721290015</t>
  </si>
  <si>
    <t>Montáž privzdušňovacieho ventilu podomietkového</t>
  </si>
  <si>
    <t>1654148585</t>
  </si>
  <si>
    <t>551610000200</t>
  </si>
  <si>
    <t>Privzdušňovacia hlavica HL900NECO, DN 110, (37 l/s), - 40 až + 60°C, dvojitá izolačná stena, vnútorná kanalizácia, PP, alebo ekvivalentná náhrada</t>
  </si>
  <si>
    <t>-1656149767</t>
  </si>
  <si>
    <t>721290111</t>
  </si>
  <si>
    <t>Ostatné - skúška tesnosti kanalizácie v objektoch vodou do DN 125</t>
  </si>
  <si>
    <t>2056782040</t>
  </si>
  <si>
    <t>721300912</t>
  </si>
  <si>
    <t>Prečistenie zvislých odpadov v jednom podlaží do DN 200</t>
  </si>
  <si>
    <t>1513898332</t>
  </si>
  <si>
    <t>-2101277764</t>
  </si>
  <si>
    <t>998721102</t>
  </si>
  <si>
    <t>Presun hmôt pre vnútornú kanalizáciu v objektoch výšky nad 6 do 12 m</t>
  </si>
  <si>
    <t>-410842154</t>
  </si>
  <si>
    <t>351877486</t>
  </si>
  <si>
    <t>-1252188398</t>
  </si>
  <si>
    <t>722172121</t>
  </si>
  <si>
    <t>Potrubie z plastických rúr PP-R D20/3.4 - PN20, polyfúznym zváraním</t>
  </si>
  <si>
    <t>122538623</t>
  </si>
  <si>
    <t>-2007786239</t>
  </si>
  <si>
    <t>722172123</t>
  </si>
  <si>
    <t>Potrubie z plastických rúr PP-R D32/5.4 - PN20, polyfúznym zváraním</t>
  </si>
  <si>
    <t>1554476648</t>
  </si>
  <si>
    <t>722172775</t>
  </si>
  <si>
    <t>Montáž nástenky PP-R DN 20</t>
  </si>
  <si>
    <t>1091971990</t>
  </si>
  <si>
    <t>286540045700</t>
  </si>
  <si>
    <t>Nástenka koncová INSTAPLAST PP-R D 20x1/2" MZD vnútorný závit, ľavá, systém pre rozvod vody a stlačeného vzduchu, PIPELIFE, alebo ekvivalentná náhrada</t>
  </si>
  <si>
    <t>-284750536</t>
  </si>
  <si>
    <t>1809074131</t>
  </si>
  <si>
    <t>-519269020</t>
  </si>
  <si>
    <t>-1027759912</t>
  </si>
  <si>
    <t>991020959</t>
  </si>
  <si>
    <t>1222140455</t>
  </si>
  <si>
    <t>-878501960</t>
  </si>
  <si>
    <t>725119307</t>
  </si>
  <si>
    <t>Montáž záchodovej misy kombinovanej s rovným odpadom</t>
  </si>
  <si>
    <t>-2022146943</t>
  </si>
  <si>
    <t>552360001900</t>
  </si>
  <si>
    <t>WC nerezové antivandalové kombi so sedátkom pre telesne postihnutých, SANELA, alebo ekvivalentná náhrada</t>
  </si>
  <si>
    <t>1705558871</t>
  </si>
  <si>
    <t>725219401</t>
  </si>
  <si>
    <t>Montáž umývadla na skrutky do muriva, bez výtokovej armatúry</t>
  </si>
  <si>
    <t>1325217091</t>
  </si>
  <si>
    <t>552310004200</t>
  </si>
  <si>
    <t>Umývadlo nerezové závesné pre telesne postihnutých, SANELA, alebo ekvivalentná náhrada</t>
  </si>
  <si>
    <t>-1938944768</t>
  </si>
  <si>
    <t>725291114</t>
  </si>
  <si>
    <t>Montáž doplnkov zariadení kúpeľní a záchodov, madlá</t>
  </si>
  <si>
    <t>-1781947041</t>
  </si>
  <si>
    <t>552380011300</t>
  </si>
  <si>
    <t>Madlo nerezové toaletné UNIVERSUM pevné kotvené do múra, dĺžka 550 mm, JIKA, alebo ekvivalentná náhrada</t>
  </si>
  <si>
    <t>888769972</t>
  </si>
  <si>
    <t>552380011400</t>
  </si>
  <si>
    <t>Madlo nerezové toaletné UNIVERSUM priestorové, dĺžka 900 mm, JIKA, alebo ekvivalentná náhrada</t>
  </si>
  <si>
    <t>-1874169032</t>
  </si>
  <si>
    <t>725819401</t>
  </si>
  <si>
    <t>Montáž ventilu rohového s pripojovacou rúrkou G 1/2</t>
  </si>
  <si>
    <t>2012787793</t>
  </si>
  <si>
    <t>551410000300</t>
  </si>
  <si>
    <t>Ventil pre hygienické a zdravotnické zariadenia T 66 A 1/2" rohový mosadzný s vrškom T 13, alebo ekvivalentná náhrada</t>
  </si>
  <si>
    <t>1611344667</t>
  </si>
  <si>
    <t>552270005600</t>
  </si>
  <si>
    <t>Hadica FLEXI nerezová sanitárna ohybná 1/2" FF, dĺ. 500 mm, pripojovacia do sanitárnych rozvodov, IVAR, alebo ekvivalentná náhrada</t>
  </si>
  <si>
    <t>1571930760</t>
  </si>
  <si>
    <t>-1485517568</t>
  </si>
  <si>
    <t>-517709422</t>
  </si>
  <si>
    <t>577802208</t>
  </si>
  <si>
    <t>725829601</t>
  </si>
  <si>
    <t>Montáž batérií umývadlových stojankových pákových alebo klasických</t>
  </si>
  <si>
    <t>-1207199173</t>
  </si>
  <si>
    <t>551450003900</t>
  </si>
  <si>
    <t>Batéria umývadlová stojanková páková Lyra, bez zátky, rozmer 290x215x270 mm, chróm, JIKA, alebo ekvivalentná náhrada</t>
  </si>
  <si>
    <t>186899843</t>
  </si>
  <si>
    <t>725869301</t>
  </si>
  <si>
    <t>Montáž zápachovej uzávierky pre zariaďovacie predmety, umývadlová do D 40</t>
  </si>
  <si>
    <t>259120487</t>
  </si>
  <si>
    <t>551620008500</t>
  </si>
  <si>
    <t>Zápachová uzávierka pre umývadlá a bidety HL135/40, DN 40x 5/4", s výškovou nastaviteľnou rúrkou a závitom, čistiacim kusom a rozetou, otočný odtok, PP, alebo ekvivalentná náhrada</t>
  </si>
  <si>
    <t>-241939603</t>
  </si>
  <si>
    <t>-921846360</t>
  </si>
  <si>
    <t>1.4.1a</t>
  </si>
  <si>
    <t>1.4.1b</t>
  </si>
  <si>
    <t>1.4.1c</t>
  </si>
  <si>
    <t>1.4.1d</t>
  </si>
  <si>
    <t>1.4.2a</t>
  </si>
  <si>
    <t>1.4.2b</t>
  </si>
  <si>
    <t>1.4.1a - Obvodový plášť</t>
  </si>
  <si>
    <t>1.4.1b - Strešný plášť</t>
  </si>
  <si>
    <t>1.4.1c - Odstránenie vlhkosti muriva</t>
  </si>
  <si>
    <t>1.4.1d - Plošina</t>
  </si>
  <si>
    <t xml:space="preserve"> SO 01.1.4 Ostatné</t>
  </si>
  <si>
    <t>1.4.2a - Inštalácie</t>
  </si>
  <si>
    <t>1.4.2b - Bleskozvod</t>
  </si>
  <si>
    <t>1.4.3 - Vykurovanie</t>
  </si>
  <si>
    <t>1.4.4 - Zdravotechnika</t>
  </si>
  <si>
    <t>1.4 - SO 01.1.4 Ostatné</t>
  </si>
  <si>
    <t>2.1 - Stavebné práce</t>
  </si>
  <si>
    <t>1.2.2 - Zdravotechnika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</si>
</sst>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top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0" fillId="0" borderId="0" xfId="0" applyNumberFormat="1" applyFont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2" fillId="5" borderId="0" xfId="0" applyNumberFormat="1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0" fillId="0" borderId="23" xfId="0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167" fontId="20" fillId="0" borderId="23" xfId="0" applyNumberFormat="1" applyFont="1" applyBorder="1" applyAlignment="1" applyProtection="1">
      <alignment vertical="center"/>
      <protection locked="0"/>
    </xf>
    <xf numFmtId="4" fontId="20" fillId="3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33" fillId="0" borderId="23" xfId="0" applyFont="1" applyBorder="1" applyAlignment="1" applyProtection="1">
      <alignment horizontal="center" vertical="center"/>
      <protection locked="0"/>
    </xf>
    <xf numFmtId="49" fontId="33" fillId="0" borderId="23" xfId="0" applyNumberFormat="1" applyFont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 applyProtection="1">
      <alignment horizontal="center" vertical="center" wrapText="1"/>
      <protection locked="0"/>
    </xf>
    <xf numFmtId="167" fontId="33" fillId="0" borderId="23" xfId="0" applyNumberFormat="1" applyFont="1" applyBorder="1" applyAlignment="1" applyProtection="1">
      <alignment vertical="center"/>
      <protection locked="0"/>
    </xf>
    <xf numFmtId="4" fontId="33" fillId="3" borderId="23" xfId="0" applyNumberFormat="1" applyFont="1" applyFill="1" applyBorder="1" applyAlignment="1" applyProtection="1">
      <alignment vertical="center"/>
      <protection locked="0"/>
    </xf>
    <xf numFmtId="4" fontId="33" fillId="0" borderId="23" xfId="0" applyNumberFormat="1" applyFont="1" applyBorder="1" applyAlignment="1" applyProtection="1">
      <alignment vertical="center"/>
      <protection locked="0"/>
    </xf>
    <xf numFmtId="0" fontId="34" fillId="0" borderId="23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167" fontId="20" fillId="3" borderId="23" xfId="0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4" fontId="22" fillId="5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/>
    </xf>
    <xf numFmtId="16" fontId="28" fillId="0" borderId="0" xfId="0" applyNumberFormat="1" applyFont="1" applyAlignment="1">
      <alignment horizontal="left" vertical="center" wrapText="1"/>
    </xf>
    <xf numFmtId="14" fontId="28" fillId="0" borderId="0" xfId="0" applyNumberFormat="1" applyFont="1" applyAlignment="1">
      <alignment horizontal="left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6"/>
  <sheetViews>
    <sheetView showGridLines="0" topLeftCell="A100" workbookViewId="0">
      <selection activeCell="AB127" sqref="AB12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27" t="s">
        <v>5</v>
      </c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/>
      <c r="BS4" s="14" t="s">
        <v>10</v>
      </c>
    </row>
    <row r="5" spans="1:74" s="1" customFormat="1" ht="12" customHeight="1">
      <c r="B5" s="17"/>
      <c r="D5" s="21" t="s">
        <v>11</v>
      </c>
      <c r="K5" s="232" t="s">
        <v>12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R5" s="17"/>
      <c r="BE5" s="229"/>
      <c r="BS5" s="14" t="s">
        <v>6</v>
      </c>
    </row>
    <row r="6" spans="1:74" s="1" customFormat="1" ht="36.950000000000003" customHeight="1">
      <c r="B6" s="17"/>
      <c r="D6" s="23" t="s">
        <v>13</v>
      </c>
      <c r="K6" s="233" t="s">
        <v>14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R6" s="17"/>
      <c r="BE6" s="230"/>
      <c r="BS6" s="14" t="s">
        <v>6</v>
      </c>
    </row>
    <row r="7" spans="1:74" s="1" customFormat="1" ht="12" customHeight="1">
      <c r="B7" s="17"/>
      <c r="D7" s="24" t="s">
        <v>15</v>
      </c>
      <c r="K7" s="22" t="s">
        <v>16</v>
      </c>
      <c r="AK7" s="24" t="s">
        <v>17</v>
      </c>
      <c r="AN7" s="22" t="s">
        <v>18</v>
      </c>
      <c r="AR7" s="17"/>
      <c r="BE7" s="230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/>
      <c r="AR8" s="17"/>
      <c r="BE8" s="230"/>
      <c r="BS8" s="14" t="s">
        <v>6</v>
      </c>
    </row>
    <row r="9" spans="1:74" s="1" customFormat="1" ht="29.25" customHeight="1">
      <c r="B9" s="17"/>
      <c r="D9" s="21" t="s">
        <v>22</v>
      </c>
      <c r="K9" s="26"/>
      <c r="AK9" s="21" t="s">
        <v>23</v>
      </c>
      <c r="AN9" s="26" t="s">
        <v>24</v>
      </c>
      <c r="AR9" s="17"/>
      <c r="BE9" s="230"/>
      <c r="BS9" s="14" t="s">
        <v>6</v>
      </c>
    </row>
    <row r="10" spans="1:74" s="1" customFormat="1" ht="12" customHeight="1">
      <c r="B10" s="17"/>
      <c r="D10" s="24" t="s">
        <v>25</v>
      </c>
      <c r="AK10" s="24" t="s">
        <v>26</v>
      </c>
      <c r="AN10" s="22" t="s">
        <v>27</v>
      </c>
      <c r="AR10" s="17"/>
      <c r="BE10" s="230"/>
      <c r="BS10" s="14" t="s">
        <v>6</v>
      </c>
    </row>
    <row r="11" spans="1:74" s="1" customFormat="1" ht="18.399999999999999" customHeight="1">
      <c r="B11" s="17"/>
      <c r="E11" s="22" t="s">
        <v>28</v>
      </c>
      <c r="AK11" s="24" t="s">
        <v>29</v>
      </c>
      <c r="AN11" s="22"/>
      <c r="AR11" s="17"/>
      <c r="BE11" s="230"/>
      <c r="BS11" s="14" t="s">
        <v>6</v>
      </c>
    </row>
    <row r="12" spans="1:74" s="1" customFormat="1" ht="6.95" customHeight="1">
      <c r="B12" s="17"/>
      <c r="AR12" s="17"/>
      <c r="BE12" s="230"/>
      <c r="BS12" s="14" t="s">
        <v>6</v>
      </c>
    </row>
    <row r="13" spans="1:74" s="1" customFormat="1" ht="12" customHeight="1">
      <c r="B13" s="17"/>
      <c r="D13" s="24" t="s">
        <v>30</v>
      </c>
      <c r="AK13" s="24" t="s">
        <v>26</v>
      </c>
      <c r="AN13" s="27"/>
      <c r="AR13" s="17"/>
      <c r="BE13" s="230"/>
      <c r="BS13" s="14" t="s">
        <v>6</v>
      </c>
    </row>
    <row r="14" spans="1:74" ht="12.75">
      <c r="B14" s="17"/>
      <c r="E14" s="234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4" t="s">
        <v>29</v>
      </c>
      <c r="AN14" s="27"/>
      <c r="AR14" s="17"/>
      <c r="BE14" s="230"/>
      <c r="BS14" s="14" t="s">
        <v>6</v>
      </c>
    </row>
    <row r="15" spans="1:74" s="1" customFormat="1" ht="6.95" customHeight="1">
      <c r="B15" s="17"/>
      <c r="AR15" s="17"/>
      <c r="BE15" s="230"/>
      <c r="BS15" s="14" t="s">
        <v>3</v>
      </c>
    </row>
    <row r="16" spans="1:74" s="1" customFormat="1" ht="12" customHeight="1">
      <c r="B16" s="17"/>
      <c r="D16" s="24" t="s">
        <v>31</v>
      </c>
      <c r="AK16" s="24" t="s">
        <v>26</v>
      </c>
      <c r="AN16" s="22" t="s">
        <v>32</v>
      </c>
      <c r="AR16" s="17"/>
      <c r="BE16" s="230"/>
      <c r="BS16" s="14" t="s">
        <v>3</v>
      </c>
    </row>
    <row r="17" spans="1:71" s="1" customFormat="1" ht="18.399999999999999" customHeight="1">
      <c r="B17" s="17"/>
      <c r="E17" s="22" t="s">
        <v>33</v>
      </c>
      <c r="AK17" s="24" t="s">
        <v>29</v>
      </c>
      <c r="AN17" s="22" t="s">
        <v>34</v>
      </c>
      <c r="AR17" s="17"/>
      <c r="BE17" s="230"/>
      <c r="BS17" s="14" t="s">
        <v>35</v>
      </c>
    </row>
    <row r="18" spans="1:71" s="1" customFormat="1" ht="6.95" customHeight="1">
      <c r="B18" s="17"/>
      <c r="AR18" s="17"/>
      <c r="BE18" s="230"/>
      <c r="BS18" s="14" t="s">
        <v>6</v>
      </c>
    </row>
    <row r="19" spans="1:71" s="1" customFormat="1" ht="12" customHeight="1">
      <c r="B19" s="17"/>
      <c r="D19" s="24" t="s">
        <v>36</v>
      </c>
      <c r="AK19" s="24" t="s">
        <v>26</v>
      </c>
      <c r="AN19" s="22" t="s">
        <v>37</v>
      </c>
      <c r="AR19" s="17"/>
      <c r="BE19" s="230"/>
      <c r="BS19" s="14" t="s">
        <v>6</v>
      </c>
    </row>
    <row r="20" spans="1:71" s="1" customFormat="1" ht="18.399999999999999" customHeight="1">
      <c r="B20" s="17"/>
      <c r="E20" s="22" t="s">
        <v>38</v>
      </c>
      <c r="AK20" s="24" t="s">
        <v>29</v>
      </c>
      <c r="AN20" s="22" t="s">
        <v>37</v>
      </c>
      <c r="AR20" s="17"/>
      <c r="BE20" s="230"/>
      <c r="BS20" s="14" t="s">
        <v>35</v>
      </c>
    </row>
    <row r="21" spans="1:71" s="1" customFormat="1" ht="6.95" customHeight="1">
      <c r="B21" s="17"/>
      <c r="AR21" s="17"/>
      <c r="BE21" s="230"/>
    </row>
    <row r="22" spans="1:71" s="1" customFormat="1" ht="12" customHeight="1">
      <c r="B22" s="17"/>
      <c r="D22" s="24" t="s">
        <v>39</v>
      </c>
      <c r="AR22" s="17"/>
      <c r="BE22" s="230"/>
    </row>
    <row r="23" spans="1:71" s="1" customFormat="1" ht="16.5" customHeight="1">
      <c r="B23" s="17"/>
      <c r="E23" s="236" t="s">
        <v>1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R23" s="17"/>
      <c r="BE23" s="230"/>
    </row>
    <row r="24" spans="1:71" s="1" customFormat="1" ht="6.95" customHeight="1">
      <c r="B24" s="17"/>
      <c r="AR24" s="17"/>
      <c r="BE24" s="230"/>
    </row>
    <row r="25" spans="1:71" s="1" customFormat="1" ht="6.95" customHeight="1">
      <c r="B25" s="17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7"/>
      <c r="BE25" s="230"/>
    </row>
    <row r="26" spans="1:71" s="1" customFormat="1" ht="14.45" customHeight="1">
      <c r="B26" s="17"/>
      <c r="D26" s="30" t="s">
        <v>40</v>
      </c>
      <c r="AK26" s="237"/>
      <c r="AL26" s="228"/>
      <c r="AM26" s="228"/>
      <c r="AN26" s="228"/>
      <c r="AO26" s="228"/>
      <c r="AR26" s="17"/>
      <c r="BE26" s="230"/>
    </row>
    <row r="27" spans="1:71" s="1" customFormat="1" ht="14.45" customHeight="1">
      <c r="B27" s="17"/>
      <c r="D27" s="30" t="s">
        <v>41</v>
      </c>
      <c r="AK27" s="237"/>
      <c r="AL27" s="237"/>
      <c r="AM27" s="237"/>
      <c r="AN27" s="237"/>
      <c r="AO27" s="237"/>
      <c r="AR27" s="17"/>
      <c r="BE27" s="230"/>
    </row>
    <row r="28" spans="1:7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3"/>
      <c r="BE28" s="230"/>
    </row>
    <row r="29" spans="1:71" s="2" customFormat="1" ht="25.9" customHeight="1">
      <c r="A29" s="32"/>
      <c r="B29" s="33"/>
      <c r="C29" s="32"/>
      <c r="D29" s="34" t="s">
        <v>42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38"/>
      <c r="AL29" s="239"/>
      <c r="AM29" s="239"/>
      <c r="AN29" s="239"/>
      <c r="AO29" s="239"/>
      <c r="AP29" s="32"/>
      <c r="AQ29" s="32"/>
      <c r="AR29" s="33"/>
      <c r="BE29" s="230"/>
    </row>
    <row r="30" spans="1:7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3"/>
      <c r="BE30" s="230"/>
    </row>
    <row r="31" spans="1:71" s="2" customFormat="1" ht="12.75">
      <c r="A31" s="32"/>
      <c r="B31" s="33"/>
      <c r="C31" s="32"/>
      <c r="D31" s="32"/>
      <c r="E31" s="32"/>
      <c r="F31" s="32"/>
      <c r="G31" s="32"/>
      <c r="H31" s="32"/>
      <c r="I31" s="32"/>
      <c r="J31" s="32"/>
      <c r="K31" s="32"/>
      <c r="L31" s="240" t="s">
        <v>43</v>
      </c>
      <c r="M31" s="240"/>
      <c r="N31" s="240"/>
      <c r="O31" s="240"/>
      <c r="P31" s="240"/>
      <c r="Q31" s="32"/>
      <c r="R31" s="32"/>
      <c r="S31" s="32"/>
      <c r="T31" s="32"/>
      <c r="U31" s="32"/>
      <c r="V31" s="32"/>
      <c r="W31" s="240" t="s">
        <v>44</v>
      </c>
      <c r="X31" s="240"/>
      <c r="Y31" s="240"/>
      <c r="Z31" s="240"/>
      <c r="AA31" s="240"/>
      <c r="AB31" s="240"/>
      <c r="AC31" s="240"/>
      <c r="AD31" s="240"/>
      <c r="AE31" s="240"/>
      <c r="AF31" s="32"/>
      <c r="AG31" s="32"/>
      <c r="AH31" s="32"/>
      <c r="AI31" s="32"/>
      <c r="AJ31" s="32"/>
      <c r="AK31" s="240" t="s">
        <v>45</v>
      </c>
      <c r="AL31" s="240"/>
      <c r="AM31" s="240"/>
      <c r="AN31" s="240"/>
      <c r="AO31" s="240"/>
      <c r="AP31" s="32"/>
      <c r="AQ31" s="32"/>
      <c r="AR31" s="33"/>
      <c r="BE31" s="230"/>
    </row>
    <row r="32" spans="1:71" s="3" customFormat="1" ht="14.45" customHeight="1">
      <c r="B32" s="37"/>
      <c r="D32" s="24" t="s">
        <v>46</v>
      </c>
      <c r="F32" s="24" t="s">
        <v>47</v>
      </c>
      <c r="L32" s="222">
        <v>0.2</v>
      </c>
      <c r="M32" s="221"/>
      <c r="N32" s="221"/>
      <c r="O32" s="221"/>
      <c r="P32" s="221"/>
      <c r="W32" s="220"/>
      <c r="X32" s="221"/>
      <c r="Y32" s="221"/>
      <c r="Z32" s="221"/>
      <c r="AA32" s="221"/>
      <c r="AB32" s="221"/>
      <c r="AC32" s="221"/>
      <c r="AD32" s="221"/>
      <c r="AE32" s="221"/>
      <c r="AK32" s="220"/>
      <c r="AL32" s="221"/>
      <c r="AM32" s="221"/>
      <c r="AN32" s="221"/>
      <c r="AO32" s="221"/>
      <c r="AR32" s="37"/>
      <c r="BE32" s="231"/>
    </row>
    <row r="33" spans="1:57" s="3" customFormat="1" ht="14.45" customHeight="1">
      <c r="B33" s="37"/>
      <c r="F33" s="24" t="s">
        <v>48</v>
      </c>
      <c r="L33" s="222">
        <v>0.2</v>
      </c>
      <c r="M33" s="221"/>
      <c r="N33" s="221"/>
      <c r="O33" s="221"/>
      <c r="P33" s="221"/>
      <c r="W33" s="220"/>
      <c r="X33" s="221"/>
      <c r="Y33" s="221"/>
      <c r="Z33" s="221"/>
      <c r="AA33" s="221"/>
      <c r="AB33" s="221"/>
      <c r="AC33" s="221"/>
      <c r="AD33" s="221"/>
      <c r="AE33" s="221"/>
      <c r="AK33" s="220"/>
      <c r="AL33" s="221"/>
      <c r="AM33" s="221"/>
      <c r="AN33" s="221"/>
      <c r="AO33" s="221"/>
      <c r="AR33" s="37"/>
      <c r="BE33" s="231"/>
    </row>
    <row r="34" spans="1:57" s="3" customFormat="1" ht="14.45" hidden="1" customHeight="1">
      <c r="B34" s="37"/>
      <c r="F34" s="24" t="s">
        <v>49</v>
      </c>
      <c r="L34" s="222">
        <v>0.2</v>
      </c>
      <c r="M34" s="221"/>
      <c r="N34" s="221"/>
      <c r="O34" s="221"/>
      <c r="P34" s="221"/>
      <c r="W34" s="220">
        <f>ROUND(BB94 + SUM(CF114:CF114), 2)</f>
        <v>0</v>
      </c>
      <c r="X34" s="221"/>
      <c r="Y34" s="221"/>
      <c r="Z34" s="221"/>
      <c r="AA34" s="221"/>
      <c r="AB34" s="221"/>
      <c r="AC34" s="221"/>
      <c r="AD34" s="221"/>
      <c r="AE34" s="221"/>
      <c r="AK34" s="220"/>
      <c r="AL34" s="221"/>
      <c r="AM34" s="221"/>
      <c r="AN34" s="221"/>
      <c r="AO34" s="221"/>
      <c r="AR34" s="37"/>
      <c r="BE34" s="231"/>
    </row>
    <row r="35" spans="1:57" s="3" customFormat="1" ht="14.45" hidden="1" customHeight="1">
      <c r="B35" s="37"/>
      <c r="F35" s="24" t="s">
        <v>50</v>
      </c>
      <c r="L35" s="222">
        <v>0.2</v>
      </c>
      <c r="M35" s="221"/>
      <c r="N35" s="221"/>
      <c r="O35" s="221"/>
      <c r="P35" s="221"/>
      <c r="W35" s="220">
        <f>ROUND(BC94 + SUM(CG114:CG114), 2)</f>
        <v>0</v>
      </c>
      <c r="X35" s="221"/>
      <c r="Y35" s="221"/>
      <c r="Z35" s="221"/>
      <c r="AA35" s="221"/>
      <c r="AB35" s="221"/>
      <c r="AC35" s="221"/>
      <c r="AD35" s="221"/>
      <c r="AE35" s="221"/>
      <c r="AK35" s="220"/>
      <c r="AL35" s="221"/>
      <c r="AM35" s="221"/>
      <c r="AN35" s="221"/>
      <c r="AO35" s="221"/>
      <c r="AR35" s="37"/>
    </row>
    <row r="36" spans="1:57" s="3" customFormat="1" ht="14.45" hidden="1" customHeight="1">
      <c r="B36" s="37"/>
      <c r="F36" s="24" t="s">
        <v>51</v>
      </c>
      <c r="L36" s="222">
        <v>0</v>
      </c>
      <c r="M36" s="221"/>
      <c r="N36" s="221"/>
      <c r="O36" s="221"/>
      <c r="P36" s="221"/>
      <c r="W36" s="220">
        <f>ROUND(BD94 + SUM(CH114:CH114), 2)</f>
        <v>0</v>
      </c>
      <c r="X36" s="221"/>
      <c r="Y36" s="221"/>
      <c r="Z36" s="221"/>
      <c r="AA36" s="221"/>
      <c r="AB36" s="221"/>
      <c r="AC36" s="221"/>
      <c r="AD36" s="221"/>
      <c r="AE36" s="221"/>
      <c r="AK36" s="220"/>
      <c r="AL36" s="221"/>
      <c r="AM36" s="221"/>
      <c r="AN36" s="221"/>
      <c r="AO36" s="221"/>
      <c r="AR36" s="37"/>
    </row>
    <row r="37" spans="1:57" s="2" customFormat="1" ht="6.9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2" customFormat="1" ht="25.9" customHeight="1">
      <c r="A38" s="32"/>
      <c r="B38" s="33"/>
      <c r="C38" s="38"/>
      <c r="D38" s="39" t="s">
        <v>52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 t="s">
        <v>53</v>
      </c>
      <c r="U38" s="40"/>
      <c r="V38" s="40"/>
      <c r="W38" s="40"/>
      <c r="X38" s="226" t="s">
        <v>54</v>
      </c>
      <c r="Y38" s="224"/>
      <c r="Z38" s="224"/>
      <c r="AA38" s="224"/>
      <c r="AB38" s="224"/>
      <c r="AC38" s="40"/>
      <c r="AD38" s="40"/>
      <c r="AE38" s="40"/>
      <c r="AF38" s="40"/>
      <c r="AG38" s="40"/>
      <c r="AH38" s="40"/>
      <c r="AI38" s="40"/>
      <c r="AJ38" s="40"/>
      <c r="AK38" s="223"/>
      <c r="AL38" s="224"/>
      <c r="AM38" s="224"/>
      <c r="AN38" s="224"/>
      <c r="AO38" s="225"/>
      <c r="AP38" s="38"/>
      <c r="AQ38" s="38"/>
      <c r="AR38" s="33"/>
      <c r="BE38" s="32"/>
    </row>
    <row r="39" spans="1:57" s="2" customFormat="1" ht="6.95" customHeight="1">
      <c r="A39" s="32"/>
      <c r="B39" s="3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3"/>
      <c r="BE39" s="32"/>
    </row>
    <row r="40" spans="1:57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3"/>
      <c r="BE40" s="32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55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56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32"/>
      <c r="B60" s="33"/>
      <c r="C60" s="32"/>
      <c r="D60" s="45" t="s">
        <v>57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57</v>
      </c>
      <c r="AI60" s="35"/>
      <c r="AJ60" s="35"/>
      <c r="AK60" s="35"/>
      <c r="AL60" s="35"/>
      <c r="AM60" s="45" t="s">
        <v>58</v>
      </c>
      <c r="AN60" s="35"/>
      <c r="AO60" s="35"/>
      <c r="AP60" s="32"/>
      <c r="AQ60" s="32"/>
      <c r="AR60" s="33"/>
      <c r="BE60" s="32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32"/>
      <c r="B64" s="33"/>
      <c r="C64" s="32"/>
      <c r="D64" s="43" t="s">
        <v>59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60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32"/>
      <c r="B75" s="33"/>
      <c r="C75" s="32"/>
      <c r="D75" s="45" t="s">
        <v>57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57</v>
      </c>
      <c r="AI75" s="35"/>
      <c r="AJ75" s="35"/>
      <c r="AK75" s="35"/>
      <c r="AL75" s="35"/>
      <c r="AM75" s="45" t="s">
        <v>58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18" t="s">
        <v>61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4" t="s">
        <v>11</v>
      </c>
      <c r="L84" s="4" t="str">
        <f>K5</f>
        <v>2018011</v>
      </c>
      <c r="AR84" s="51"/>
    </row>
    <row r="85" spans="1:91" s="5" customFormat="1" ht="36.950000000000003" customHeight="1">
      <c r="B85" s="52"/>
      <c r="C85" s="53" t="s">
        <v>13</v>
      </c>
      <c r="L85" s="197" t="str">
        <f>K6</f>
        <v>Veľký Krtíš ODI PZ, rekonštrukcia a modernizácia objektu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4" t="s">
        <v>19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Veľký Krtíš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4" t="s">
        <v>21</v>
      </c>
      <c r="AJ87" s="32"/>
      <c r="AK87" s="32"/>
      <c r="AL87" s="32"/>
      <c r="AM87" s="217" t="str">
        <f>IF(AN8= "","",AN8)</f>
        <v/>
      </c>
      <c r="AN87" s="217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4" t="s">
        <v>25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Ministerstvo vnútra Slovenskej republiky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4" t="s">
        <v>31</v>
      </c>
      <c r="AJ89" s="32"/>
      <c r="AK89" s="32"/>
      <c r="AL89" s="32"/>
      <c r="AM89" s="215" t="str">
        <f>IF(E17="","",E17)</f>
        <v>PROMOST s.r.o.</v>
      </c>
      <c r="AN89" s="216"/>
      <c r="AO89" s="216"/>
      <c r="AP89" s="216"/>
      <c r="AQ89" s="32"/>
      <c r="AR89" s="33"/>
      <c r="AS89" s="210" t="s">
        <v>62</v>
      </c>
      <c r="AT89" s="211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4" t="s">
        <v>30</v>
      </c>
      <c r="D90" s="32"/>
      <c r="E90" s="32"/>
      <c r="F90" s="32"/>
      <c r="G90" s="32"/>
      <c r="H90" s="32"/>
      <c r="I90" s="32"/>
      <c r="J90" s="32"/>
      <c r="K90" s="32"/>
      <c r="L90" s="4">
        <f>IF(E14= "Vyplň údaj","",E14)</f>
        <v>0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4" t="s">
        <v>36</v>
      </c>
      <c r="AJ90" s="32"/>
      <c r="AK90" s="32"/>
      <c r="AL90" s="32"/>
      <c r="AM90" s="215" t="str">
        <f>IF(E20="","",E20)</f>
        <v>Ing. Michal Slobodník</v>
      </c>
      <c r="AN90" s="216"/>
      <c r="AO90" s="216"/>
      <c r="AP90" s="216"/>
      <c r="AQ90" s="32"/>
      <c r="AR90" s="33"/>
      <c r="AS90" s="212"/>
      <c r="AT90" s="213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12"/>
      <c r="AT91" s="213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199" t="s">
        <v>63</v>
      </c>
      <c r="D92" s="200"/>
      <c r="E92" s="200"/>
      <c r="F92" s="200"/>
      <c r="G92" s="200"/>
      <c r="H92" s="60"/>
      <c r="I92" s="201" t="s">
        <v>64</v>
      </c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19" t="s">
        <v>65</v>
      </c>
      <c r="AH92" s="200"/>
      <c r="AI92" s="200"/>
      <c r="AJ92" s="200"/>
      <c r="AK92" s="200"/>
      <c r="AL92" s="200"/>
      <c r="AM92" s="200"/>
      <c r="AN92" s="201" t="s">
        <v>66</v>
      </c>
      <c r="AO92" s="200"/>
      <c r="AP92" s="218"/>
      <c r="AQ92" s="61" t="s">
        <v>67</v>
      </c>
      <c r="AR92" s="33"/>
      <c r="AS92" s="62" t="s">
        <v>68</v>
      </c>
      <c r="AT92" s="63" t="s">
        <v>69</v>
      </c>
      <c r="AU92" s="63" t="s">
        <v>70</v>
      </c>
      <c r="AV92" s="63" t="s">
        <v>71</v>
      </c>
      <c r="AW92" s="63" t="s">
        <v>72</v>
      </c>
      <c r="AX92" s="63" t="s">
        <v>73</v>
      </c>
      <c r="AY92" s="63" t="s">
        <v>74</v>
      </c>
      <c r="AZ92" s="63" t="s">
        <v>75</v>
      </c>
      <c r="BA92" s="63" t="s">
        <v>76</v>
      </c>
      <c r="BB92" s="63" t="s">
        <v>77</v>
      </c>
      <c r="BC92" s="63" t="s">
        <v>78</v>
      </c>
      <c r="BD92" s="64" t="s">
        <v>79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80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09"/>
      <c r="AH94" s="209"/>
      <c r="AI94" s="209"/>
      <c r="AJ94" s="209"/>
      <c r="AK94" s="209"/>
      <c r="AL94" s="209"/>
      <c r="AM94" s="209"/>
      <c r="AN94" s="203"/>
      <c r="AO94" s="203"/>
      <c r="AP94" s="203"/>
      <c r="AQ94" s="72" t="s">
        <v>1</v>
      </c>
      <c r="AR94" s="68"/>
      <c r="AS94" s="73">
        <f>ROUND(AS95+AS110,2)</f>
        <v>0</v>
      </c>
      <c r="AT94" s="74">
        <f t="shared" ref="AT94:AT112" si="0">ROUND(SUM(AV94:AW94),2)</f>
        <v>0</v>
      </c>
      <c r="AU94" s="75">
        <f>ROUND(AU95+AU110,5)</f>
        <v>0</v>
      </c>
      <c r="AV94" s="74">
        <f>ROUND(AZ94*L32,2)</f>
        <v>0</v>
      </c>
      <c r="AW94" s="74">
        <f>ROUND(BA94*L33,2)</f>
        <v>0</v>
      </c>
      <c r="AX94" s="74">
        <f>ROUND(BB94*L32,2)</f>
        <v>0</v>
      </c>
      <c r="AY94" s="74">
        <f>ROUND(BC94*L33,2)</f>
        <v>0</v>
      </c>
      <c r="AZ94" s="74">
        <f>ROUND(AZ95+AZ110,2)</f>
        <v>0</v>
      </c>
      <c r="BA94" s="74">
        <f>ROUND(BA95+BA110,2)</f>
        <v>0</v>
      </c>
      <c r="BB94" s="74">
        <f>ROUND(BB95+BB110,2)</f>
        <v>0</v>
      </c>
      <c r="BC94" s="74">
        <f>ROUND(BC95+BC110,2)</f>
        <v>0</v>
      </c>
      <c r="BD94" s="76">
        <f>ROUND(BD95+BD110,2)</f>
        <v>0</v>
      </c>
      <c r="BS94" s="77" t="s">
        <v>81</v>
      </c>
      <c r="BT94" s="77" t="s">
        <v>82</v>
      </c>
      <c r="BU94" s="78" t="s">
        <v>83</v>
      </c>
      <c r="BV94" s="77" t="s">
        <v>84</v>
      </c>
      <c r="BW94" s="77" t="s">
        <v>4</v>
      </c>
      <c r="BX94" s="77" t="s">
        <v>85</v>
      </c>
      <c r="CL94" s="77" t="s">
        <v>16</v>
      </c>
    </row>
    <row r="95" spans="1:91" s="7" customFormat="1" ht="24.75" customHeight="1">
      <c r="B95" s="79"/>
      <c r="C95" s="80"/>
      <c r="D95" s="195">
        <v>1</v>
      </c>
      <c r="E95" s="195"/>
      <c r="F95" s="195"/>
      <c r="G95" s="195"/>
      <c r="H95" s="195"/>
      <c r="I95" s="81"/>
      <c r="J95" s="195" t="s">
        <v>86</v>
      </c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208"/>
      <c r="AH95" s="207"/>
      <c r="AI95" s="207"/>
      <c r="AJ95" s="207"/>
      <c r="AK95" s="207"/>
      <c r="AL95" s="207"/>
      <c r="AM95" s="207"/>
      <c r="AN95" s="206"/>
      <c r="AO95" s="207"/>
      <c r="AP95" s="207"/>
      <c r="AQ95" s="82" t="s">
        <v>87</v>
      </c>
      <c r="AR95" s="79"/>
      <c r="AS95" s="83">
        <f>ROUND(AS96+SUM(AS97:AS99),2)</f>
        <v>0</v>
      </c>
      <c r="AT95" s="84">
        <f t="shared" si="0"/>
        <v>0</v>
      </c>
      <c r="AU95" s="85">
        <f>ROUND(AU96+SUM(AU97:AU99),5)</f>
        <v>0</v>
      </c>
      <c r="AV95" s="84">
        <f>ROUND(AZ95*L32,2)</f>
        <v>0</v>
      </c>
      <c r="AW95" s="84">
        <f>ROUND(BA95*L33,2)</f>
        <v>0</v>
      </c>
      <c r="AX95" s="84">
        <f>ROUND(BB95*L32,2)</f>
        <v>0</v>
      </c>
      <c r="AY95" s="84">
        <f>ROUND(BC95*L33,2)</f>
        <v>0</v>
      </c>
      <c r="AZ95" s="84">
        <f>ROUND(AZ96+SUM(AZ97:AZ99),2)</f>
        <v>0</v>
      </c>
      <c r="BA95" s="84">
        <f>ROUND(BA96+SUM(BA97:BA99),2)</f>
        <v>0</v>
      </c>
      <c r="BB95" s="84">
        <f>ROUND(BB96+SUM(BB97:BB99),2)</f>
        <v>0</v>
      </c>
      <c r="BC95" s="84">
        <f>ROUND(BC96+SUM(BC97:BC99),2)</f>
        <v>0</v>
      </c>
      <c r="BD95" s="86">
        <f>ROUND(BD96+SUM(BD97:BD99),2)</f>
        <v>0</v>
      </c>
      <c r="BS95" s="87" t="s">
        <v>81</v>
      </c>
      <c r="BT95" s="87" t="s">
        <v>88</v>
      </c>
      <c r="BU95" s="87" t="s">
        <v>83</v>
      </c>
      <c r="BV95" s="87" t="s">
        <v>84</v>
      </c>
      <c r="BW95" s="87" t="s">
        <v>89</v>
      </c>
      <c r="BX95" s="87" t="s">
        <v>4</v>
      </c>
      <c r="CL95" s="87" t="s">
        <v>16</v>
      </c>
      <c r="CM95" s="87" t="s">
        <v>82</v>
      </c>
    </row>
    <row r="96" spans="1:91" s="4" customFormat="1" ht="23.25" customHeight="1">
      <c r="A96" s="88" t="s">
        <v>90</v>
      </c>
      <c r="B96" s="51"/>
      <c r="C96" s="10"/>
      <c r="D96" s="10"/>
      <c r="E96" s="247">
        <v>43831</v>
      </c>
      <c r="F96" s="196"/>
      <c r="G96" s="196"/>
      <c r="H96" s="196"/>
      <c r="I96" s="196"/>
      <c r="J96" s="10"/>
      <c r="K96" s="196" t="s">
        <v>91</v>
      </c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202"/>
      <c r="AH96" s="205"/>
      <c r="AI96" s="205"/>
      <c r="AJ96" s="205"/>
      <c r="AK96" s="205"/>
      <c r="AL96" s="205"/>
      <c r="AM96" s="205"/>
      <c r="AN96" s="202"/>
      <c r="AO96" s="205"/>
      <c r="AP96" s="205"/>
      <c r="AQ96" s="89" t="s">
        <v>92</v>
      </c>
      <c r="AR96" s="51"/>
      <c r="AS96" s="90">
        <v>0</v>
      </c>
      <c r="AT96" s="91">
        <f t="shared" si="0"/>
        <v>0</v>
      </c>
      <c r="AU96" s="92">
        <f>'SO 01.1.1 Z...'!P131</f>
        <v>0</v>
      </c>
      <c r="AV96" s="91">
        <f>'SO 01.1.1 Z...'!J37</f>
        <v>0</v>
      </c>
      <c r="AW96" s="91">
        <f>'SO 01.1.1 Z...'!J38</f>
        <v>0</v>
      </c>
      <c r="AX96" s="91">
        <f>'SO 01.1.1 Z...'!J39</f>
        <v>0</v>
      </c>
      <c r="AY96" s="91">
        <f>'SO 01.1.1 Z...'!J40</f>
        <v>0</v>
      </c>
      <c r="AZ96" s="91">
        <f>'SO 01.1.1 Z...'!F37</f>
        <v>0</v>
      </c>
      <c r="BA96" s="91">
        <f>'SO 01.1.1 Z...'!F38</f>
        <v>0</v>
      </c>
      <c r="BB96" s="91">
        <f>'SO 01.1.1 Z...'!F39</f>
        <v>0</v>
      </c>
      <c r="BC96" s="91">
        <f>'SO 01.1.1 Z...'!F40</f>
        <v>0</v>
      </c>
      <c r="BD96" s="93">
        <f>'SO 01.1.1 Z...'!F41</f>
        <v>0</v>
      </c>
      <c r="BT96" s="22" t="s">
        <v>93</v>
      </c>
      <c r="BV96" s="22" t="s">
        <v>84</v>
      </c>
      <c r="BW96" s="22" t="s">
        <v>94</v>
      </c>
      <c r="BX96" s="22" t="s">
        <v>89</v>
      </c>
      <c r="CL96" s="22" t="s">
        <v>16</v>
      </c>
    </row>
    <row r="97" spans="1:91" s="4" customFormat="1" ht="23.25" customHeight="1">
      <c r="A97" s="88" t="s">
        <v>90</v>
      </c>
      <c r="B97" s="51"/>
      <c r="C97" s="10"/>
      <c r="D97" s="10"/>
      <c r="E97" s="247">
        <v>43862</v>
      </c>
      <c r="F97" s="196"/>
      <c r="G97" s="196"/>
      <c r="H97" s="196"/>
      <c r="I97" s="196"/>
      <c r="J97" s="10"/>
      <c r="K97" s="196" t="s">
        <v>95</v>
      </c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202"/>
      <c r="AH97" s="205"/>
      <c r="AI97" s="205"/>
      <c r="AJ97" s="205"/>
      <c r="AK97" s="205"/>
      <c r="AL97" s="205"/>
      <c r="AM97" s="205"/>
      <c r="AN97" s="202"/>
      <c r="AO97" s="205"/>
      <c r="AP97" s="205"/>
      <c r="AQ97" s="89" t="s">
        <v>92</v>
      </c>
      <c r="AR97" s="51"/>
      <c r="AS97" s="90">
        <v>0</v>
      </c>
      <c r="AT97" s="91">
        <f t="shared" si="0"/>
        <v>0</v>
      </c>
      <c r="AU97" s="92">
        <f>'SO 01.1.2 Z...'!P134</f>
        <v>0</v>
      </c>
      <c r="AV97" s="91">
        <f>'SO 01.1.2 Z...'!J37</f>
        <v>0</v>
      </c>
      <c r="AW97" s="91">
        <f>'SO 01.1.2 Z...'!J38</f>
        <v>0</v>
      </c>
      <c r="AX97" s="91">
        <f>'SO 01.1.2 Z...'!J39</f>
        <v>0</v>
      </c>
      <c r="AY97" s="91">
        <f>'SO 01.1.2 Z...'!J40</f>
        <v>0</v>
      </c>
      <c r="AZ97" s="91">
        <f>'SO 01.1.2 Z...'!F37</f>
        <v>0</v>
      </c>
      <c r="BA97" s="91">
        <f>'SO 01.1.2 Z...'!F38</f>
        <v>0</v>
      </c>
      <c r="BB97" s="91">
        <f>'SO 01.1.2 Z...'!F39</f>
        <v>0</v>
      </c>
      <c r="BC97" s="91">
        <f>'SO 01.1.2 Z...'!F40</f>
        <v>0</v>
      </c>
      <c r="BD97" s="93">
        <f>'SO 01.1.2 Z...'!F41</f>
        <v>0</v>
      </c>
      <c r="BT97" s="22" t="s">
        <v>93</v>
      </c>
      <c r="BV97" s="22" t="s">
        <v>84</v>
      </c>
      <c r="BW97" s="22" t="s">
        <v>96</v>
      </c>
      <c r="BX97" s="22" t="s">
        <v>89</v>
      </c>
      <c r="CL97" s="22" t="s">
        <v>16</v>
      </c>
    </row>
    <row r="98" spans="1:91" s="4" customFormat="1" ht="23.25" customHeight="1">
      <c r="A98" s="88" t="s">
        <v>90</v>
      </c>
      <c r="B98" s="51"/>
      <c r="C98" s="10"/>
      <c r="D98" s="10"/>
      <c r="E98" s="247">
        <v>43891</v>
      </c>
      <c r="F98" s="196"/>
      <c r="G98" s="196"/>
      <c r="H98" s="196"/>
      <c r="I98" s="196"/>
      <c r="J98" s="10"/>
      <c r="K98" s="196" t="s">
        <v>97</v>
      </c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202"/>
      <c r="AH98" s="205"/>
      <c r="AI98" s="205"/>
      <c r="AJ98" s="205"/>
      <c r="AK98" s="205"/>
      <c r="AL98" s="205"/>
      <c r="AM98" s="205"/>
      <c r="AN98" s="202"/>
      <c r="AO98" s="205"/>
      <c r="AP98" s="205"/>
      <c r="AQ98" s="89" t="s">
        <v>92</v>
      </c>
      <c r="AR98" s="51"/>
      <c r="AS98" s="90">
        <v>0</v>
      </c>
      <c r="AT98" s="91">
        <f t="shared" si="0"/>
        <v>0</v>
      </c>
      <c r="AU98" s="92">
        <f>'SO 01.1.3 V...'!P133</f>
        <v>0</v>
      </c>
      <c r="AV98" s="91">
        <f>'SO 01.1.3 V...'!J37</f>
        <v>0</v>
      </c>
      <c r="AW98" s="91">
        <f>'SO 01.1.3 V...'!J38</f>
        <v>0</v>
      </c>
      <c r="AX98" s="91">
        <f>'SO 01.1.3 V...'!J39</f>
        <v>0</v>
      </c>
      <c r="AY98" s="91">
        <f>'SO 01.1.3 V...'!J40</f>
        <v>0</v>
      </c>
      <c r="AZ98" s="91">
        <f>'SO 01.1.3 V...'!F37</f>
        <v>0</v>
      </c>
      <c r="BA98" s="91">
        <f>'SO 01.1.3 V...'!F38</f>
        <v>0</v>
      </c>
      <c r="BB98" s="91">
        <f>'SO 01.1.3 V...'!F39</f>
        <v>0</v>
      </c>
      <c r="BC98" s="91">
        <f>'SO 01.1.3 V...'!F40</f>
        <v>0</v>
      </c>
      <c r="BD98" s="93">
        <f>'SO 01.1.3 V...'!F41</f>
        <v>0</v>
      </c>
      <c r="BT98" s="22" t="s">
        <v>93</v>
      </c>
      <c r="BV98" s="22" t="s">
        <v>84</v>
      </c>
      <c r="BW98" s="22" t="s">
        <v>98</v>
      </c>
      <c r="BX98" s="22" t="s">
        <v>89</v>
      </c>
      <c r="CL98" s="22" t="s">
        <v>16</v>
      </c>
    </row>
    <row r="99" spans="1:91" s="4" customFormat="1" ht="23.25" customHeight="1">
      <c r="B99" s="51"/>
      <c r="C99" s="10"/>
      <c r="D99" s="10"/>
      <c r="E99" s="247">
        <v>43922</v>
      </c>
      <c r="F99" s="196"/>
      <c r="G99" s="196"/>
      <c r="H99" s="196"/>
      <c r="I99" s="196"/>
      <c r="J99" s="10"/>
      <c r="K99" s="196" t="s">
        <v>99</v>
      </c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214"/>
      <c r="AH99" s="205"/>
      <c r="AI99" s="205"/>
      <c r="AJ99" s="205"/>
      <c r="AK99" s="205"/>
      <c r="AL99" s="205"/>
      <c r="AM99" s="205"/>
      <c r="AN99" s="202"/>
      <c r="AO99" s="205"/>
      <c r="AP99" s="205"/>
      <c r="AQ99" s="89" t="s">
        <v>92</v>
      </c>
      <c r="AR99" s="51"/>
      <c r="AS99" s="90">
        <f>ROUND(AS100+AS105+AS108+AS109,2)</f>
        <v>0</v>
      </c>
      <c r="AT99" s="91">
        <f t="shared" si="0"/>
        <v>0</v>
      </c>
      <c r="AU99" s="92">
        <f>ROUND(AU100+AU105+AU108+AU109,5)</f>
        <v>0</v>
      </c>
      <c r="AV99" s="91">
        <f>ROUND(AZ99*L32,2)</f>
        <v>0</v>
      </c>
      <c r="AW99" s="91">
        <f>ROUND(BA99*L33,2)</f>
        <v>0</v>
      </c>
      <c r="AX99" s="91">
        <f>ROUND(BB99*L32,2)</f>
        <v>0</v>
      </c>
      <c r="AY99" s="91">
        <f>ROUND(BC99*L33,2)</f>
        <v>0</v>
      </c>
      <c r="AZ99" s="91">
        <f>ROUND(AZ100+AZ105+AZ108+AZ109,2)</f>
        <v>0</v>
      </c>
      <c r="BA99" s="91">
        <f>ROUND(BA100+BA105+BA108+BA109,2)</f>
        <v>0</v>
      </c>
      <c r="BB99" s="91">
        <f>ROUND(BB100+BB105+BB108+BB109,2)</f>
        <v>0</v>
      </c>
      <c r="BC99" s="91">
        <f>ROUND(BC100+BC105+BC108+BC109,2)</f>
        <v>0</v>
      </c>
      <c r="BD99" s="93">
        <f>ROUND(BD100+BD105+BD108+BD109,2)</f>
        <v>0</v>
      </c>
      <c r="BS99" s="22" t="s">
        <v>81</v>
      </c>
      <c r="BT99" s="22" t="s">
        <v>93</v>
      </c>
      <c r="BU99" s="22" t="s">
        <v>83</v>
      </c>
      <c r="BV99" s="22" t="s">
        <v>84</v>
      </c>
      <c r="BW99" s="22" t="s">
        <v>100</v>
      </c>
      <c r="BX99" s="22" t="s">
        <v>89</v>
      </c>
      <c r="CL99" s="22" t="s">
        <v>16</v>
      </c>
    </row>
    <row r="100" spans="1:91" s="4" customFormat="1" ht="23.25" customHeight="1">
      <c r="B100" s="51"/>
      <c r="C100" s="10"/>
      <c r="D100" s="10"/>
      <c r="E100" s="10"/>
      <c r="F100" s="248">
        <v>36982</v>
      </c>
      <c r="G100" s="196"/>
      <c r="H100" s="196"/>
      <c r="I100" s="196"/>
      <c r="J100" s="196"/>
      <c r="K100" s="10"/>
      <c r="L100" s="196" t="s">
        <v>101</v>
      </c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214"/>
      <c r="AH100" s="205"/>
      <c r="AI100" s="205"/>
      <c r="AJ100" s="205"/>
      <c r="AK100" s="205"/>
      <c r="AL100" s="205"/>
      <c r="AM100" s="205"/>
      <c r="AN100" s="202"/>
      <c r="AO100" s="205"/>
      <c r="AP100" s="205"/>
      <c r="AQ100" s="89" t="s">
        <v>92</v>
      </c>
      <c r="AR100" s="51"/>
      <c r="AS100" s="90">
        <f>ROUND(SUM(AS101:AS104),2)</f>
        <v>0</v>
      </c>
      <c r="AT100" s="91">
        <f t="shared" si="0"/>
        <v>0</v>
      </c>
      <c r="AU100" s="92">
        <f>ROUND(SUM(AU101:AU104),5)</f>
        <v>0</v>
      </c>
      <c r="AV100" s="91">
        <f>ROUND(AZ100*L32,2)</f>
        <v>0</v>
      </c>
      <c r="AW100" s="91">
        <f>ROUND(BA100*L33,2)</f>
        <v>0</v>
      </c>
      <c r="AX100" s="91">
        <f>ROUND(BB100*L32,2)</f>
        <v>0</v>
      </c>
      <c r="AY100" s="91">
        <f>ROUND(BC100*L33,2)</f>
        <v>0</v>
      </c>
      <c r="AZ100" s="91">
        <f>ROUND(SUM(AZ101:AZ104),2)</f>
        <v>0</v>
      </c>
      <c r="BA100" s="91">
        <f>ROUND(SUM(BA101:BA104),2)</f>
        <v>0</v>
      </c>
      <c r="BB100" s="91">
        <f>ROUND(SUM(BB101:BB104),2)</f>
        <v>0</v>
      </c>
      <c r="BC100" s="91">
        <f>ROUND(SUM(BC101:BC104),2)</f>
        <v>0</v>
      </c>
      <c r="BD100" s="93">
        <f>ROUND(SUM(BD101:BD104),2)</f>
        <v>0</v>
      </c>
      <c r="BS100" s="22" t="s">
        <v>81</v>
      </c>
      <c r="BT100" s="22" t="s">
        <v>102</v>
      </c>
      <c r="BU100" s="22" t="s">
        <v>83</v>
      </c>
      <c r="BV100" s="22" t="s">
        <v>84</v>
      </c>
      <c r="BW100" s="22" t="s">
        <v>103</v>
      </c>
      <c r="BX100" s="22" t="s">
        <v>100</v>
      </c>
      <c r="CL100" s="22" t="s">
        <v>16</v>
      </c>
    </row>
    <row r="101" spans="1:91" s="4" customFormat="1" ht="23.25" customHeight="1">
      <c r="A101" s="88" t="s">
        <v>90</v>
      </c>
      <c r="B101" s="51"/>
      <c r="C101" s="10"/>
      <c r="D101" s="10"/>
      <c r="E101" s="10"/>
      <c r="F101" s="10"/>
      <c r="G101" s="196" t="s">
        <v>2622</v>
      </c>
      <c r="H101" s="196"/>
      <c r="I101" s="196"/>
      <c r="J101" s="196"/>
      <c r="K101" s="196"/>
      <c r="L101" s="10"/>
      <c r="M101" s="196" t="s">
        <v>104</v>
      </c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202"/>
      <c r="AH101" s="205"/>
      <c r="AI101" s="205"/>
      <c r="AJ101" s="205"/>
      <c r="AK101" s="205"/>
      <c r="AL101" s="205"/>
      <c r="AM101" s="205"/>
      <c r="AN101" s="202"/>
      <c r="AO101" s="205"/>
      <c r="AP101" s="205"/>
      <c r="AQ101" s="89" t="s">
        <v>92</v>
      </c>
      <c r="AR101" s="51"/>
      <c r="AS101" s="90">
        <v>0</v>
      </c>
      <c r="AT101" s="91">
        <f t="shared" si="0"/>
        <v>0</v>
      </c>
      <c r="AU101" s="92">
        <f>'1.4.1a - Obvodový...'!P134</f>
        <v>0</v>
      </c>
      <c r="AV101" s="91">
        <f>'1.4.1a - Obvodový...'!J39</f>
        <v>0</v>
      </c>
      <c r="AW101" s="91">
        <f>'1.4.1a - Obvodový...'!J40</f>
        <v>0</v>
      </c>
      <c r="AX101" s="91">
        <f>'1.4.1a - Obvodový...'!J41</f>
        <v>0</v>
      </c>
      <c r="AY101" s="91">
        <f>'1.4.1a - Obvodový...'!J42</f>
        <v>0</v>
      </c>
      <c r="AZ101" s="91">
        <f>'1.4.1a - Obvodový...'!F39</f>
        <v>0</v>
      </c>
      <c r="BA101" s="91">
        <f>'1.4.1a - Obvodový...'!F40</f>
        <v>0</v>
      </c>
      <c r="BB101" s="91">
        <f>'1.4.1a - Obvodový...'!F41</f>
        <v>0</v>
      </c>
      <c r="BC101" s="91">
        <f>'1.4.1a - Obvodový...'!F42</f>
        <v>0</v>
      </c>
      <c r="BD101" s="93">
        <f>'1.4.1a - Obvodový...'!F43</f>
        <v>0</v>
      </c>
      <c r="BT101" s="22" t="s">
        <v>105</v>
      </c>
      <c r="BV101" s="22" t="s">
        <v>84</v>
      </c>
      <c r="BW101" s="22" t="s">
        <v>106</v>
      </c>
      <c r="BX101" s="22" t="s">
        <v>103</v>
      </c>
      <c r="CL101" s="22" t="s">
        <v>16</v>
      </c>
    </row>
    <row r="102" spans="1:91" s="4" customFormat="1" ht="23.25" customHeight="1">
      <c r="A102" s="88" t="s">
        <v>90</v>
      </c>
      <c r="B102" s="51"/>
      <c r="C102" s="10"/>
      <c r="D102" s="10"/>
      <c r="E102" s="10"/>
      <c r="F102" s="10"/>
      <c r="G102" s="196" t="s">
        <v>2623</v>
      </c>
      <c r="H102" s="196"/>
      <c r="I102" s="196"/>
      <c r="J102" s="196"/>
      <c r="K102" s="196"/>
      <c r="L102" s="10"/>
      <c r="M102" s="196" t="s">
        <v>107</v>
      </c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202"/>
      <c r="AH102" s="205"/>
      <c r="AI102" s="205"/>
      <c r="AJ102" s="205"/>
      <c r="AK102" s="205"/>
      <c r="AL102" s="205"/>
      <c r="AM102" s="205"/>
      <c r="AN102" s="202"/>
      <c r="AO102" s="205"/>
      <c r="AP102" s="205"/>
      <c r="AQ102" s="89" t="s">
        <v>92</v>
      </c>
      <c r="AR102" s="51"/>
      <c r="AS102" s="90">
        <v>0</v>
      </c>
      <c r="AT102" s="91">
        <f t="shared" si="0"/>
        <v>0</v>
      </c>
      <c r="AU102" s="92">
        <f>'1.4.1b - Strešný ...'!P137</f>
        <v>0</v>
      </c>
      <c r="AV102" s="91">
        <f>'1.4.1b - Strešný ...'!J39</f>
        <v>0</v>
      </c>
      <c r="AW102" s="91">
        <f>'1.4.1b - Strešný ...'!J40</f>
        <v>0</v>
      </c>
      <c r="AX102" s="91">
        <f>'1.4.1b - Strešný ...'!J41</f>
        <v>0</v>
      </c>
      <c r="AY102" s="91">
        <f>'1.4.1b - Strešný ...'!J42</f>
        <v>0</v>
      </c>
      <c r="AZ102" s="91">
        <f>'1.4.1b - Strešný ...'!F39</f>
        <v>0</v>
      </c>
      <c r="BA102" s="91">
        <f>'1.4.1b - Strešný ...'!F40</f>
        <v>0</v>
      </c>
      <c r="BB102" s="91">
        <f>'1.4.1b - Strešný ...'!F41</f>
        <v>0</v>
      </c>
      <c r="BC102" s="91">
        <f>'1.4.1b - Strešný ...'!F42</f>
        <v>0</v>
      </c>
      <c r="BD102" s="93">
        <f>'1.4.1b - Strešný ...'!F43</f>
        <v>0</v>
      </c>
      <c r="BT102" s="22" t="s">
        <v>105</v>
      </c>
      <c r="BV102" s="22" t="s">
        <v>84</v>
      </c>
      <c r="BW102" s="22" t="s">
        <v>108</v>
      </c>
      <c r="BX102" s="22" t="s">
        <v>103</v>
      </c>
      <c r="CL102" s="22" t="s">
        <v>16</v>
      </c>
    </row>
    <row r="103" spans="1:91" s="4" customFormat="1" ht="23.25" customHeight="1">
      <c r="A103" s="88" t="s">
        <v>90</v>
      </c>
      <c r="B103" s="51"/>
      <c r="C103" s="10"/>
      <c r="D103" s="10"/>
      <c r="E103" s="10"/>
      <c r="F103" s="10"/>
      <c r="G103" s="196" t="s">
        <v>2624</v>
      </c>
      <c r="H103" s="196"/>
      <c r="I103" s="196"/>
      <c r="J103" s="196"/>
      <c r="K103" s="196"/>
      <c r="L103" s="10"/>
      <c r="M103" s="196" t="s">
        <v>109</v>
      </c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202"/>
      <c r="AH103" s="205"/>
      <c r="AI103" s="205"/>
      <c r="AJ103" s="205"/>
      <c r="AK103" s="205"/>
      <c r="AL103" s="205"/>
      <c r="AM103" s="205"/>
      <c r="AN103" s="202"/>
      <c r="AO103" s="205"/>
      <c r="AP103" s="205"/>
      <c r="AQ103" s="89" t="s">
        <v>92</v>
      </c>
      <c r="AR103" s="51"/>
      <c r="AS103" s="90">
        <v>0</v>
      </c>
      <c r="AT103" s="91">
        <f t="shared" si="0"/>
        <v>0</v>
      </c>
      <c r="AU103" s="92">
        <f>'1.4.1c - Odstráne...'!P141</f>
        <v>0</v>
      </c>
      <c r="AV103" s="91">
        <f>'1.4.1c - Odstráne...'!J39</f>
        <v>0</v>
      </c>
      <c r="AW103" s="91">
        <f>'1.4.1c - Odstráne...'!J40</f>
        <v>0</v>
      </c>
      <c r="AX103" s="91">
        <f>'1.4.1c - Odstráne...'!J41</f>
        <v>0</v>
      </c>
      <c r="AY103" s="91">
        <f>'1.4.1c - Odstráne...'!J42</f>
        <v>0</v>
      </c>
      <c r="AZ103" s="91">
        <f>'1.4.1c - Odstráne...'!F39</f>
        <v>0</v>
      </c>
      <c r="BA103" s="91">
        <f>'1.4.1c - Odstráne...'!F40</f>
        <v>0</v>
      </c>
      <c r="BB103" s="91">
        <f>'1.4.1c - Odstráne...'!F41</f>
        <v>0</v>
      </c>
      <c r="BC103" s="91">
        <f>'1.4.1c - Odstráne...'!F42</f>
        <v>0</v>
      </c>
      <c r="BD103" s="93">
        <f>'1.4.1c - Odstráne...'!F43</f>
        <v>0</v>
      </c>
      <c r="BT103" s="22" t="s">
        <v>105</v>
      </c>
      <c r="BV103" s="22" t="s">
        <v>84</v>
      </c>
      <c r="BW103" s="22" t="s">
        <v>110</v>
      </c>
      <c r="BX103" s="22" t="s">
        <v>103</v>
      </c>
      <c r="CL103" s="22" t="s">
        <v>16</v>
      </c>
    </row>
    <row r="104" spans="1:91" s="4" customFormat="1" ht="23.25" customHeight="1">
      <c r="A104" s="88" t="s">
        <v>90</v>
      </c>
      <c r="B104" s="51"/>
      <c r="C104" s="10"/>
      <c r="D104" s="10"/>
      <c r="E104" s="10"/>
      <c r="F104" s="10"/>
      <c r="G104" s="196" t="s">
        <v>2625</v>
      </c>
      <c r="H104" s="196"/>
      <c r="I104" s="196"/>
      <c r="J104" s="196"/>
      <c r="K104" s="196"/>
      <c r="L104" s="10"/>
      <c r="M104" s="196" t="s">
        <v>111</v>
      </c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202"/>
      <c r="AH104" s="205"/>
      <c r="AI104" s="205"/>
      <c r="AJ104" s="205"/>
      <c r="AK104" s="205"/>
      <c r="AL104" s="205"/>
      <c r="AM104" s="205"/>
      <c r="AN104" s="202"/>
      <c r="AO104" s="205"/>
      <c r="AP104" s="205"/>
      <c r="AQ104" s="89" t="s">
        <v>92</v>
      </c>
      <c r="AR104" s="51"/>
      <c r="AS104" s="90">
        <v>0</v>
      </c>
      <c r="AT104" s="91">
        <f t="shared" si="0"/>
        <v>0</v>
      </c>
      <c r="AU104" s="92">
        <f>'1.4.1d - Plošina'!P143</f>
        <v>0</v>
      </c>
      <c r="AV104" s="91">
        <f>'1.4.1d - Plošina'!J39</f>
        <v>0</v>
      </c>
      <c r="AW104" s="91">
        <f>'1.4.1d - Plošina'!J40</f>
        <v>0</v>
      </c>
      <c r="AX104" s="91">
        <f>'1.4.1d - Plošina'!J41</f>
        <v>0</v>
      </c>
      <c r="AY104" s="91">
        <f>'1.4.1d - Plošina'!J42</f>
        <v>0</v>
      </c>
      <c r="AZ104" s="91">
        <f>'1.4.1d - Plošina'!F39</f>
        <v>0</v>
      </c>
      <c r="BA104" s="91">
        <f>'1.4.1d - Plošina'!F40</f>
        <v>0</v>
      </c>
      <c r="BB104" s="91">
        <f>'1.4.1d - Plošina'!F41</f>
        <v>0</v>
      </c>
      <c r="BC104" s="91">
        <f>'1.4.1d - Plošina'!F42</f>
        <v>0</v>
      </c>
      <c r="BD104" s="93">
        <f>'1.4.1d - Plošina'!F43</f>
        <v>0</v>
      </c>
      <c r="BT104" s="22" t="s">
        <v>105</v>
      </c>
      <c r="BV104" s="22" t="s">
        <v>84</v>
      </c>
      <c r="BW104" s="22" t="s">
        <v>112</v>
      </c>
      <c r="BX104" s="22" t="s">
        <v>103</v>
      </c>
      <c r="CL104" s="22" t="s">
        <v>16</v>
      </c>
    </row>
    <row r="105" spans="1:91" s="4" customFormat="1" ht="23.25" customHeight="1">
      <c r="B105" s="51"/>
      <c r="C105" s="10"/>
      <c r="D105" s="10"/>
      <c r="E105" s="10"/>
      <c r="F105" s="248">
        <v>37347</v>
      </c>
      <c r="G105" s="196"/>
      <c r="H105" s="196"/>
      <c r="I105" s="196"/>
      <c r="J105" s="196"/>
      <c r="K105" s="10"/>
      <c r="L105" s="196" t="s">
        <v>113</v>
      </c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214"/>
      <c r="AH105" s="205"/>
      <c r="AI105" s="205"/>
      <c r="AJ105" s="205"/>
      <c r="AK105" s="205"/>
      <c r="AL105" s="205"/>
      <c r="AM105" s="205"/>
      <c r="AN105" s="202"/>
      <c r="AO105" s="205"/>
      <c r="AP105" s="205"/>
      <c r="AQ105" s="89" t="s">
        <v>92</v>
      </c>
      <c r="AR105" s="51"/>
      <c r="AS105" s="90">
        <f>ROUND(SUM(AS106:AS107),2)</f>
        <v>0</v>
      </c>
      <c r="AT105" s="91">
        <f t="shared" si="0"/>
        <v>0</v>
      </c>
      <c r="AU105" s="92">
        <f>ROUND(SUM(AU106:AU107),5)</f>
        <v>0</v>
      </c>
      <c r="AV105" s="91">
        <f>ROUND(AZ105*L32,2)</f>
        <v>0</v>
      </c>
      <c r="AW105" s="91">
        <f>ROUND(BA105*L33,2)</f>
        <v>0</v>
      </c>
      <c r="AX105" s="91">
        <f>ROUND(BB105*L32,2)</f>
        <v>0</v>
      </c>
      <c r="AY105" s="91">
        <f>ROUND(BC105*L33,2)</f>
        <v>0</v>
      </c>
      <c r="AZ105" s="91">
        <f>ROUND(SUM(AZ106:AZ107),2)</f>
        <v>0</v>
      </c>
      <c r="BA105" s="91">
        <f>ROUND(SUM(BA106:BA107),2)</f>
        <v>0</v>
      </c>
      <c r="BB105" s="91">
        <f>ROUND(SUM(BB106:BB107),2)</f>
        <v>0</v>
      </c>
      <c r="BC105" s="91">
        <f>ROUND(SUM(BC106:BC107),2)</f>
        <v>0</v>
      </c>
      <c r="BD105" s="93">
        <f>ROUND(SUM(BD106:BD107),2)</f>
        <v>0</v>
      </c>
      <c r="BS105" s="22" t="s">
        <v>81</v>
      </c>
      <c r="BT105" s="22" t="s">
        <v>102</v>
      </c>
      <c r="BU105" s="22" t="s">
        <v>83</v>
      </c>
      <c r="BV105" s="22" t="s">
        <v>84</v>
      </c>
      <c r="BW105" s="22" t="s">
        <v>114</v>
      </c>
      <c r="BX105" s="22" t="s">
        <v>100</v>
      </c>
      <c r="CL105" s="22" t="s">
        <v>16</v>
      </c>
    </row>
    <row r="106" spans="1:91" s="4" customFormat="1" ht="23.25" customHeight="1">
      <c r="A106" s="88" t="s">
        <v>90</v>
      </c>
      <c r="B106" s="51"/>
      <c r="C106" s="10"/>
      <c r="D106" s="10"/>
      <c r="E106" s="10"/>
      <c r="F106" s="10"/>
      <c r="G106" s="196" t="s">
        <v>2626</v>
      </c>
      <c r="H106" s="196"/>
      <c r="I106" s="196"/>
      <c r="J106" s="196"/>
      <c r="K106" s="196"/>
      <c r="L106" s="10"/>
      <c r="M106" s="196" t="s">
        <v>115</v>
      </c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202"/>
      <c r="AH106" s="205"/>
      <c r="AI106" s="205"/>
      <c r="AJ106" s="205"/>
      <c r="AK106" s="205"/>
      <c r="AL106" s="205"/>
      <c r="AM106" s="205"/>
      <c r="AN106" s="202"/>
      <c r="AO106" s="205"/>
      <c r="AP106" s="205"/>
      <c r="AQ106" s="89" t="s">
        <v>92</v>
      </c>
      <c r="AR106" s="51"/>
      <c r="AS106" s="90">
        <v>0</v>
      </c>
      <c r="AT106" s="91">
        <f t="shared" si="0"/>
        <v>0</v>
      </c>
      <c r="AU106" s="92">
        <f>'1.4.2a - Inštalácie'!P136</f>
        <v>0</v>
      </c>
      <c r="AV106" s="91">
        <f>'1.4.2a - Inštalácie'!J39</f>
        <v>0</v>
      </c>
      <c r="AW106" s="91">
        <f>'1.4.2a - Inštalácie'!J40</f>
        <v>0</v>
      </c>
      <c r="AX106" s="91">
        <f>'1.4.2a - Inštalácie'!J41</f>
        <v>0</v>
      </c>
      <c r="AY106" s="91">
        <f>'1.4.2a - Inštalácie'!J42</f>
        <v>0</v>
      </c>
      <c r="AZ106" s="91">
        <f>'1.4.2a - Inštalácie'!F39</f>
        <v>0</v>
      </c>
      <c r="BA106" s="91">
        <f>'1.4.2a - Inštalácie'!F40</f>
        <v>0</v>
      </c>
      <c r="BB106" s="91">
        <f>'1.4.2a - Inštalácie'!F41</f>
        <v>0</v>
      </c>
      <c r="BC106" s="91">
        <f>'1.4.2a - Inštalácie'!F42</f>
        <v>0</v>
      </c>
      <c r="BD106" s="93">
        <f>'1.4.2a - Inštalácie'!F43</f>
        <v>0</v>
      </c>
      <c r="BT106" s="22" t="s">
        <v>105</v>
      </c>
      <c r="BV106" s="22" t="s">
        <v>84</v>
      </c>
      <c r="BW106" s="22" t="s">
        <v>116</v>
      </c>
      <c r="BX106" s="22" t="s">
        <v>114</v>
      </c>
      <c r="CL106" s="22" t="s">
        <v>16</v>
      </c>
    </row>
    <row r="107" spans="1:91" s="4" customFormat="1" ht="23.25" customHeight="1">
      <c r="A107" s="88" t="s">
        <v>90</v>
      </c>
      <c r="B107" s="51"/>
      <c r="C107" s="10"/>
      <c r="D107" s="10"/>
      <c r="E107" s="10"/>
      <c r="F107" s="10"/>
      <c r="G107" s="196" t="s">
        <v>2627</v>
      </c>
      <c r="H107" s="196"/>
      <c r="I107" s="196"/>
      <c r="J107" s="196"/>
      <c r="K107" s="196"/>
      <c r="L107" s="10"/>
      <c r="M107" s="196" t="s">
        <v>117</v>
      </c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202"/>
      <c r="AH107" s="205"/>
      <c r="AI107" s="205"/>
      <c r="AJ107" s="205"/>
      <c r="AK107" s="205"/>
      <c r="AL107" s="205"/>
      <c r="AM107" s="205"/>
      <c r="AN107" s="202"/>
      <c r="AO107" s="205"/>
      <c r="AP107" s="205"/>
      <c r="AQ107" s="89" t="s">
        <v>92</v>
      </c>
      <c r="AR107" s="51"/>
      <c r="AS107" s="90">
        <v>0</v>
      </c>
      <c r="AT107" s="91">
        <f t="shared" si="0"/>
        <v>0</v>
      </c>
      <c r="AU107" s="92">
        <f>'1.4.2b - Bleskozvod'!P134</f>
        <v>0</v>
      </c>
      <c r="AV107" s="91">
        <f>'1.4.2b - Bleskozvod'!J39</f>
        <v>0</v>
      </c>
      <c r="AW107" s="91">
        <f>'1.4.2b - Bleskozvod'!J40</f>
        <v>0</v>
      </c>
      <c r="AX107" s="91">
        <f>'1.4.2b - Bleskozvod'!J41</f>
        <v>0</v>
      </c>
      <c r="AY107" s="91">
        <f>'1.4.2b - Bleskozvod'!J42</f>
        <v>0</v>
      </c>
      <c r="AZ107" s="91">
        <f>'1.4.2b - Bleskozvod'!F39</f>
        <v>0</v>
      </c>
      <c r="BA107" s="91">
        <f>'1.4.2b - Bleskozvod'!F40</f>
        <v>0</v>
      </c>
      <c r="BB107" s="91">
        <f>'1.4.2b - Bleskozvod'!F41</f>
        <v>0</v>
      </c>
      <c r="BC107" s="91">
        <f>'1.4.2b - Bleskozvod'!F42</f>
        <v>0</v>
      </c>
      <c r="BD107" s="93">
        <f>'1.4.2b - Bleskozvod'!F43</f>
        <v>0</v>
      </c>
      <c r="BT107" s="22" t="s">
        <v>105</v>
      </c>
      <c r="BV107" s="22" t="s">
        <v>84</v>
      </c>
      <c r="BW107" s="22" t="s">
        <v>118</v>
      </c>
      <c r="BX107" s="22" t="s">
        <v>114</v>
      </c>
      <c r="CL107" s="22" t="s">
        <v>16</v>
      </c>
    </row>
    <row r="108" spans="1:91" s="4" customFormat="1" ht="23.25" customHeight="1">
      <c r="A108" s="88" t="s">
        <v>90</v>
      </c>
      <c r="B108" s="51"/>
      <c r="C108" s="10"/>
      <c r="D108" s="10"/>
      <c r="E108" s="10"/>
      <c r="F108" s="248">
        <v>37712</v>
      </c>
      <c r="G108" s="196"/>
      <c r="H108" s="196"/>
      <c r="I108" s="196"/>
      <c r="J108" s="196"/>
      <c r="K108" s="10"/>
      <c r="L108" s="196" t="s">
        <v>119</v>
      </c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202"/>
      <c r="AH108" s="205"/>
      <c r="AI108" s="205"/>
      <c r="AJ108" s="205"/>
      <c r="AK108" s="205"/>
      <c r="AL108" s="205"/>
      <c r="AM108" s="205"/>
      <c r="AN108" s="202"/>
      <c r="AO108" s="205"/>
      <c r="AP108" s="205"/>
      <c r="AQ108" s="89" t="s">
        <v>92</v>
      </c>
      <c r="AR108" s="51"/>
      <c r="AS108" s="90">
        <v>0</v>
      </c>
      <c r="AT108" s="91">
        <f t="shared" si="0"/>
        <v>0</v>
      </c>
      <c r="AU108" s="92">
        <f>'1.4.3 - Vykurovanie'!P142</f>
        <v>0</v>
      </c>
      <c r="AV108" s="91">
        <f>'1.4.3 - Vykurovanie'!J39</f>
        <v>0</v>
      </c>
      <c r="AW108" s="91">
        <f>'1.4.3 - Vykurovanie'!J40</f>
        <v>0</v>
      </c>
      <c r="AX108" s="91">
        <f>'1.4.3 - Vykurovanie'!J41</f>
        <v>0</v>
      </c>
      <c r="AY108" s="91">
        <f>'1.4.3 - Vykurovanie'!J42</f>
        <v>0</v>
      </c>
      <c r="AZ108" s="91">
        <f>'1.4.3 - Vykurovanie'!F39</f>
        <v>0</v>
      </c>
      <c r="BA108" s="91">
        <f>'1.4.3 - Vykurovanie'!F40</f>
        <v>0</v>
      </c>
      <c r="BB108" s="91">
        <f>'1.4.3 - Vykurovanie'!F41</f>
        <v>0</v>
      </c>
      <c r="BC108" s="91">
        <f>'1.4.3 - Vykurovanie'!F42</f>
        <v>0</v>
      </c>
      <c r="BD108" s="93">
        <f>'1.4.3 - Vykurovanie'!F43</f>
        <v>0</v>
      </c>
      <c r="BT108" s="22" t="s">
        <v>102</v>
      </c>
      <c r="BV108" s="22" t="s">
        <v>84</v>
      </c>
      <c r="BW108" s="22" t="s">
        <v>120</v>
      </c>
      <c r="BX108" s="22" t="s">
        <v>100</v>
      </c>
      <c r="CL108" s="22" t="s">
        <v>16</v>
      </c>
    </row>
    <row r="109" spans="1:91" s="4" customFormat="1" ht="23.25" customHeight="1">
      <c r="A109" s="88" t="s">
        <v>90</v>
      </c>
      <c r="B109" s="51"/>
      <c r="C109" s="10"/>
      <c r="D109" s="10"/>
      <c r="E109" s="10"/>
      <c r="F109" s="248">
        <v>38078</v>
      </c>
      <c r="G109" s="196"/>
      <c r="H109" s="196"/>
      <c r="I109" s="196"/>
      <c r="J109" s="196"/>
      <c r="K109" s="10"/>
      <c r="L109" s="196" t="s">
        <v>121</v>
      </c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202"/>
      <c r="AH109" s="205"/>
      <c r="AI109" s="205"/>
      <c r="AJ109" s="205"/>
      <c r="AK109" s="205"/>
      <c r="AL109" s="205"/>
      <c r="AM109" s="205"/>
      <c r="AN109" s="202"/>
      <c r="AO109" s="205"/>
      <c r="AP109" s="205"/>
      <c r="AQ109" s="89" t="s">
        <v>92</v>
      </c>
      <c r="AR109" s="51"/>
      <c r="AS109" s="90">
        <v>0</v>
      </c>
      <c r="AT109" s="91">
        <f t="shared" si="0"/>
        <v>0</v>
      </c>
      <c r="AU109" s="92">
        <f>'1.4.4 - Zdravotec...'!P136</f>
        <v>0</v>
      </c>
      <c r="AV109" s="91">
        <f>'1.4.4 - Zdravotec...'!J39</f>
        <v>0</v>
      </c>
      <c r="AW109" s="91">
        <f>'1.4.4 - Zdravotec...'!J40</f>
        <v>0</v>
      </c>
      <c r="AX109" s="91">
        <f>'1.4.4 - Zdravotec...'!J41</f>
        <v>0</v>
      </c>
      <c r="AY109" s="91">
        <f>'1.4.4 - Zdravotec...'!J42</f>
        <v>0</v>
      </c>
      <c r="AZ109" s="91">
        <f>'1.4.4 - Zdravotec...'!F39</f>
        <v>0</v>
      </c>
      <c r="BA109" s="91">
        <f>'1.4.4 - Zdravotec...'!F40</f>
        <v>0</v>
      </c>
      <c r="BB109" s="91">
        <f>'1.4.4 - Zdravotec...'!F41</f>
        <v>0</v>
      </c>
      <c r="BC109" s="91">
        <f>'1.4.4 - Zdravotec...'!F42</f>
        <v>0</v>
      </c>
      <c r="BD109" s="93">
        <f>'1.4.4 - Zdravotec...'!F43</f>
        <v>0</v>
      </c>
      <c r="BT109" s="22" t="s">
        <v>102</v>
      </c>
      <c r="BV109" s="22" t="s">
        <v>84</v>
      </c>
      <c r="BW109" s="22" t="s">
        <v>122</v>
      </c>
      <c r="BX109" s="22" t="s">
        <v>100</v>
      </c>
      <c r="CL109" s="22" t="s">
        <v>16</v>
      </c>
    </row>
    <row r="110" spans="1:91" s="7" customFormat="1" ht="24.75" customHeight="1">
      <c r="B110" s="79"/>
      <c r="C110" s="80"/>
      <c r="D110" s="195">
        <v>2</v>
      </c>
      <c r="E110" s="195"/>
      <c r="F110" s="195"/>
      <c r="G110" s="195"/>
      <c r="H110" s="195"/>
      <c r="I110" s="81"/>
      <c r="J110" s="195" t="s">
        <v>123</v>
      </c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208"/>
      <c r="AH110" s="207"/>
      <c r="AI110" s="207"/>
      <c r="AJ110" s="207"/>
      <c r="AK110" s="207"/>
      <c r="AL110" s="207"/>
      <c r="AM110" s="207"/>
      <c r="AN110" s="206"/>
      <c r="AO110" s="207"/>
      <c r="AP110" s="207"/>
      <c r="AQ110" s="82" t="s">
        <v>87</v>
      </c>
      <c r="AR110" s="79"/>
      <c r="AS110" s="83">
        <f>ROUND(SUM(AS111:AS112),2)</f>
        <v>0</v>
      </c>
      <c r="AT110" s="84">
        <f t="shared" si="0"/>
        <v>0</v>
      </c>
      <c r="AU110" s="85">
        <f>ROUND(SUM(AU111:AU112),5)</f>
        <v>0</v>
      </c>
      <c r="AV110" s="84">
        <f>ROUND(AZ110*L32,2)</f>
        <v>0</v>
      </c>
      <c r="AW110" s="84">
        <f>ROUND(BA110*L33,2)</f>
        <v>0</v>
      </c>
      <c r="AX110" s="84">
        <f>ROUND(BB110*L32,2)</f>
        <v>0</v>
      </c>
      <c r="AY110" s="84">
        <f>ROUND(BC110*L33,2)</f>
        <v>0</v>
      </c>
      <c r="AZ110" s="84">
        <f>ROUND(SUM(AZ111:AZ112),2)</f>
        <v>0</v>
      </c>
      <c r="BA110" s="84">
        <f>ROUND(SUM(BA111:BA112),2)</f>
        <v>0</v>
      </c>
      <c r="BB110" s="84">
        <f>ROUND(SUM(BB111:BB112),2)</f>
        <v>0</v>
      </c>
      <c r="BC110" s="84">
        <f>ROUND(SUM(BC111:BC112),2)</f>
        <v>0</v>
      </c>
      <c r="BD110" s="86">
        <f>ROUND(SUM(BD111:BD112),2)</f>
        <v>0</v>
      </c>
      <c r="BS110" s="87" t="s">
        <v>81</v>
      </c>
      <c r="BT110" s="87" t="s">
        <v>88</v>
      </c>
      <c r="BU110" s="87" t="s">
        <v>83</v>
      </c>
      <c r="BV110" s="87" t="s">
        <v>84</v>
      </c>
      <c r="BW110" s="87" t="s">
        <v>124</v>
      </c>
      <c r="BX110" s="87" t="s">
        <v>4</v>
      </c>
      <c r="CL110" s="87" t="s">
        <v>16</v>
      </c>
      <c r="CM110" s="87" t="s">
        <v>82</v>
      </c>
    </row>
    <row r="111" spans="1:91" s="4" customFormat="1" ht="23.25" customHeight="1">
      <c r="A111" s="88" t="s">
        <v>90</v>
      </c>
      <c r="B111" s="51"/>
      <c r="C111" s="10"/>
      <c r="D111" s="10"/>
      <c r="E111" s="247">
        <v>43832</v>
      </c>
      <c r="F111" s="196"/>
      <c r="G111" s="196"/>
      <c r="H111" s="196"/>
      <c r="I111" s="196"/>
      <c r="J111" s="10"/>
      <c r="K111" s="196" t="s">
        <v>101</v>
      </c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202"/>
      <c r="AH111" s="205"/>
      <c r="AI111" s="205"/>
      <c r="AJ111" s="205"/>
      <c r="AK111" s="205"/>
      <c r="AL111" s="205"/>
      <c r="AM111" s="205"/>
      <c r="AN111" s="202"/>
      <c r="AO111" s="205"/>
      <c r="AP111" s="205"/>
      <c r="AQ111" s="89" t="s">
        <v>92</v>
      </c>
      <c r="AR111" s="51"/>
      <c r="AS111" s="90">
        <v>0</v>
      </c>
      <c r="AT111" s="91">
        <f t="shared" si="0"/>
        <v>0</v>
      </c>
      <c r="AU111" s="92">
        <f>'2.1 - Stavebné práce'!P142</f>
        <v>0</v>
      </c>
      <c r="AV111" s="91">
        <f>'2.1 - Stavebné práce'!J37</f>
        <v>0</v>
      </c>
      <c r="AW111" s="91">
        <f>'2.1 - Stavebné práce'!J38</f>
        <v>0</v>
      </c>
      <c r="AX111" s="91">
        <f>'2.1 - Stavebné práce'!J39</f>
        <v>0</v>
      </c>
      <c r="AY111" s="91">
        <f>'2.1 - Stavebné práce'!J40</f>
        <v>0</v>
      </c>
      <c r="AZ111" s="91">
        <f>'2.1 - Stavebné práce'!F37</f>
        <v>0</v>
      </c>
      <c r="BA111" s="91">
        <f>'2.1 - Stavebné práce'!F38</f>
        <v>0</v>
      </c>
      <c r="BB111" s="91">
        <f>'2.1 - Stavebné práce'!F39</f>
        <v>0</v>
      </c>
      <c r="BC111" s="91">
        <f>'2.1 - Stavebné práce'!F40</f>
        <v>0</v>
      </c>
      <c r="BD111" s="93">
        <f>'2.1 - Stavebné práce'!F41</f>
        <v>0</v>
      </c>
      <c r="BT111" s="22" t="s">
        <v>93</v>
      </c>
      <c r="BV111" s="22" t="s">
        <v>84</v>
      </c>
      <c r="BW111" s="22" t="s">
        <v>125</v>
      </c>
      <c r="BX111" s="22" t="s">
        <v>124</v>
      </c>
      <c r="CL111" s="22" t="s">
        <v>16</v>
      </c>
    </row>
    <row r="112" spans="1:91" s="4" customFormat="1" ht="23.25" customHeight="1">
      <c r="A112" s="88" t="s">
        <v>90</v>
      </c>
      <c r="B112" s="51"/>
      <c r="C112" s="10"/>
      <c r="D112" s="10"/>
      <c r="E112" s="247">
        <v>43863</v>
      </c>
      <c r="F112" s="196"/>
      <c r="G112" s="196"/>
      <c r="H112" s="196"/>
      <c r="I112" s="196"/>
      <c r="J112" s="10"/>
      <c r="K112" s="196" t="s">
        <v>121</v>
      </c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202"/>
      <c r="AH112" s="205"/>
      <c r="AI112" s="205"/>
      <c r="AJ112" s="205"/>
      <c r="AK112" s="205"/>
      <c r="AL112" s="205"/>
      <c r="AM112" s="205"/>
      <c r="AN112" s="202"/>
      <c r="AO112" s="205"/>
      <c r="AP112" s="205"/>
      <c r="AQ112" s="89" t="s">
        <v>92</v>
      </c>
      <c r="AR112" s="51"/>
      <c r="AS112" s="94">
        <v>0</v>
      </c>
      <c r="AT112" s="95">
        <f t="shared" si="0"/>
        <v>0</v>
      </c>
      <c r="AU112" s="96">
        <f>'2.2 - Zdravotechnika'!P138</f>
        <v>0</v>
      </c>
      <c r="AV112" s="95">
        <f>'2.2 - Zdravotechnika'!J37</f>
        <v>0</v>
      </c>
      <c r="AW112" s="95">
        <f>'2.2 - Zdravotechnika'!J38</f>
        <v>0</v>
      </c>
      <c r="AX112" s="95">
        <f>'2.2 - Zdravotechnika'!J39</f>
        <v>0</v>
      </c>
      <c r="AY112" s="95">
        <f>'2.2 - Zdravotechnika'!J40</f>
        <v>0</v>
      </c>
      <c r="AZ112" s="95">
        <f>'2.2 - Zdravotechnika'!F37</f>
        <v>0</v>
      </c>
      <c r="BA112" s="95">
        <f>'2.2 - Zdravotechnika'!F38</f>
        <v>0</v>
      </c>
      <c r="BB112" s="95">
        <f>'2.2 - Zdravotechnika'!F39</f>
        <v>0</v>
      </c>
      <c r="BC112" s="95">
        <f>'2.2 - Zdravotechnika'!F40</f>
        <v>0</v>
      </c>
      <c r="BD112" s="97">
        <f>'2.2 - Zdravotechnika'!F41</f>
        <v>0</v>
      </c>
      <c r="BT112" s="22" t="s">
        <v>93</v>
      </c>
      <c r="BV112" s="22" t="s">
        <v>84</v>
      </c>
      <c r="BW112" s="22" t="s">
        <v>126</v>
      </c>
      <c r="BX112" s="22" t="s">
        <v>124</v>
      </c>
      <c r="CL112" s="22" t="s">
        <v>16</v>
      </c>
    </row>
    <row r="113" spans="1:57">
      <c r="B113" s="17"/>
      <c r="AR113" s="17"/>
    </row>
    <row r="114" spans="1:57" s="2" customFormat="1" ht="30" customHeight="1">
      <c r="A114" s="32"/>
      <c r="B114" s="33"/>
      <c r="C114" s="69" t="s">
        <v>127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98"/>
      <c r="AR114" s="33"/>
      <c r="AS114" s="62" t="s">
        <v>128</v>
      </c>
      <c r="AT114" s="63" t="s">
        <v>129</v>
      </c>
      <c r="AU114" s="63" t="s">
        <v>46</v>
      </c>
      <c r="AV114" s="64" t="s">
        <v>69</v>
      </c>
      <c r="AW114" s="32"/>
      <c r="AX114" s="32"/>
      <c r="AY114" s="32"/>
      <c r="AZ114" s="32"/>
      <c r="BA114" s="32"/>
      <c r="BB114" s="32"/>
      <c r="BC114" s="32"/>
      <c r="BD114" s="32"/>
      <c r="BE114" s="32"/>
    </row>
    <row r="115" spans="1:57" s="2" customFormat="1" ht="30" customHeight="1">
      <c r="A115" s="32"/>
      <c r="B115" s="33"/>
      <c r="C115" s="101" t="s">
        <v>131</v>
      </c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102"/>
      <c r="AR115" s="33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</row>
    <row r="116" spans="1:57" s="2" customFormat="1" ht="6.95" customHeight="1">
      <c r="A116" s="32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33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</row>
  </sheetData>
  <mergeCells count="116"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G102:AM102"/>
    <mergeCell ref="AG101:AM101"/>
    <mergeCell ref="AG100:AM100"/>
    <mergeCell ref="AG96:AM96"/>
    <mergeCell ref="AG95:AM95"/>
    <mergeCell ref="AG92:AM92"/>
    <mergeCell ref="AG98:AM98"/>
    <mergeCell ref="AG99:AM99"/>
    <mergeCell ref="AG97:AM97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M90:AP90"/>
    <mergeCell ref="AM89:AP89"/>
    <mergeCell ref="AN104:AP104"/>
    <mergeCell ref="AN96:AP96"/>
    <mergeCell ref="AN95:AP95"/>
    <mergeCell ref="AN103:AP103"/>
    <mergeCell ref="AN97:AP97"/>
    <mergeCell ref="AN99:AP99"/>
    <mergeCell ref="AN101:AP101"/>
    <mergeCell ref="AN98:AP98"/>
    <mergeCell ref="AN92:AP92"/>
    <mergeCell ref="AN100:AP100"/>
    <mergeCell ref="AN102:AP102"/>
    <mergeCell ref="AG104:AM104"/>
    <mergeCell ref="AG103:AM103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G114:AM114"/>
    <mergeCell ref="AN114:AP114"/>
    <mergeCell ref="AG115:AM115"/>
    <mergeCell ref="AN115:AP115"/>
    <mergeCell ref="L85:AO85"/>
    <mergeCell ref="C92:G92"/>
    <mergeCell ref="I92:AF92"/>
    <mergeCell ref="D95:H95"/>
    <mergeCell ref="J95:AF95"/>
    <mergeCell ref="K96:AF96"/>
    <mergeCell ref="E96:I96"/>
    <mergeCell ref="K97:AF97"/>
    <mergeCell ref="E97:I97"/>
    <mergeCell ref="AG94:AM94"/>
    <mergeCell ref="AN94:AP94"/>
    <mergeCell ref="AM87:AN87"/>
    <mergeCell ref="E98:I98"/>
    <mergeCell ref="K98:AF98"/>
    <mergeCell ref="E99:I99"/>
    <mergeCell ref="K99:AF99"/>
    <mergeCell ref="L100:AF100"/>
    <mergeCell ref="F100:J100"/>
    <mergeCell ref="M101:AF101"/>
    <mergeCell ref="G101:K101"/>
    <mergeCell ref="G102:K102"/>
    <mergeCell ref="M102:AF102"/>
    <mergeCell ref="G103:K103"/>
    <mergeCell ref="M103:AF103"/>
    <mergeCell ref="G104:K104"/>
    <mergeCell ref="G107:K107"/>
    <mergeCell ref="G106:K106"/>
    <mergeCell ref="J110:AF110"/>
    <mergeCell ref="K111:AF111"/>
    <mergeCell ref="K112:AF112"/>
    <mergeCell ref="L109:AF109"/>
    <mergeCell ref="L108:AF108"/>
    <mergeCell ref="L105:AF105"/>
    <mergeCell ref="M104:AF104"/>
    <mergeCell ref="M107:AF107"/>
    <mergeCell ref="M106:AF106"/>
    <mergeCell ref="D110:H110"/>
    <mergeCell ref="E112:I112"/>
    <mergeCell ref="E111:I111"/>
    <mergeCell ref="F105:J105"/>
    <mergeCell ref="F109:J109"/>
    <mergeCell ref="F108:J108"/>
  </mergeCells>
  <dataValidations count="2">
    <dataValidation type="list" allowBlank="1" showInputMessage="1" showErrorMessage="1" error="Povolené sú hodnoty základná, znížená, nulová." sqref="AU114">
      <formula1>"základná, znížená, nulová"</formula1>
    </dataValidation>
    <dataValidation type="list" allowBlank="1" showInputMessage="1" showErrorMessage="1" error="Povolené sú hodnoty stavebná časť, technologická časť, investičná časť." sqref="AT114">
      <formula1>"stavebná časť, technologická časť, investičná časť"</formula1>
    </dataValidation>
  </dataValidations>
  <hyperlinks>
    <hyperlink ref="A96" location="'2018011.1.1 - SO 01.1.1 Z...'!C2" display="/"/>
    <hyperlink ref="A97" location="'2018011.1.2 - SO 01.1.2 Z...'!C2" display="/"/>
    <hyperlink ref="A98" location="'2018011.1.3 - SO 01.1.3 V...'!C2" display="/"/>
    <hyperlink ref="A101" location="'2018011.1.4.1a - Obvodový...'!C2" display="/"/>
    <hyperlink ref="A102" location="'2018011.1.4.1b - Strešný ...'!C2" display="/"/>
    <hyperlink ref="A103" location="'2018011.1.4.1c - Odstráne...'!C2" display="/"/>
    <hyperlink ref="A104" location="'2018011.1.4.1d - Plošina'!C2" display="/"/>
    <hyperlink ref="A106" location="'2018011.1.4.2a - Inštalácie'!C2" display="/"/>
    <hyperlink ref="A107" location="'2018011.1.4.2b - Bleskozvod'!C2" display="/"/>
    <hyperlink ref="A108" location="'2018011.1.4.3 - Vykurovanie'!C2" display="/"/>
    <hyperlink ref="A109" location="'2018011.1.4.4 - Zdravotec...'!C2" display="/"/>
    <hyperlink ref="A111" location="'2018011.2.1 - Stavebné práce'!C2" display="/"/>
    <hyperlink ref="A112" location="'2018011.2.2 - Zdravotechnik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0"/>
  <sheetViews>
    <sheetView showGridLines="0" workbookViewId="0">
      <selection activeCell="A110" sqref="A110:XFD1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4" t="s">
        <v>118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1:46" s="1" customFormat="1" ht="24.95" customHeight="1">
      <c r="B4" s="17"/>
      <c r="D4" s="18" t="s">
        <v>132</v>
      </c>
      <c r="L4" s="17"/>
      <c r="M4" s="10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43" t="str">
        <f>'Rekapitulácia stavby'!K6</f>
        <v>Veľký Krtíš ODI PZ, rekonštrukcia a modernizácia objektu</v>
      </c>
      <c r="F7" s="244"/>
      <c r="G7" s="244"/>
      <c r="H7" s="244"/>
      <c r="L7" s="17"/>
    </row>
    <row r="8" spans="1:46" ht="12.75">
      <c r="B8" s="17"/>
      <c r="D8" s="24" t="s">
        <v>133</v>
      </c>
      <c r="L8" s="17"/>
    </row>
    <row r="9" spans="1:46" s="1" customFormat="1" ht="16.5" customHeight="1">
      <c r="B9" s="17"/>
      <c r="E9" s="243" t="s">
        <v>86</v>
      </c>
      <c r="F9" s="228"/>
      <c r="G9" s="228"/>
      <c r="H9" s="228"/>
      <c r="L9" s="17"/>
    </row>
    <row r="10" spans="1:46" s="1" customFormat="1" ht="12" customHeight="1">
      <c r="B10" s="17"/>
      <c r="D10" s="24" t="s">
        <v>134</v>
      </c>
      <c r="L10" s="17"/>
    </row>
    <row r="11" spans="1:46" s="2" customFormat="1" ht="16.5" customHeight="1">
      <c r="A11" s="32"/>
      <c r="B11" s="33"/>
      <c r="C11" s="32"/>
      <c r="D11" s="32"/>
      <c r="E11" s="246" t="s">
        <v>99</v>
      </c>
      <c r="F11" s="241"/>
      <c r="G11" s="241"/>
      <c r="H11" s="24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4" t="s">
        <v>780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customHeight="1">
      <c r="A13" s="32"/>
      <c r="B13" s="33"/>
      <c r="C13" s="32"/>
      <c r="D13" s="32"/>
      <c r="E13" s="197" t="s">
        <v>2634</v>
      </c>
      <c r="F13" s="241"/>
      <c r="G13" s="241"/>
      <c r="H13" s="241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4" t="s">
        <v>15</v>
      </c>
      <c r="E15" s="32"/>
      <c r="F15" s="22" t="s">
        <v>16</v>
      </c>
      <c r="G15" s="32"/>
      <c r="H15" s="32"/>
      <c r="I15" s="24" t="s">
        <v>17</v>
      </c>
      <c r="J15" s="22" t="s">
        <v>18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19</v>
      </c>
      <c r="E16" s="32"/>
      <c r="F16" s="22" t="s">
        <v>20</v>
      </c>
      <c r="G16" s="32"/>
      <c r="H16" s="32"/>
      <c r="I16" s="24" t="s">
        <v>21</v>
      </c>
      <c r="J16" s="55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21.75" customHeight="1">
      <c r="A17" s="32"/>
      <c r="B17" s="33"/>
      <c r="C17" s="32"/>
      <c r="D17" s="21" t="s">
        <v>22</v>
      </c>
      <c r="E17" s="32"/>
      <c r="F17" s="26"/>
      <c r="G17" s="32"/>
      <c r="H17" s="32"/>
      <c r="I17" s="21" t="s">
        <v>23</v>
      </c>
      <c r="J17" s="26" t="s">
        <v>24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4" t="s">
        <v>25</v>
      </c>
      <c r="E18" s="32"/>
      <c r="F18" s="32"/>
      <c r="G18" s="32"/>
      <c r="H18" s="32"/>
      <c r="I18" s="24" t="s">
        <v>26</v>
      </c>
      <c r="J18" s="22" t="s">
        <v>27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2" t="s">
        <v>28</v>
      </c>
      <c r="F19" s="32"/>
      <c r="G19" s="32"/>
      <c r="H19" s="32"/>
      <c r="I19" s="24" t="s">
        <v>29</v>
      </c>
      <c r="J19" s="2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4" t="s">
        <v>30</v>
      </c>
      <c r="E21" s="32"/>
      <c r="F21" s="32"/>
      <c r="G21" s="32"/>
      <c r="H21" s="32"/>
      <c r="I21" s="24" t="s">
        <v>26</v>
      </c>
      <c r="J21" s="25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45"/>
      <c r="F22" s="232"/>
      <c r="G22" s="232"/>
      <c r="H22" s="232"/>
      <c r="I22" s="24" t="s">
        <v>29</v>
      </c>
      <c r="J22" s="25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4" t="s">
        <v>31</v>
      </c>
      <c r="E24" s="32"/>
      <c r="F24" s="32"/>
      <c r="G24" s="32"/>
      <c r="H24" s="32"/>
      <c r="I24" s="24" t="s">
        <v>26</v>
      </c>
      <c r="J24" s="22" t="s">
        <v>32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2" t="s">
        <v>33</v>
      </c>
      <c r="F25" s="32"/>
      <c r="G25" s="32"/>
      <c r="H25" s="32"/>
      <c r="I25" s="24" t="s">
        <v>29</v>
      </c>
      <c r="J25" s="22" t="s">
        <v>34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4" t="s">
        <v>36</v>
      </c>
      <c r="E27" s="32"/>
      <c r="F27" s="32"/>
      <c r="G27" s="32"/>
      <c r="H27" s="32"/>
      <c r="I27" s="24" t="s">
        <v>26</v>
      </c>
      <c r="J27" s="22" t="s">
        <v>37</v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2" t="s">
        <v>1386</v>
      </c>
      <c r="F28" s="32"/>
      <c r="G28" s="32"/>
      <c r="H28" s="32"/>
      <c r="I28" s="24" t="s">
        <v>29</v>
      </c>
      <c r="J28" s="22" t="s">
        <v>37</v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4" t="s">
        <v>39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5"/>
      <c r="B31" s="106"/>
      <c r="C31" s="105"/>
      <c r="D31" s="105"/>
      <c r="E31" s="236" t="s">
        <v>1</v>
      </c>
      <c r="F31" s="236"/>
      <c r="G31" s="236"/>
      <c r="H31" s="236"/>
      <c r="I31" s="105"/>
      <c r="J31" s="105"/>
      <c r="K31" s="105"/>
      <c r="L31" s="107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22" t="s">
        <v>136</v>
      </c>
      <c r="E34" s="32"/>
      <c r="F34" s="32"/>
      <c r="G34" s="32"/>
      <c r="H34" s="32"/>
      <c r="I34" s="32"/>
      <c r="J34" s="3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30" t="s">
        <v>130</v>
      </c>
      <c r="E35" s="32"/>
      <c r="F35" s="32"/>
      <c r="G35" s="32"/>
      <c r="H35" s="32"/>
      <c r="I35" s="32"/>
      <c r="J35" s="31"/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25.35" customHeight="1">
      <c r="A36" s="32"/>
      <c r="B36" s="33"/>
      <c r="C36" s="32"/>
      <c r="D36" s="108" t="s">
        <v>42</v>
      </c>
      <c r="E36" s="32"/>
      <c r="F36" s="32"/>
      <c r="G36" s="32"/>
      <c r="H36" s="32"/>
      <c r="I36" s="32"/>
      <c r="J36" s="71"/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6.95" customHeight="1">
      <c r="A37" s="32"/>
      <c r="B37" s="33"/>
      <c r="C37" s="32"/>
      <c r="D37" s="66"/>
      <c r="E37" s="66"/>
      <c r="F37" s="66"/>
      <c r="G37" s="66"/>
      <c r="H37" s="66"/>
      <c r="I37" s="66"/>
      <c r="J37" s="66"/>
      <c r="K37" s="66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32"/>
      <c r="F38" s="36" t="s">
        <v>44</v>
      </c>
      <c r="G38" s="32"/>
      <c r="H38" s="32"/>
      <c r="I38" s="36" t="s">
        <v>43</v>
      </c>
      <c r="J38" s="36" t="s">
        <v>45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>
      <c r="A39" s="32"/>
      <c r="B39" s="33"/>
      <c r="C39" s="32"/>
      <c r="D39" s="109" t="s">
        <v>46</v>
      </c>
      <c r="E39" s="24" t="s">
        <v>47</v>
      </c>
      <c r="F39" s="110"/>
      <c r="G39" s="32"/>
      <c r="H39" s="32"/>
      <c r="I39" s="111">
        <v>0.2</v>
      </c>
      <c r="J39" s="110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24" t="s">
        <v>48</v>
      </c>
      <c r="F40" s="110"/>
      <c r="G40" s="32"/>
      <c r="H40" s="32"/>
      <c r="I40" s="111">
        <v>0.2</v>
      </c>
      <c r="J40" s="110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49</v>
      </c>
      <c r="F41" s="110">
        <f>ROUND((SUM(BG109:BG110) + SUM(BG134:BG189)),  2)</f>
        <v>0</v>
      </c>
      <c r="G41" s="32"/>
      <c r="H41" s="32"/>
      <c r="I41" s="111">
        <v>0.2</v>
      </c>
      <c r="J41" s="110"/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24" t="s">
        <v>50</v>
      </c>
      <c r="F42" s="110">
        <f>ROUND((SUM(BH109:BH110) + SUM(BH134:BH189)),  2)</f>
        <v>0</v>
      </c>
      <c r="G42" s="32"/>
      <c r="H42" s="32"/>
      <c r="I42" s="111">
        <v>0.2</v>
      </c>
      <c r="J42" s="110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14.45" hidden="1" customHeight="1">
      <c r="A43" s="32"/>
      <c r="B43" s="33"/>
      <c r="C43" s="32"/>
      <c r="D43" s="32"/>
      <c r="E43" s="24" t="s">
        <v>51</v>
      </c>
      <c r="F43" s="110">
        <f>ROUND((SUM(BI109:BI110) + SUM(BI134:BI189)),  2)</f>
        <v>0</v>
      </c>
      <c r="G43" s="32"/>
      <c r="H43" s="32"/>
      <c r="I43" s="111">
        <v>0</v>
      </c>
      <c r="J43" s="110"/>
      <c r="K43" s="3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6.9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5.35" customHeight="1">
      <c r="A45" s="32"/>
      <c r="B45" s="33"/>
      <c r="C45" s="102"/>
      <c r="D45" s="112" t="s">
        <v>52</v>
      </c>
      <c r="E45" s="60"/>
      <c r="F45" s="60"/>
      <c r="G45" s="113" t="s">
        <v>53</v>
      </c>
      <c r="H45" s="114" t="s">
        <v>54</v>
      </c>
      <c r="I45" s="60"/>
      <c r="J45" s="115"/>
      <c r="K45" s="116"/>
      <c r="L45" s="4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14.4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4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55</v>
      </c>
      <c r="E49" s="44"/>
      <c r="F49" s="44"/>
      <c r="G49" s="43" t="s">
        <v>56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57</v>
      </c>
      <c r="E60" s="35"/>
      <c r="F60" s="117" t="s">
        <v>58</v>
      </c>
      <c r="G60" s="45" t="s">
        <v>57</v>
      </c>
      <c r="H60" s="35"/>
      <c r="I60" s="35"/>
      <c r="J60" s="118" t="s">
        <v>58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59</v>
      </c>
      <c r="E64" s="46"/>
      <c r="F64" s="46"/>
      <c r="G64" s="43" t="s">
        <v>60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57</v>
      </c>
      <c r="E75" s="35"/>
      <c r="F75" s="117" t="s">
        <v>58</v>
      </c>
      <c r="G75" s="45" t="s">
        <v>57</v>
      </c>
      <c r="H75" s="35"/>
      <c r="I75" s="35"/>
      <c r="J75" s="118" t="s">
        <v>58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137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43" t="str">
        <f>E7</f>
        <v>Veľký Krtíš ODI PZ, rekonštrukcia a modernizácia objektu</v>
      </c>
      <c r="F84" s="244"/>
      <c r="G84" s="244"/>
      <c r="H84" s="244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133</v>
      </c>
      <c r="L85" s="17"/>
    </row>
    <row r="86" spans="1:31" s="1" customFormat="1" ht="16.5" customHeight="1">
      <c r="B86" s="17"/>
      <c r="E86" s="243" t="s">
        <v>86</v>
      </c>
      <c r="F86" s="228"/>
      <c r="G86" s="228"/>
      <c r="H86" s="228"/>
      <c r="L86" s="17"/>
    </row>
    <row r="87" spans="1:31" s="1" customFormat="1" ht="12" customHeight="1">
      <c r="B87" s="17"/>
      <c r="C87" s="24" t="s">
        <v>134</v>
      </c>
      <c r="L87" s="17"/>
    </row>
    <row r="88" spans="1:31" s="2" customFormat="1" ht="16.5" customHeight="1">
      <c r="A88" s="32"/>
      <c r="B88" s="33"/>
      <c r="C88" s="32"/>
      <c r="D88" s="32"/>
      <c r="E88" s="246" t="s">
        <v>99</v>
      </c>
      <c r="F88" s="241"/>
      <c r="G88" s="241"/>
      <c r="H88" s="241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4" t="s">
        <v>780</v>
      </c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6.5" customHeight="1">
      <c r="A90" s="32"/>
      <c r="B90" s="33"/>
      <c r="C90" s="32"/>
      <c r="D90" s="32"/>
      <c r="E90" s="197" t="str">
        <f>E13</f>
        <v>1.4.2b - Bleskozvod</v>
      </c>
      <c r="F90" s="241"/>
      <c r="G90" s="241"/>
      <c r="H90" s="241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2" customHeight="1">
      <c r="A92" s="32"/>
      <c r="B92" s="33"/>
      <c r="C92" s="24" t="s">
        <v>19</v>
      </c>
      <c r="D92" s="32"/>
      <c r="E92" s="32"/>
      <c r="F92" s="22" t="str">
        <f>F16</f>
        <v>Veľký Krtíš</v>
      </c>
      <c r="G92" s="32"/>
      <c r="H92" s="32"/>
      <c r="I92" s="24" t="s">
        <v>21</v>
      </c>
      <c r="J92" s="55" t="str">
        <f>IF(J16="","",J16)</f>
        <v/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6.9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4" t="s">
        <v>25</v>
      </c>
      <c r="D94" s="32"/>
      <c r="E94" s="32"/>
      <c r="F94" s="22" t="str">
        <f>E19</f>
        <v>Ministerstvo vnútra Slovenskej republiky</v>
      </c>
      <c r="G94" s="32"/>
      <c r="H94" s="32"/>
      <c r="I94" s="24" t="s">
        <v>31</v>
      </c>
      <c r="J94" s="28" t="str">
        <f>E25</f>
        <v>PROMOST s.r.o.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customHeight="1">
      <c r="A95" s="32"/>
      <c r="B95" s="33"/>
      <c r="C95" s="24" t="s">
        <v>30</v>
      </c>
      <c r="D95" s="32"/>
      <c r="E95" s="32"/>
      <c r="F95" s="22" t="str">
        <f>IF(E22="","",E22)</f>
        <v/>
      </c>
      <c r="G95" s="32"/>
      <c r="H95" s="32"/>
      <c r="I95" s="24" t="s">
        <v>36</v>
      </c>
      <c r="J95" s="28" t="str">
        <f>E28</f>
        <v>Bc. Stanislav Varga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9.25" customHeight="1">
      <c r="A97" s="32"/>
      <c r="B97" s="33"/>
      <c r="C97" s="119" t="s">
        <v>138</v>
      </c>
      <c r="D97" s="102"/>
      <c r="E97" s="102"/>
      <c r="F97" s="102"/>
      <c r="G97" s="102"/>
      <c r="H97" s="102"/>
      <c r="I97" s="102"/>
      <c r="J97" s="120" t="s">
        <v>139</v>
      </c>
      <c r="K97" s="10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10.3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22.9" customHeight="1">
      <c r="A99" s="32"/>
      <c r="B99" s="33"/>
      <c r="C99" s="121" t="s">
        <v>140</v>
      </c>
      <c r="D99" s="32"/>
      <c r="E99" s="32"/>
      <c r="F99" s="32"/>
      <c r="G99" s="32"/>
      <c r="H99" s="32"/>
      <c r="I99" s="32"/>
      <c r="J99" s="71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U99" s="14" t="s">
        <v>141</v>
      </c>
    </row>
    <row r="100" spans="1:47" s="9" customFormat="1" ht="24.95" customHeight="1">
      <c r="B100" s="122"/>
      <c r="D100" s="123" t="s">
        <v>142</v>
      </c>
      <c r="E100" s="124"/>
      <c r="F100" s="124"/>
      <c r="G100" s="124"/>
      <c r="H100" s="124"/>
      <c r="I100" s="124"/>
      <c r="J100" s="125"/>
      <c r="L100" s="122"/>
    </row>
    <row r="101" spans="1:47" s="10" customFormat="1" ht="19.899999999999999" customHeight="1">
      <c r="B101" s="126"/>
      <c r="D101" s="127" t="s">
        <v>949</v>
      </c>
      <c r="E101" s="128"/>
      <c r="F101" s="128"/>
      <c r="G101" s="128"/>
      <c r="H101" s="128"/>
      <c r="I101" s="128"/>
      <c r="J101" s="129"/>
      <c r="L101" s="126"/>
    </row>
    <row r="102" spans="1:47" s="9" customFormat="1" ht="24.95" customHeight="1">
      <c r="B102" s="122"/>
      <c r="D102" s="123" t="s">
        <v>1234</v>
      </c>
      <c r="E102" s="124"/>
      <c r="F102" s="124"/>
      <c r="G102" s="124"/>
      <c r="H102" s="124"/>
      <c r="I102" s="124"/>
      <c r="J102" s="125"/>
      <c r="L102" s="122"/>
    </row>
    <row r="103" spans="1:47" s="10" customFormat="1" ht="19.899999999999999" customHeight="1">
      <c r="B103" s="126"/>
      <c r="D103" s="127" t="s">
        <v>1389</v>
      </c>
      <c r="E103" s="128"/>
      <c r="F103" s="128"/>
      <c r="G103" s="128"/>
      <c r="H103" s="128"/>
      <c r="I103" s="128"/>
      <c r="J103" s="129"/>
      <c r="L103" s="126"/>
    </row>
    <row r="104" spans="1:47" s="10" customFormat="1" ht="19.899999999999999" customHeight="1">
      <c r="B104" s="126"/>
      <c r="D104" s="127" t="s">
        <v>1720</v>
      </c>
      <c r="E104" s="128"/>
      <c r="F104" s="128"/>
      <c r="G104" s="128"/>
      <c r="H104" s="128"/>
      <c r="I104" s="128"/>
      <c r="J104" s="129"/>
      <c r="L104" s="126"/>
    </row>
    <row r="105" spans="1:47" s="10" customFormat="1" ht="19.899999999999999" customHeight="1">
      <c r="B105" s="126"/>
      <c r="D105" s="127" t="s">
        <v>1721</v>
      </c>
      <c r="E105" s="128"/>
      <c r="F105" s="128"/>
      <c r="G105" s="128"/>
      <c r="H105" s="128"/>
      <c r="I105" s="128"/>
      <c r="J105" s="129"/>
      <c r="L105" s="126"/>
    </row>
    <row r="106" spans="1:47" s="9" customFormat="1" ht="24.95" customHeight="1">
      <c r="B106" s="122"/>
      <c r="D106" s="123" t="s">
        <v>1390</v>
      </c>
      <c r="E106" s="124"/>
      <c r="F106" s="124"/>
      <c r="G106" s="124"/>
      <c r="H106" s="124"/>
      <c r="I106" s="124"/>
      <c r="J106" s="125"/>
      <c r="L106" s="122"/>
    </row>
    <row r="107" spans="1:47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29.25" customHeight="1">
      <c r="A109" s="32"/>
      <c r="B109" s="33"/>
      <c r="C109" s="121" t="s">
        <v>150</v>
      </c>
      <c r="D109" s="32"/>
      <c r="E109" s="32"/>
      <c r="F109" s="32"/>
      <c r="G109" s="32"/>
      <c r="H109" s="32"/>
      <c r="I109" s="32"/>
      <c r="J109" s="130"/>
      <c r="K109" s="32"/>
      <c r="L109" s="42"/>
      <c r="N109" s="131" t="s">
        <v>46</v>
      </c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29.25" customHeight="1">
      <c r="A111" s="32"/>
      <c r="B111" s="33"/>
      <c r="C111" s="101" t="s">
        <v>131</v>
      </c>
      <c r="D111" s="102"/>
      <c r="E111" s="102"/>
      <c r="F111" s="102"/>
      <c r="G111" s="102"/>
      <c r="H111" s="102"/>
      <c r="I111" s="102"/>
      <c r="J111" s="103"/>
      <c r="K111" s="10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6.95" customHeight="1">
      <c r="A112" s="32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6" spans="1:31" s="2" customFormat="1" ht="6.95" customHeight="1">
      <c r="A116" s="32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4.95" customHeight="1">
      <c r="A117" s="32"/>
      <c r="B117" s="33"/>
      <c r="C117" s="18" t="s">
        <v>159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4" t="s">
        <v>13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43" t="str">
        <f>E7</f>
        <v>Veľký Krtíš ODI PZ, rekonštrukcia a modernizácia objektu</v>
      </c>
      <c r="F120" s="244"/>
      <c r="G120" s="244"/>
      <c r="H120" s="244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" customFormat="1" ht="12" customHeight="1">
      <c r="B121" s="17"/>
      <c r="C121" s="24" t="s">
        <v>133</v>
      </c>
      <c r="L121" s="17"/>
    </row>
    <row r="122" spans="1:31" s="1" customFormat="1" ht="16.5" customHeight="1">
      <c r="B122" s="17"/>
      <c r="E122" s="243" t="s">
        <v>86</v>
      </c>
      <c r="F122" s="228"/>
      <c r="G122" s="228"/>
      <c r="H122" s="228"/>
      <c r="L122" s="17"/>
    </row>
    <row r="123" spans="1:31" s="1" customFormat="1" ht="12" customHeight="1">
      <c r="B123" s="17"/>
      <c r="C123" s="24" t="s">
        <v>134</v>
      </c>
      <c r="L123" s="17"/>
    </row>
    <row r="124" spans="1:31" s="2" customFormat="1" ht="16.5" customHeight="1">
      <c r="A124" s="32"/>
      <c r="B124" s="33"/>
      <c r="C124" s="32"/>
      <c r="D124" s="32"/>
      <c r="E124" s="246" t="s">
        <v>99</v>
      </c>
      <c r="F124" s="241"/>
      <c r="G124" s="241"/>
      <c r="H124" s="241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4" t="s">
        <v>780</v>
      </c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6.5" customHeight="1">
      <c r="A126" s="32"/>
      <c r="B126" s="33"/>
      <c r="C126" s="32"/>
      <c r="D126" s="32"/>
      <c r="E126" s="197" t="str">
        <f>E13</f>
        <v>1.4.2b - Bleskozvod</v>
      </c>
      <c r="F126" s="241"/>
      <c r="G126" s="241"/>
      <c r="H126" s="241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4" t="s">
        <v>19</v>
      </c>
      <c r="D128" s="32"/>
      <c r="E128" s="32"/>
      <c r="F128" s="22" t="str">
        <f>F16</f>
        <v>Veľký Krtíš</v>
      </c>
      <c r="G128" s="32"/>
      <c r="H128" s="32"/>
      <c r="I128" s="24" t="s">
        <v>21</v>
      </c>
      <c r="J128" s="55" t="str">
        <f>IF(J16="","",J16)</f>
        <v/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5.2" customHeight="1">
      <c r="A130" s="32"/>
      <c r="B130" s="33"/>
      <c r="C130" s="24" t="s">
        <v>25</v>
      </c>
      <c r="D130" s="32"/>
      <c r="E130" s="32"/>
      <c r="F130" s="22" t="str">
        <f>E19</f>
        <v>Ministerstvo vnútra Slovenskej republiky</v>
      </c>
      <c r="G130" s="32"/>
      <c r="H130" s="32"/>
      <c r="I130" s="24" t="s">
        <v>31</v>
      </c>
      <c r="J130" s="28" t="str">
        <f>E25</f>
        <v>PROMOST s.r.o.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5.2" customHeight="1">
      <c r="A131" s="32"/>
      <c r="B131" s="33"/>
      <c r="C131" s="24" t="s">
        <v>30</v>
      </c>
      <c r="D131" s="32"/>
      <c r="E131" s="32"/>
      <c r="F131" s="22" t="str">
        <f>IF(E22="","",E22)</f>
        <v/>
      </c>
      <c r="G131" s="32"/>
      <c r="H131" s="32"/>
      <c r="I131" s="24" t="s">
        <v>36</v>
      </c>
      <c r="J131" s="28" t="str">
        <f>E28</f>
        <v>Bc. Stanislav Varga</v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0.3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11" customFormat="1" ht="29.25" customHeight="1">
      <c r="A133" s="140"/>
      <c r="B133" s="141"/>
      <c r="C133" s="142" t="s">
        <v>160</v>
      </c>
      <c r="D133" s="143" t="s">
        <v>67</v>
      </c>
      <c r="E133" s="143" t="s">
        <v>63</v>
      </c>
      <c r="F133" s="143" t="s">
        <v>64</v>
      </c>
      <c r="G133" s="143" t="s">
        <v>161</v>
      </c>
      <c r="H133" s="143" t="s">
        <v>162</v>
      </c>
      <c r="I133" s="143" t="s">
        <v>163</v>
      </c>
      <c r="J133" s="144" t="s">
        <v>139</v>
      </c>
      <c r="K133" s="145" t="s">
        <v>164</v>
      </c>
      <c r="L133" s="146"/>
      <c r="M133" s="62" t="s">
        <v>1</v>
      </c>
      <c r="N133" s="63" t="s">
        <v>46</v>
      </c>
      <c r="O133" s="63" t="s">
        <v>165</v>
      </c>
      <c r="P133" s="63" t="s">
        <v>166</v>
      </c>
      <c r="Q133" s="63" t="s">
        <v>167</v>
      </c>
      <c r="R133" s="63" t="s">
        <v>168</v>
      </c>
      <c r="S133" s="63" t="s">
        <v>169</v>
      </c>
      <c r="T133" s="64" t="s">
        <v>170</v>
      </c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</row>
    <row r="134" spans="1:65" s="2" customFormat="1" ht="22.9" customHeight="1">
      <c r="A134" s="32"/>
      <c r="B134" s="33"/>
      <c r="C134" s="69" t="s">
        <v>136</v>
      </c>
      <c r="D134" s="32"/>
      <c r="E134" s="32"/>
      <c r="F134" s="32"/>
      <c r="G134" s="32"/>
      <c r="H134" s="32"/>
      <c r="I134" s="32"/>
      <c r="J134" s="147"/>
      <c r="K134" s="32"/>
      <c r="L134" s="33"/>
      <c r="M134" s="65"/>
      <c r="N134" s="56"/>
      <c r="O134" s="66"/>
      <c r="P134" s="148">
        <f>P135+P138+P187</f>
        <v>0</v>
      </c>
      <c r="Q134" s="66"/>
      <c r="R134" s="148">
        <f>R135+R138+R187</f>
        <v>0.25770999999999999</v>
      </c>
      <c r="S134" s="66"/>
      <c r="T134" s="149">
        <f>T135+T138+T187</f>
        <v>2.2120000000000002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4" t="s">
        <v>81</v>
      </c>
      <c r="AU134" s="14" t="s">
        <v>141</v>
      </c>
      <c r="BK134" s="150">
        <f>BK135+BK138+BK187</f>
        <v>0</v>
      </c>
    </row>
    <row r="135" spans="1:65" s="12" customFormat="1" ht="25.9" customHeight="1">
      <c r="B135" s="151"/>
      <c r="D135" s="152" t="s">
        <v>81</v>
      </c>
      <c r="E135" s="153" t="s">
        <v>171</v>
      </c>
      <c r="F135" s="153" t="s">
        <v>172</v>
      </c>
      <c r="I135" s="154"/>
      <c r="J135" s="155"/>
      <c r="L135" s="151"/>
      <c r="M135" s="156"/>
      <c r="N135" s="157"/>
      <c r="O135" s="157"/>
      <c r="P135" s="158">
        <f>P136</f>
        <v>0</v>
      </c>
      <c r="Q135" s="157"/>
      <c r="R135" s="158">
        <f>R136</f>
        <v>0</v>
      </c>
      <c r="S135" s="157"/>
      <c r="T135" s="159">
        <f>T136</f>
        <v>2.2120000000000002</v>
      </c>
      <c r="AR135" s="152" t="s">
        <v>88</v>
      </c>
      <c r="AT135" s="160" t="s">
        <v>81</v>
      </c>
      <c r="AU135" s="160" t="s">
        <v>82</v>
      </c>
      <c r="AY135" s="152" t="s">
        <v>173</v>
      </c>
      <c r="BK135" s="161">
        <f>BK136</f>
        <v>0</v>
      </c>
    </row>
    <row r="136" spans="1:65" s="12" customFormat="1" ht="22.9" customHeight="1">
      <c r="B136" s="151"/>
      <c r="D136" s="152" t="s">
        <v>81</v>
      </c>
      <c r="E136" s="162" t="s">
        <v>88</v>
      </c>
      <c r="F136" s="162" t="s">
        <v>955</v>
      </c>
      <c r="I136" s="154"/>
      <c r="J136" s="163"/>
      <c r="L136" s="151"/>
      <c r="M136" s="156"/>
      <c r="N136" s="157"/>
      <c r="O136" s="157"/>
      <c r="P136" s="158">
        <f>P137</f>
        <v>0</v>
      </c>
      <c r="Q136" s="157"/>
      <c r="R136" s="158">
        <f>R137</f>
        <v>0</v>
      </c>
      <c r="S136" s="157"/>
      <c r="T136" s="159">
        <f>T137</f>
        <v>2.2120000000000002</v>
      </c>
      <c r="AR136" s="152" t="s">
        <v>88</v>
      </c>
      <c r="AT136" s="160" t="s">
        <v>81</v>
      </c>
      <c r="AU136" s="160" t="s">
        <v>88</v>
      </c>
      <c r="AY136" s="152" t="s">
        <v>173</v>
      </c>
      <c r="BK136" s="161">
        <f>BK137</f>
        <v>0</v>
      </c>
    </row>
    <row r="137" spans="1:65" s="2" customFormat="1" ht="37.9" customHeight="1">
      <c r="A137" s="32"/>
      <c r="B137" s="132"/>
      <c r="C137" s="164" t="s">
        <v>88</v>
      </c>
      <c r="D137" s="164" t="s">
        <v>175</v>
      </c>
      <c r="E137" s="165" t="s">
        <v>1722</v>
      </c>
      <c r="F137" s="166" t="s">
        <v>1723</v>
      </c>
      <c r="G137" s="167" t="s">
        <v>178</v>
      </c>
      <c r="H137" s="168">
        <v>7</v>
      </c>
      <c r="I137" s="169"/>
      <c r="J137" s="170"/>
      <c r="K137" s="171"/>
      <c r="L137" s="33"/>
      <c r="M137" s="172" t="s">
        <v>1</v>
      </c>
      <c r="N137" s="173" t="s">
        <v>48</v>
      </c>
      <c r="O137" s="58"/>
      <c r="P137" s="174">
        <f>O137*H137</f>
        <v>0</v>
      </c>
      <c r="Q137" s="174">
        <v>0</v>
      </c>
      <c r="R137" s="174">
        <f>Q137*H137</f>
        <v>0</v>
      </c>
      <c r="S137" s="174">
        <v>0.316</v>
      </c>
      <c r="T137" s="175">
        <f>S137*H137</f>
        <v>2.2120000000000002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6" t="s">
        <v>105</v>
      </c>
      <c r="AT137" s="176" t="s">
        <v>175</v>
      </c>
      <c r="AU137" s="176" t="s">
        <v>93</v>
      </c>
      <c r="AY137" s="14" t="s">
        <v>173</v>
      </c>
      <c r="BE137" s="100">
        <f>IF(N137="základná",J137,0)</f>
        <v>0</v>
      </c>
      <c r="BF137" s="100">
        <f>IF(N137="znížená",J137,0)</f>
        <v>0</v>
      </c>
      <c r="BG137" s="100">
        <f>IF(N137="zákl. prenesená",J137,0)</f>
        <v>0</v>
      </c>
      <c r="BH137" s="100">
        <f>IF(N137="zníž. prenesená",J137,0)</f>
        <v>0</v>
      </c>
      <c r="BI137" s="100">
        <f>IF(N137="nulová",J137,0)</f>
        <v>0</v>
      </c>
      <c r="BJ137" s="14" t="s">
        <v>93</v>
      </c>
      <c r="BK137" s="100">
        <f>ROUND(I137*H137,2)</f>
        <v>0</v>
      </c>
      <c r="BL137" s="14" t="s">
        <v>105</v>
      </c>
      <c r="BM137" s="176" t="s">
        <v>1724</v>
      </c>
    </row>
    <row r="138" spans="1:65" s="12" customFormat="1" ht="25.9" customHeight="1">
      <c r="B138" s="151"/>
      <c r="D138" s="152" t="s">
        <v>81</v>
      </c>
      <c r="E138" s="153" t="s">
        <v>341</v>
      </c>
      <c r="F138" s="153" t="s">
        <v>1380</v>
      </c>
      <c r="I138" s="154"/>
      <c r="J138" s="155"/>
      <c r="L138" s="151"/>
      <c r="M138" s="156"/>
      <c r="N138" s="157"/>
      <c r="O138" s="157"/>
      <c r="P138" s="158">
        <f>P139+P181+P184</f>
        <v>0</v>
      </c>
      <c r="Q138" s="157"/>
      <c r="R138" s="158">
        <f>R139+R181+R184</f>
        <v>0.25770999999999999</v>
      </c>
      <c r="S138" s="157"/>
      <c r="T138" s="159">
        <f>T139+T181+T184</f>
        <v>0</v>
      </c>
      <c r="AR138" s="152" t="s">
        <v>102</v>
      </c>
      <c r="AT138" s="160" t="s">
        <v>81</v>
      </c>
      <c r="AU138" s="160" t="s">
        <v>82</v>
      </c>
      <c r="AY138" s="152" t="s">
        <v>173</v>
      </c>
      <c r="BK138" s="161">
        <f>BK139+BK181+BK184</f>
        <v>0</v>
      </c>
    </row>
    <row r="139" spans="1:65" s="12" customFormat="1" ht="22.9" customHeight="1">
      <c r="B139" s="151"/>
      <c r="D139" s="152" t="s">
        <v>81</v>
      </c>
      <c r="E139" s="162" t="s">
        <v>1419</v>
      </c>
      <c r="F139" s="162" t="s">
        <v>1420</v>
      </c>
      <c r="I139" s="154"/>
      <c r="J139" s="163"/>
      <c r="L139" s="151"/>
      <c r="M139" s="156"/>
      <c r="N139" s="157"/>
      <c r="O139" s="157"/>
      <c r="P139" s="158">
        <f>SUM(P140:P180)</f>
        <v>0</v>
      </c>
      <c r="Q139" s="157"/>
      <c r="R139" s="158">
        <f>SUM(R140:R180)</f>
        <v>0.25770999999999999</v>
      </c>
      <c r="S139" s="157"/>
      <c r="T139" s="159">
        <f>SUM(T140:T180)</f>
        <v>0</v>
      </c>
      <c r="AR139" s="152" t="s">
        <v>102</v>
      </c>
      <c r="AT139" s="160" t="s">
        <v>81</v>
      </c>
      <c r="AU139" s="160" t="s">
        <v>88</v>
      </c>
      <c r="AY139" s="152" t="s">
        <v>173</v>
      </c>
      <c r="BK139" s="161">
        <f>SUM(BK140:BK180)</f>
        <v>0</v>
      </c>
    </row>
    <row r="140" spans="1:65" s="2" customFormat="1" ht="24.2" customHeight="1">
      <c r="A140" s="32"/>
      <c r="B140" s="132"/>
      <c r="C140" s="164" t="s">
        <v>93</v>
      </c>
      <c r="D140" s="164" t="s">
        <v>175</v>
      </c>
      <c r="E140" s="165" t="s">
        <v>1725</v>
      </c>
      <c r="F140" s="166" t="s">
        <v>1726</v>
      </c>
      <c r="G140" s="167" t="s">
        <v>261</v>
      </c>
      <c r="H140" s="168">
        <v>56</v>
      </c>
      <c r="I140" s="169"/>
      <c r="J140" s="170"/>
      <c r="K140" s="171"/>
      <c r="L140" s="33"/>
      <c r="M140" s="172" t="s">
        <v>1</v>
      </c>
      <c r="N140" s="173" t="s">
        <v>48</v>
      </c>
      <c r="O140" s="58"/>
      <c r="P140" s="174">
        <f t="shared" ref="P140:P180" si="0">O140*H140</f>
        <v>0</v>
      </c>
      <c r="Q140" s="174">
        <v>0</v>
      </c>
      <c r="R140" s="174">
        <f t="shared" ref="R140:R180" si="1">Q140*H140</f>
        <v>0</v>
      </c>
      <c r="S140" s="174">
        <v>0</v>
      </c>
      <c r="T140" s="175">
        <f t="shared" ref="T140:T180" si="2"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6" t="s">
        <v>701</v>
      </c>
      <c r="AT140" s="176" t="s">
        <v>175</v>
      </c>
      <c r="AU140" s="176" t="s">
        <v>93</v>
      </c>
      <c r="AY140" s="14" t="s">
        <v>173</v>
      </c>
      <c r="BE140" s="100">
        <f t="shared" ref="BE140:BE180" si="3">IF(N140="základná",J140,0)</f>
        <v>0</v>
      </c>
      <c r="BF140" s="100">
        <f t="shared" ref="BF140:BF180" si="4">IF(N140="znížená",J140,0)</f>
        <v>0</v>
      </c>
      <c r="BG140" s="100">
        <f t="shared" ref="BG140:BG180" si="5">IF(N140="zákl. prenesená",J140,0)</f>
        <v>0</v>
      </c>
      <c r="BH140" s="100">
        <f t="shared" ref="BH140:BH180" si="6">IF(N140="zníž. prenesená",J140,0)</f>
        <v>0</v>
      </c>
      <c r="BI140" s="100">
        <f t="shared" ref="BI140:BI180" si="7">IF(N140="nulová",J140,0)</f>
        <v>0</v>
      </c>
      <c r="BJ140" s="14" t="s">
        <v>93</v>
      </c>
      <c r="BK140" s="100">
        <f t="shared" ref="BK140:BK180" si="8">ROUND(I140*H140,2)</f>
        <v>0</v>
      </c>
      <c r="BL140" s="14" t="s">
        <v>701</v>
      </c>
      <c r="BM140" s="176" t="s">
        <v>1727</v>
      </c>
    </row>
    <row r="141" spans="1:65" s="2" customFormat="1" ht="14.45" customHeight="1">
      <c r="A141" s="32"/>
      <c r="B141" s="132"/>
      <c r="C141" s="177" t="s">
        <v>102</v>
      </c>
      <c r="D141" s="177" t="s">
        <v>341</v>
      </c>
      <c r="E141" s="178" t="s">
        <v>1728</v>
      </c>
      <c r="F141" s="179" t="s">
        <v>1729</v>
      </c>
      <c r="G141" s="180" t="s">
        <v>740</v>
      </c>
      <c r="H141" s="181">
        <v>35</v>
      </c>
      <c r="I141" s="182"/>
      <c r="J141" s="183"/>
      <c r="K141" s="184"/>
      <c r="L141" s="185"/>
      <c r="M141" s="186" t="s">
        <v>1</v>
      </c>
      <c r="N141" s="187" t="s">
        <v>48</v>
      </c>
      <c r="O141" s="58"/>
      <c r="P141" s="174">
        <f t="shared" si="0"/>
        <v>0</v>
      </c>
      <c r="Q141" s="174">
        <v>1E-3</v>
      </c>
      <c r="R141" s="174">
        <f t="shared" si="1"/>
        <v>3.5000000000000003E-2</v>
      </c>
      <c r="S141" s="174">
        <v>0</v>
      </c>
      <c r="T141" s="175">
        <f t="shared" si="2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6" t="s">
        <v>1399</v>
      </c>
      <c r="AT141" s="176" t="s">
        <v>341</v>
      </c>
      <c r="AU141" s="176" t="s">
        <v>93</v>
      </c>
      <c r="AY141" s="14" t="s">
        <v>173</v>
      </c>
      <c r="BE141" s="100">
        <f t="shared" si="3"/>
        <v>0</v>
      </c>
      <c r="BF141" s="100">
        <f t="shared" si="4"/>
        <v>0</v>
      </c>
      <c r="BG141" s="100">
        <f t="shared" si="5"/>
        <v>0</v>
      </c>
      <c r="BH141" s="100">
        <f t="shared" si="6"/>
        <v>0</v>
      </c>
      <c r="BI141" s="100">
        <f t="shared" si="7"/>
        <v>0</v>
      </c>
      <c r="BJ141" s="14" t="s">
        <v>93</v>
      </c>
      <c r="BK141" s="100">
        <f t="shared" si="8"/>
        <v>0</v>
      </c>
      <c r="BL141" s="14" t="s">
        <v>1399</v>
      </c>
      <c r="BM141" s="176" t="s">
        <v>1730</v>
      </c>
    </row>
    <row r="142" spans="1:65" s="2" customFormat="1" ht="37.9" customHeight="1">
      <c r="A142" s="32"/>
      <c r="B142" s="132"/>
      <c r="C142" s="177" t="s">
        <v>105</v>
      </c>
      <c r="D142" s="177" t="s">
        <v>341</v>
      </c>
      <c r="E142" s="178" t="s">
        <v>1731</v>
      </c>
      <c r="F142" s="179" t="s">
        <v>1732</v>
      </c>
      <c r="G142" s="180" t="s">
        <v>362</v>
      </c>
      <c r="H142" s="181">
        <v>1</v>
      </c>
      <c r="I142" s="182"/>
      <c r="J142" s="183"/>
      <c r="K142" s="184"/>
      <c r="L142" s="185"/>
      <c r="M142" s="186" t="s">
        <v>1</v>
      </c>
      <c r="N142" s="187" t="s">
        <v>48</v>
      </c>
      <c r="O142" s="58"/>
      <c r="P142" s="174">
        <f t="shared" si="0"/>
        <v>0</v>
      </c>
      <c r="Q142" s="174">
        <v>5.0000000000000002E-5</v>
      </c>
      <c r="R142" s="174">
        <f t="shared" si="1"/>
        <v>5.0000000000000002E-5</v>
      </c>
      <c r="S142" s="174">
        <v>0</v>
      </c>
      <c r="T142" s="175">
        <f t="shared" si="2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6" t="s">
        <v>1399</v>
      </c>
      <c r="AT142" s="176" t="s">
        <v>341</v>
      </c>
      <c r="AU142" s="176" t="s">
        <v>93</v>
      </c>
      <c r="AY142" s="14" t="s">
        <v>173</v>
      </c>
      <c r="BE142" s="100">
        <f t="shared" si="3"/>
        <v>0</v>
      </c>
      <c r="BF142" s="100">
        <f t="shared" si="4"/>
        <v>0</v>
      </c>
      <c r="BG142" s="100">
        <f t="shared" si="5"/>
        <v>0</v>
      </c>
      <c r="BH142" s="100">
        <f t="shared" si="6"/>
        <v>0</v>
      </c>
      <c r="BI142" s="100">
        <f t="shared" si="7"/>
        <v>0</v>
      </c>
      <c r="BJ142" s="14" t="s">
        <v>93</v>
      </c>
      <c r="BK142" s="100">
        <f t="shared" si="8"/>
        <v>0</v>
      </c>
      <c r="BL142" s="14" t="s">
        <v>1399</v>
      </c>
      <c r="BM142" s="176" t="s">
        <v>1733</v>
      </c>
    </row>
    <row r="143" spans="1:65" s="2" customFormat="1" ht="14.45" customHeight="1">
      <c r="A143" s="32"/>
      <c r="B143" s="132"/>
      <c r="C143" s="164" t="s">
        <v>191</v>
      </c>
      <c r="D143" s="164" t="s">
        <v>175</v>
      </c>
      <c r="E143" s="165" t="s">
        <v>1734</v>
      </c>
      <c r="F143" s="166" t="s">
        <v>1735</v>
      </c>
      <c r="G143" s="167" t="s">
        <v>362</v>
      </c>
      <c r="H143" s="168">
        <v>6</v>
      </c>
      <c r="I143" s="169"/>
      <c r="J143" s="170"/>
      <c r="K143" s="171"/>
      <c r="L143" s="33"/>
      <c r="M143" s="172" t="s">
        <v>1</v>
      </c>
      <c r="N143" s="173" t="s">
        <v>48</v>
      </c>
      <c r="O143" s="58"/>
      <c r="P143" s="174">
        <f t="shared" si="0"/>
        <v>0</v>
      </c>
      <c r="Q143" s="174">
        <v>0</v>
      </c>
      <c r="R143" s="174">
        <f t="shared" si="1"/>
        <v>0</v>
      </c>
      <c r="S143" s="174">
        <v>0</v>
      </c>
      <c r="T143" s="175">
        <f t="shared" si="2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6" t="s">
        <v>701</v>
      </c>
      <c r="AT143" s="176" t="s">
        <v>175</v>
      </c>
      <c r="AU143" s="176" t="s">
        <v>93</v>
      </c>
      <c r="AY143" s="14" t="s">
        <v>173</v>
      </c>
      <c r="BE143" s="100">
        <f t="shared" si="3"/>
        <v>0</v>
      </c>
      <c r="BF143" s="100">
        <f t="shared" si="4"/>
        <v>0</v>
      </c>
      <c r="BG143" s="100">
        <f t="shared" si="5"/>
        <v>0</v>
      </c>
      <c r="BH143" s="100">
        <f t="shared" si="6"/>
        <v>0</v>
      </c>
      <c r="BI143" s="100">
        <f t="shared" si="7"/>
        <v>0</v>
      </c>
      <c r="BJ143" s="14" t="s">
        <v>93</v>
      </c>
      <c r="BK143" s="100">
        <f t="shared" si="8"/>
        <v>0</v>
      </c>
      <c r="BL143" s="14" t="s">
        <v>701</v>
      </c>
      <c r="BM143" s="176" t="s">
        <v>1736</v>
      </c>
    </row>
    <row r="144" spans="1:65" s="2" customFormat="1" ht="14.45" customHeight="1">
      <c r="A144" s="32"/>
      <c r="B144" s="132"/>
      <c r="C144" s="177" t="s">
        <v>180</v>
      </c>
      <c r="D144" s="177" t="s">
        <v>341</v>
      </c>
      <c r="E144" s="178" t="s">
        <v>1737</v>
      </c>
      <c r="F144" s="179" t="s">
        <v>1738</v>
      </c>
      <c r="G144" s="180" t="s">
        <v>362</v>
      </c>
      <c r="H144" s="181">
        <v>6</v>
      </c>
      <c r="I144" s="182"/>
      <c r="J144" s="183"/>
      <c r="K144" s="184"/>
      <c r="L144" s="185"/>
      <c r="M144" s="186" t="s">
        <v>1</v>
      </c>
      <c r="N144" s="187" t="s">
        <v>48</v>
      </c>
      <c r="O144" s="58"/>
      <c r="P144" s="174">
        <f t="shared" si="0"/>
        <v>0</v>
      </c>
      <c r="Q144" s="174">
        <v>3.0000000000000001E-5</v>
      </c>
      <c r="R144" s="174">
        <f t="shared" si="1"/>
        <v>1.8000000000000001E-4</v>
      </c>
      <c r="S144" s="174">
        <v>0</v>
      </c>
      <c r="T144" s="175">
        <f t="shared" si="2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6" t="s">
        <v>1399</v>
      </c>
      <c r="AT144" s="176" t="s">
        <v>341</v>
      </c>
      <c r="AU144" s="176" t="s">
        <v>93</v>
      </c>
      <c r="AY144" s="14" t="s">
        <v>173</v>
      </c>
      <c r="BE144" s="100">
        <f t="shared" si="3"/>
        <v>0</v>
      </c>
      <c r="BF144" s="100">
        <f t="shared" si="4"/>
        <v>0</v>
      </c>
      <c r="BG144" s="100">
        <f t="shared" si="5"/>
        <v>0</v>
      </c>
      <c r="BH144" s="100">
        <f t="shared" si="6"/>
        <v>0</v>
      </c>
      <c r="BI144" s="100">
        <f t="shared" si="7"/>
        <v>0</v>
      </c>
      <c r="BJ144" s="14" t="s">
        <v>93</v>
      </c>
      <c r="BK144" s="100">
        <f t="shared" si="8"/>
        <v>0</v>
      </c>
      <c r="BL144" s="14" t="s">
        <v>1399</v>
      </c>
      <c r="BM144" s="176" t="s">
        <v>1739</v>
      </c>
    </row>
    <row r="145" spans="1:65" s="2" customFormat="1" ht="14.45" customHeight="1">
      <c r="A145" s="32"/>
      <c r="B145" s="132"/>
      <c r="C145" s="177" t="s">
        <v>198</v>
      </c>
      <c r="D145" s="177" t="s">
        <v>341</v>
      </c>
      <c r="E145" s="178" t="s">
        <v>1740</v>
      </c>
      <c r="F145" s="179" t="s">
        <v>1741</v>
      </c>
      <c r="G145" s="180" t="s">
        <v>362</v>
      </c>
      <c r="H145" s="181">
        <v>6</v>
      </c>
      <c r="I145" s="182"/>
      <c r="J145" s="183"/>
      <c r="K145" s="184"/>
      <c r="L145" s="185"/>
      <c r="M145" s="186" t="s">
        <v>1</v>
      </c>
      <c r="N145" s="187" t="s">
        <v>48</v>
      </c>
      <c r="O145" s="58"/>
      <c r="P145" s="174">
        <f t="shared" si="0"/>
        <v>0</v>
      </c>
      <c r="Q145" s="174">
        <v>3.0000000000000001E-5</v>
      </c>
      <c r="R145" s="174">
        <f t="shared" si="1"/>
        <v>1.8000000000000001E-4</v>
      </c>
      <c r="S145" s="174">
        <v>0</v>
      </c>
      <c r="T145" s="175">
        <f t="shared" si="2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6" t="s">
        <v>1399</v>
      </c>
      <c r="AT145" s="176" t="s">
        <v>341</v>
      </c>
      <c r="AU145" s="176" t="s">
        <v>93</v>
      </c>
      <c r="AY145" s="14" t="s">
        <v>173</v>
      </c>
      <c r="BE145" s="100">
        <f t="shared" si="3"/>
        <v>0</v>
      </c>
      <c r="BF145" s="100">
        <f t="shared" si="4"/>
        <v>0</v>
      </c>
      <c r="BG145" s="100">
        <f t="shared" si="5"/>
        <v>0</v>
      </c>
      <c r="BH145" s="100">
        <f t="shared" si="6"/>
        <v>0</v>
      </c>
      <c r="BI145" s="100">
        <f t="shared" si="7"/>
        <v>0</v>
      </c>
      <c r="BJ145" s="14" t="s">
        <v>93</v>
      </c>
      <c r="BK145" s="100">
        <f t="shared" si="8"/>
        <v>0</v>
      </c>
      <c r="BL145" s="14" t="s">
        <v>1399</v>
      </c>
      <c r="BM145" s="176" t="s">
        <v>1742</v>
      </c>
    </row>
    <row r="146" spans="1:65" s="2" customFormat="1" ht="14.45" customHeight="1">
      <c r="A146" s="32"/>
      <c r="B146" s="132"/>
      <c r="C146" s="164" t="s">
        <v>202</v>
      </c>
      <c r="D146" s="164" t="s">
        <v>175</v>
      </c>
      <c r="E146" s="165" t="s">
        <v>1743</v>
      </c>
      <c r="F146" s="166" t="s">
        <v>1744</v>
      </c>
      <c r="G146" s="167" t="s">
        <v>261</v>
      </c>
      <c r="H146" s="168">
        <v>30</v>
      </c>
      <c r="I146" s="169"/>
      <c r="J146" s="170"/>
      <c r="K146" s="171"/>
      <c r="L146" s="33"/>
      <c r="M146" s="172" t="s">
        <v>1</v>
      </c>
      <c r="N146" s="173" t="s">
        <v>48</v>
      </c>
      <c r="O146" s="58"/>
      <c r="P146" s="174">
        <f t="shared" si="0"/>
        <v>0</v>
      </c>
      <c r="Q146" s="174">
        <v>0</v>
      </c>
      <c r="R146" s="174">
        <f t="shared" si="1"/>
        <v>0</v>
      </c>
      <c r="S146" s="174">
        <v>0</v>
      </c>
      <c r="T146" s="175">
        <f t="shared" si="2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6" t="s">
        <v>701</v>
      </c>
      <c r="AT146" s="176" t="s">
        <v>175</v>
      </c>
      <c r="AU146" s="176" t="s">
        <v>93</v>
      </c>
      <c r="AY146" s="14" t="s">
        <v>173</v>
      </c>
      <c r="BE146" s="100">
        <f t="shared" si="3"/>
        <v>0</v>
      </c>
      <c r="BF146" s="100">
        <f t="shared" si="4"/>
        <v>0</v>
      </c>
      <c r="BG146" s="100">
        <f t="shared" si="5"/>
        <v>0</v>
      </c>
      <c r="BH146" s="100">
        <f t="shared" si="6"/>
        <v>0</v>
      </c>
      <c r="BI146" s="100">
        <f t="shared" si="7"/>
        <v>0</v>
      </c>
      <c r="BJ146" s="14" t="s">
        <v>93</v>
      </c>
      <c r="BK146" s="100">
        <f t="shared" si="8"/>
        <v>0</v>
      </c>
      <c r="BL146" s="14" t="s">
        <v>701</v>
      </c>
      <c r="BM146" s="176" t="s">
        <v>1745</v>
      </c>
    </row>
    <row r="147" spans="1:65" s="2" customFormat="1" ht="24.2" customHeight="1">
      <c r="A147" s="32"/>
      <c r="B147" s="132"/>
      <c r="C147" s="177" t="s">
        <v>206</v>
      </c>
      <c r="D147" s="177" t="s">
        <v>341</v>
      </c>
      <c r="E147" s="178" t="s">
        <v>1746</v>
      </c>
      <c r="F147" s="179" t="s">
        <v>1747</v>
      </c>
      <c r="G147" s="180" t="s">
        <v>362</v>
      </c>
      <c r="H147" s="181">
        <v>2</v>
      </c>
      <c r="I147" s="182"/>
      <c r="J147" s="183"/>
      <c r="K147" s="184"/>
      <c r="L147" s="185"/>
      <c r="M147" s="186" t="s">
        <v>1</v>
      </c>
      <c r="N147" s="187" t="s">
        <v>48</v>
      </c>
      <c r="O147" s="58"/>
      <c r="P147" s="174">
        <f t="shared" si="0"/>
        <v>0</v>
      </c>
      <c r="Q147" s="174">
        <v>0</v>
      </c>
      <c r="R147" s="174">
        <f t="shared" si="1"/>
        <v>0</v>
      </c>
      <c r="S147" s="174">
        <v>0</v>
      </c>
      <c r="T147" s="175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6" t="s">
        <v>1639</v>
      </c>
      <c r="AT147" s="176" t="s">
        <v>341</v>
      </c>
      <c r="AU147" s="176" t="s">
        <v>93</v>
      </c>
      <c r="AY147" s="14" t="s">
        <v>173</v>
      </c>
      <c r="BE147" s="100">
        <f t="shared" si="3"/>
        <v>0</v>
      </c>
      <c r="BF147" s="100">
        <f t="shared" si="4"/>
        <v>0</v>
      </c>
      <c r="BG147" s="100">
        <f t="shared" si="5"/>
        <v>0</v>
      </c>
      <c r="BH147" s="100">
        <f t="shared" si="6"/>
        <v>0</v>
      </c>
      <c r="BI147" s="100">
        <f t="shared" si="7"/>
        <v>0</v>
      </c>
      <c r="BJ147" s="14" t="s">
        <v>93</v>
      </c>
      <c r="BK147" s="100">
        <f t="shared" si="8"/>
        <v>0</v>
      </c>
      <c r="BL147" s="14" t="s">
        <v>701</v>
      </c>
      <c r="BM147" s="176" t="s">
        <v>1748</v>
      </c>
    </row>
    <row r="148" spans="1:65" s="2" customFormat="1" ht="14.45" customHeight="1">
      <c r="A148" s="32"/>
      <c r="B148" s="132"/>
      <c r="C148" s="164" t="s">
        <v>210</v>
      </c>
      <c r="D148" s="164" t="s">
        <v>175</v>
      </c>
      <c r="E148" s="165" t="s">
        <v>1749</v>
      </c>
      <c r="F148" s="166" t="s">
        <v>1750</v>
      </c>
      <c r="G148" s="167" t="s">
        <v>362</v>
      </c>
      <c r="H148" s="168">
        <v>90</v>
      </c>
      <c r="I148" s="169"/>
      <c r="J148" s="170"/>
      <c r="K148" s="171"/>
      <c r="L148" s="33"/>
      <c r="M148" s="172" t="s">
        <v>1</v>
      </c>
      <c r="N148" s="173" t="s">
        <v>48</v>
      </c>
      <c r="O148" s="58"/>
      <c r="P148" s="174">
        <f t="shared" si="0"/>
        <v>0</v>
      </c>
      <c r="Q148" s="174">
        <v>0</v>
      </c>
      <c r="R148" s="174">
        <f t="shared" si="1"/>
        <v>0</v>
      </c>
      <c r="S148" s="174">
        <v>0</v>
      </c>
      <c r="T148" s="175">
        <f t="shared" si="2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6" t="s">
        <v>701</v>
      </c>
      <c r="AT148" s="176" t="s">
        <v>175</v>
      </c>
      <c r="AU148" s="176" t="s">
        <v>93</v>
      </c>
      <c r="AY148" s="14" t="s">
        <v>173</v>
      </c>
      <c r="BE148" s="100">
        <f t="shared" si="3"/>
        <v>0</v>
      </c>
      <c r="BF148" s="100">
        <f t="shared" si="4"/>
        <v>0</v>
      </c>
      <c r="BG148" s="100">
        <f t="shared" si="5"/>
        <v>0</v>
      </c>
      <c r="BH148" s="100">
        <f t="shared" si="6"/>
        <v>0</v>
      </c>
      <c r="BI148" s="100">
        <f t="shared" si="7"/>
        <v>0</v>
      </c>
      <c r="BJ148" s="14" t="s">
        <v>93</v>
      </c>
      <c r="BK148" s="100">
        <f t="shared" si="8"/>
        <v>0</v>
      </c>
      <c r="BL148" s="14" t="s">
        <v>701</v>
      </c>
      <c r="BM148" s="176" t="s">
        <v>1751</v>
      </c>
    </row>
    <row r="149" spans="1:65" s="2" customFormat="1" ht="24.2" customHeight="1">
      <c r="A149" s="32"/>
      <c r="B149" s="132"/>
      <c r="C149" s="177" t="s">
        <v>214</v>
      </c>
      <c r="D149" s="177" t="s">
        <v>341</v>
      </c>
      <c r="E149" s="178" t="s">
        <v>1752</v>
      </c>
      <c r="F149" s="179" t="s">
        <v>1753</v>
      </c>
      <c r="G149" s="180" t="s">
        <v>362</v>
      </c>
      <c r="H149" s="181">
        <v>90</v>
      </c>
      <c r="I149" s="182"/>
      <c r="J149" s="183"/>
      <c r="K149" s="184"/>
      <c r="L149" s="185"/>
      <c r="M149" s="186" t="s">
        <v>1</v>
      </c>
      <c r="N149" s="187" t="s">
        <v>48</v>
      </c>
      <c r="O149" s="58"/>
      <c r="P149" s="174">
        <f t="shared" si="0"/>
        <v>0</v>
      </c>
      <c r="Q149" s="174">
        <v>3.1E-4</v>
      </c>
      <c r="R149" s="174">
        <f t="shared" si="1"/>
        <v>2.7900000000000001E-2</v>
      </c>
      <c r="S149" s="174">
        <v>0</v>
      </c>
      <c r="T149" s="175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6" t="s">
        <v>1399</v>
      </c>
      <c r="AT149" s="176" t="s">
        <v>341</v>
      </c>
      <c r="AU149" s="176" t="s">
        <v>93</v>
      </c>
      <c r="AY149" s="14" t="s">
        <v>173</v>
      </c>
      <c r="BE149" s="100">
        <f t="shared" si="3"/>
        <v>0</v>
      </c>
      <c r="BF149" s="100">
        <f t="shared" si="4"/>
        <v>0</v>
      </c>
      <c r="BG149" s="100">
        <f t="shared" si="5"/>
        <v>0</v>
      </c>
      <c r="BH149" s="100">
        <f t="shared" si="6"/>
        <v>0</v>
      </c>
      <c r="BI149" s="100">
        <f t="shared" si="7"/>
        <v>0</v>
      </c>
      <c r="BJ149" s="14" t="s">
        <v>93</v>
      </c>
      <c r="BK149" s="100">
        <f t="shared" si="8"/>
        <v>0</v>
      </c>
      <c r="BL149" s="14" t="s">
        <v>1399</v>
      </c>
      <c r="BM149" s="176" t="s">
        <v>1754</v>
      </c>
    </row>
    <row r="150" spans="1:65" s="2" customFormat="1" ht="24.2" customHeight="1">
      <c r="A150" s="32"/>
      <c r="B150" s="132"/>
      <c r="C150" s="164" t="s">
        <v>218</v>
      </c>
      <c r="D150" s="164" t="s">
        <v>175</v>
      </c>
      <c r="E150" s="165" t="s">
        <v>1755</v>
      </c>
      <c r="F150" s="166" t="s">
        <v>1756</v>
      </c>
      <c r="G150" s="167" t="s">
        <v>362</v>
      </c>
      <c r="H150" s="168">
        <v>25</v>
      </c>
      <c r="I150" s="169"/>
      <c r="J150" s="170"/>
      <c r="K150" s="171"/>
      <c r="L150" s="33"/>
      <c r="M150" s="172" t="s">
        <v>1</v>
      </c>
      <c r="N150" s="173" t="s">
        <v>48</v>
      </c>
      <c r="O150" s="58"/>
      <c r="P150" s="174">
        <f t="shared" si="0"/>
        <v>0</v>
      </c>
      <c r="Q150" s="174">
        <v>0</v>
      </c>
      <c r="R150" s="174">
        <f t="shared" si="1"/>
        <v>0</v>
      </c>
      <c r="S150" s="174">
        <v>0</v>
      </c>
      <c r="T150" s="175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6" t="s">
        <v>701</v>
      </c>
      <c r="AT150" s="176" t="s">
        <v>175</v>
      </c>
      <c r="AU150" s="176" t="s">
        <v>93</v>
      </c>
      <c r="AY150" s="14" t="s">
        <v>173</v>
      </c>
      <c r="BE150" s="100">
        <f t="shared" si="3"/>
        <v>0</v>
      </c>
      <c r="BF150" s="100">
        <f t="shared" si="4"/>
        <v>0</v>
      </c>
      <c r="BG150" s="100">
        <f t="shared" si="5"/>
        <v>0</v>
      </c>
      <c r="BH150" s="100">
        <f t="shared" si="6"/>
        <v>0</v>
      </c>
      <c r="BI150" s="100">
        <f t="shared" si="7"/>
        <v>0</v>
      </c>
      <c r="BJ150" s="14" t="s">
        <v>93</v>
      </c>
      <c r="BK150" s="100">
        <f t="shared" si="8"/>
        <v>0</v>
      </c>
      <c r="BL150" s="14" t="s">
        <v>701</v>
      </c>
      <c r="BM150" s="176" t="s">
        <v>1757</v>
      </c>
    </row>
    <row r="151" spans="1:65" s="2" customFormat="1" ht="24.2" customHeight="1">
      <c r="A151" s="32"/>
      <c r="B151" s="132"/>
      <c r="C151" s="177" t="s">
        <v>222</v>
      </c>
      <c r="D151" s="177" t="s">
        <v>341</v>
      </c>
      <c r="E151" s="178" t="s">
        <v>1758</v>
      </c>
      <c r="F151" s="179" t="s">
        <v>1759</v>
      </c>
      <c r="G151" s="180" t="s">
        <v>362</v>
      </c>
      <c r="H151" s="181">
        <v>25</v>
      </c>
      <c r="I151" s="182"/>
      <c r="J151" s="183"/>
      <c r="K151" s="184"/>
      <c r="L151" s="185"/>
      <c r="M151" s="186" t="s">
        <v>1</v>
      </c>
      <c r="N151" s="187" t="s">
        <v>48</v>
      </c>
      <c r="O151" s="58"/>
      <c r="P151" s="174">
        <f t="shared" si="0"/>
        <v>0</v>
      </c>
      <c r="Q151" s="174">
        <v>1.9000000000000001E-4</v>
      </c>
      <c r="R151" s="174">
        <f t="shared" si="1"/>
        <v>4.7499999999999999E-3</v>
      </c>
      <c r="S151" s="174">
        <v>0</v>
      </c>
      <c r="T151" s="175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6" t="s">
        <v>1399</v>
      </c>
      <c r="AT151" s="176" t="s">
        <v>341</v>
      </c>
      <c r="AU151" s="176" t="s">
        <v>93</v>
      </c>
      <c r="AY151" s="14" t="s">
        <v>173</v>
      </c>
      <c r="BE151" s="100">
        <f t="shared" si="3"/>
        <v>0</v>
      </c>
      <c r="BF151" s="100">
        <f t="shared" si="4"/>
        <v>0</v>
      </c>
      <c r="BG151" s="100">
        <f t="shared" si="5"/>
        <v>0</v>
      </c>
      <c r="BH151" s="100">
        <f t="shared" si="6"/>
        <v>0</v>
      </c>
      <c r="BI151" s="100">
        <f t="shared" si="7"/>
        <v>0</v>
      </c>
      <c r="BJ151" s="14" t="s">
        <v>93</v>
      </c>
      <c r="BK151" s="100">
        <f t="shared" si="8"/>
        <v>0</v>
      </c>
      <c r="BL151" s="14" t="s">
        <v>1399</v>
      </c>
      <c r="BM151" s="176" t="s">
        <v>1760</v>
      </c>
    </row>
    <row r="152" spans="1:65" s="2" customFormat="1" ht="14.45" customHeight="1">
      <c r="A152" s="32"/>
      <c r="B152" s="132"/>
      <c r="C152" s="164" t="s">
        <v>226</v>
      </c>
      <c r="D152" s="164" t="s">
        <v>175</v>
      </c>
      <c r="E152" s="165" t="s">
        <v>1761</v>
      </c>
      <c r="F152" s="166" t="s">
        <v>1762</v>
      </c>
      <c r="G152" s="167" t="s">
        <v>362</v>
      </c>
      <c r="H152" s="168">
        <v>90</v>
      </c>
      <c r="I152" s="169"/>
      <c r="J152" s="170"/>
      <c r="K152" s="171"/>
      <c r="L152" s="33"/>
      <c r="M152" s="172" t="s">
        <v>1</v>
      </c>
      <c r="N152" s="173" t="s">
        <v>48</v>
      </c>
      <c r="O152" s="58"/>
      <c r="P152" s="174">
        <f t="shared" si="0"/>
        <v>0</v>
      </c>
      <c r="Q152" s="174">
        <v>0</v>
      </c>
      <c r="R152" s="174">
        <f t="shared" si="1"/>
        <v>0</v>
      </c>
      <c r="S152" s="174">
        <v>0</v>
      </c>
      <c r="T152" s="175">
        <f t="shared" si="2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6" t="s">
        <v>701</v>
      </c>
      <c r="AT152" s="176" t="s">
        <v>175</v>
      </c>
      <c r="AU152" s="176" t="s">
        <v>93</v>
      </c>
      <c r="AY152" s="14" t="s">
        <v>173</v>
      </c>
      <c r="BE152" s="100">
        <f t="shared" si="3"/>
        <v>0</v>
      </c>
      <c r="BF152" s="100">
        <f t="shared" si="4"/>
        <v>0</v>
      </c>
      <c r="BG152" s="100">
        <f t="shared" si="5"/>
        <v>0</v>
      </c>
      <c r="BH152" s="100">
        <f t="shared" si="6"/>
        <v>0</v>
      </c>
      <c r="BI152" s="100">
        <f t="shared" si="7"/>
        <v>0</v>
      </c>
      <c r="BJ152" s="14" t="s">
        <v>93</v>
      </c>
      <c r="BK152" s="100">
        <f t="shared" si="8"/>
        <v>0</v>
      </c>
      <c r="BL152" s="14" t="s">
        <v>701</v>
      </c>
      <c r="BM152" s="176" t="s">
        <v>1763</v>
      </c>
    </row>
    <row r="153" spans="1:65" s="2" customFormat="1" ht="24.2" customHeight="1">
      <c r="A153" s="32"/>
      <c r="B153" s="132"/>
      <c r="C153" s="177" t="s">
        <v>230</v>
      </c>
      <c r="D153" s="177" t="s">
        <v>341</v>
      </c>
      <c r="E153" s="178" t="s">
        <v>1764</v>
      </c>
      <c r="F153" s="179" t="s">
        <v>1765</v>
      </c>
      <c r="G153" s="180" t="s">
        <v>362</v>
      </c>
      <c r="H153" s="181">
        <v>90</v>
      </c>
      <c r="I153" s="182"/>
      <c r="J153" s="183"/>
      <c r="K153" s="184"/>
      <c r="L153" s="185"/>
      <c r="M153" s="186" t="s">
        <v>1</v>
      </c>
      <c r="N153" s="187" t="s">
        <v>48</v>
      </c>
      <c r="O153" s="58"/>
      <c r="P153" s="174">
        <f t="shared" si="0"/>
        <v>0</v>
      </c>
      <c r="Q153" s="174">
        <v>2.0000000000000001E-4</v>
      </c>
      <c r="R153" s="174">
        <f t="shared" si="1"/>
        <v>1.8000000000000002E-2</v>
      </c>
      <c r="S153" s="174">
        <v>0</v>
      </c>
      <c r="T153" s="175">
        <f t="shared" si="2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6" t="s">
        <v>1399</v>
      </c>
      <c r="AT153" s="176" t="s">
        <v>341</v>
      </c>
      <c r="AU153" s="176" t="s">
        <v>93</v>
      </c>
      <c r="AY153" s="14" t="s">
        <v>173</v>
      </c>
      <c r="BE153" s="100">
        <f t="shared" si="3"/>
        <v>0</v>
      </c>
      <c r="BF153" s="100">
        <f t="shared" si="4"/>
        <v>0</v>
      </c>
      <c r="BG153" s="100">
        <f t="shared" si="5"/>
        <v>0</v>
      </c>
      <c r="BH153" s="100">
        <f t="shared" si="6"/>
        <v>0</v>
      </c>
      <c r="BI153" s="100">
        <f t="shared" si="7"/>
        <v>0</v>
      </c>
      <c r="BJ153" s="14" t="s">
        <v>93</v>
      </c>
      <c r="BK153" s="100">
        <f t="shared" si="8"/>
        <v>0</v>
      </c>
      <c r="BL153" s="14" t="s">
        <v>1399</v>
      </c>
      <c r="BM153" s="176" t="s">
        <v>1766</v>
      </c>
    </row>
    <row r="154" spans="1:65" s="2" customFormat="1" ht="24.2" customHeight="1">
      <c r="A154" s="32"/>
      <c r="B154" s="132"/>
      <c r="C154" s="164" t="s">
        <v>234</v>
      </c>
      <c r="D154" s="164" t="s">
        <v>175</v>
      </c>
      <c r="E154" s="165" t="s">
        <v>1767</v>
      </c>
      <c r="F154" s="166" t="s">
        <v>1768</v>
      </c>
      <c r="G154" s="167" t="s">
        <v>362</v>
      </c>
      <c r="H154" s="168">
        <v>2</v>
      </c>
      <c r="I154" s="169"/>
      <c r="J154" s="170"/>
      <c r="K154" s="171"/>
      <c r="L154" s="33"/>
      <c r="M154" s="172" t="s">
        <v>1</v>
      </c>
      <c r="N154" s="173" t="s">
        <v>48</v>
      </c>
      <c r="O154" s="58"/>
      <c r="P154" s="174">
        <f t="shared" si="0"/>
        <v>0</v>
      </c>
      <c r="Q154" s="174">
        <v>0</v>
      </c>
      <c r="R154" s="174">
        <f t="shared" si="1"/>
        <v>0</v>
      </c>
      <c r="S154" s="174">
        <v>0</v>
      </c>
      <c r="T154" s="175">
        <f t="shared" si="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6" t="s">
        <v>701</v>
      </c>
      <c r="AT154" s="176" t="s">
        <v>175</v>
      </c>
      <c r="AU154" s="176" t="s">
        <v>93</v>
      </c>
      <c r="AY154" s="14" t="s">
        <v>173</v>
      </c>
      <c r="BE154" s="100">
        <f t="shared" si="3"/>
        <v>0</v>
      </c>
      <c r="BF154" s="100">
        <f t="shared" si="4"/>
        <v>0</v>
      </c>
      <c r="BG154" s="100">
        <f t="shared" si="5"/>
        <v>0</v>
      </c>
      <c r="BH154" s="100">
        <f t="shared" si="6"/>
        <v>0</v>
      </c>
      <c r="BI154" s="100">
        <f t="shared" si="7"/>
        <v>0</v>
      </c>
      <c r="BJ154" s="14" t="s">
        <v>93</v>
      </c>
      <c r="BK154" s="100">
        <f t="shared" si="8"/>
        <v>0</v>
      </c>
      <c r="BL154" s="14" t="s">
        <v>701</v>
      </c>
      <c r="BM154" s="176" t="s">
        <v>1769</v>
      </c>
    </row>
    <row r="155" spans="1:65" s="2" customFormat="1" ht="24.2" customHeight="1">
      <c r="A155" s="32"/>
      <c r="B155" s="132"/>
      <c r="C155" s="177" t="s">
        <v>239</v>
      </c>
      <c r="D155" s="177" t="s">
        <v>341</v>
      </c>
      <c r="E155" s="178" t="s">
        <v>1770</v>
      </c>
      <c r="F155" s="179" t="s">
        <v>1771</v>
      </c>
      <c r="G155" s="180" t="s">
        <v>362</v>
      </c>
      <c r="H155" s="181">
        <v>2</v>
      </c>
      <c r="I155" s="182"/>
      <c r="J155" s="183"/>
      <c r="K155" s="184"/>
      <c r="L155" s="185"/>
      <c r="M155" s="186" t="s">
        <v>1</v>
      </c>
      <c r="N155" s="187" t="s">
        <v>48</v>
      </c>
      <c r="O155" s="58"/>
      <c r="P155" s="174">
        <f t="shared" si="0"/>
        <v>0</v>
      </c>
      <c r="Q155" s="174">
        <v>4.1999999999999997E-3</v>
      </c>
      <c r="R155" s="174">
        <f t="shared" si="1"/>
        <v>8.3999999999999995E-3</v>
      </c>
      <c r="S155" s="174">
        <v>0</v>
      </c>
      <c r="T155" s="175">
        <f t="shared" si="2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6" t="s">
        <v>1399</v>
      </c>
      <c r="AT155" s="176" t="s">
        <v>341</v>
      </c>
      <c r="AU155" s="176" t="s">
        <v>93</v>
      </c>
      <c r="AY155" s="14" t="s">
        <v>173</v>
      </c>
      <c r="BE155" s="100">
        <f t="shared" si="3"/>
        <v>0</v>
      </c>
      <c r="BF155" s="100">
        <f t="shared" si="4"/>
        <v>0</v>
      </c>
      <c r="BG155" s="100">
        <f t="shared" si="5"/>
        <v>0</v>
      </c>
      <c r="BH155" s="100">
        <f t="shared" si="6"/>
        <v>0</v>
      </c>
      <c r="BI155" s="100">
        <f t="shared" si="7"/>
        <v>0</v>
      </c>
      <c r="BJ155" s="14" t="s">
        <v>93</v>
      </c>
      <c r="BK155" s="100">
        <f t="shared" si="8"/>
        <v>0</v>
      </c>
      <c r="BL155" s="14" t="s">
        <v>1399</v>
      </c>
      <c r="BM155" s="176" t="s">
        <v>1772</v>
      </c>
    </row>
    <row r="156" spans="1:65" s="2" customFormat="1" ht="14.45" customHeight="1">
      <c r="A156" s="32"/>
      <c r="B156" s="132"/>
      <c r="C156" s="164" t="s">
        <v>243</v>
      </c>
      <c r="D156" s="164" t="s">
        <v>175</v>
      </c>
      <c r="E156" s="165" t="s">
        <v>1773</v>
      </c>
      <c r="F156" s="166" t="s">
        <v>1774</v>
      </c>
      <c r="G156" s="167" t="s">
        <v>362</v>
      </c>
      <c r="H156" s="168">
        <v>4</v>
      </c>
      <c r="I156" s="169"/>
      <c r="J156" s="170"/>
      <c r="K156" s="171"/>
      <c r="L156" s="33"/>
      <c r="M156" s="172" t="s">
        <v>1</v>
      </c>
      <c r="N156" s="173" t="s">
        <v>48</v>
      </c>
      <c r="O156" s="58"/>
      <c r="P156" s="174">
        <f t="shared" si="0"/>
        <v>0</v>
      </c>
      <c r="Q156" s="174">
        <v>0</v>
      </c>
      <c r="R156" s="174">
        <f t="shared" si="1"/>
        <v>0</v>
      </c>
      <c r="S156" s="174">
        <v>0</v>
      </c>
      <c r="T156" s="175">
        <f t="shared" si="2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6" t="s">
        <v>701</v>
      </c>
      <c r="AT156" s="176" t="s">
        <v>175</v>
      </c>
      <c r="AU156" s="176" t="s">
        <v>93</v>
      </c>
      <c r="AY156" s="14" t="s">
        <v>173</v>
      </c>
      <c r="BE156" s="100">
        <f t="shared" si="3"/>
        <v>0</v>
      </c>
      <c r="BF156" s="100">
        <f t="shared" si="4"/>
        <v>0</v>
      </c>
      <c r="BG156" s="100">
        <f t="shared" si="5"/>
        <v>0</v>
      </c>
      <c r="BH156" s="100">
        <f t="shared" si="6"/>
        <v>0</v>
      </c>
      <c r="BI156" s="100">
        <f t="shared" si="7"/>
        <v>0</v>
      </c>
      <c r="BJ156" s="14" t="s">
        <v>93</v>
      </c>
      <c r="BK156" s="100">
        <f t="shared" si="8"/>
        <v>0</v>
      </c>
      <c r="BL156" s="14" t="s">
        <v>701</v>
      </c>
      <c r="BM156" s="176" t="s">
        <v>1775</v>
      </c>
    </row>
    <row r="157" spans="1:65" s="2" customFormat="1" ht="24.2" customHeight="1">
      <c r="A157" s="32"/>
      <c r="B157" s="132"/>
      <c r="C157" s="177" t="s">
        <v>247</v>
      </c>
      <c r="D157" s="177" t="s">
        <v>341</v>
      </c>
      <c r="E157" s="178" t="s">
        <v>1776</v>
      </c>
      <c r="F157" s="179" t="s">
        <v>1777</v>
      </c>
      <c r="G157" s="180" t="s">
        <v>362</v>
      </c>
      <c r="H157" s="181">
        <v>2</v>
      </c>
      <c r="I157" s="182"/>
      <c r="J157" s="183"/>
      <c r="K157" s="184"/>
      <c r="L157" s="185"/>
      <c r="M157" s="186" t="s">
        <v>1</v>
      </c>
      <c r="N157" s="187" t="s">
        <v>48</v>
      </c>
      <c r="O157" s="58"/>
      <c r="P157" s="174">
        <f t="shared" si="0"/>
        <v>0</v>
      </c>
      <c r="Q157" s="174">
        <v>1.23E-3</v>
      </c>
      <c r="R157" s="174">
        <f t="shared" si="1"/>
        <v>2.4599999999999999E-3</v>
      </c>
      <c r="S157" s="174">
        <v>0</v>
      </c>
      <c r="T157" s="175">
        <f t="shared" si="2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6" t="s">
        <v>1399</v>
      </c>
      <c r="AT157" s="176" t="s">
        <v>341</v>
      </c>
      <c r="AU157" s="176" t="s">
        <v>93</v>
      </c>
      <c r="AY157" s="14" t="s">
        <v>173</v>
      </c>
      <c r="BE157" s="100">
        <f t="shared" si="3"/>
        <v>0</v>
      </c>
      <c r="BF157" s="100">
        <f t="shared" si="4"/>
        <v>0</v>
      </c>
      <c r="BG157" s="100">
        <f t="shared" si="5"/>
        <v>0</v>
      </c>
      <c r="BH157" s="100">
        <f t="shared" si="6"/>
        <v>0</v>
      </c>
      <c r="BI157" s="100">
        <f t="shared" si="7"/>
        <v>0</v>
      </c>
      <c r="BJ157" s="14" t="s">
        <v>93</v>
      </c>
      <c r="BK157" s="100">
        <f t="shared" si="8"/>
        <v>0</v>
      </c>
      <c r="BL157" s="14" t="s">
        <v>1399</v>
      </c>
      <c r="BM157" s="176" t="s">
        <v>1778</v>
      </c>
    </row>
    <row r="158" spans="1:65" s="2" customFormat="1" ht="24.2" customHeight="1">
      <c r="A158" s="32"/>
      <c r="B158" s="132"/>
      <c r="C158" s="177" t="s">
        <v>7</v>
      </c>
      <c r="D158" s="177" t="s">
        <v>341</v>
      </c>
      <c r="E158" s="178" t="s">
        <v>1779</v>
      </c>
      <c r="F158" s="179" t="s">
        <v>1780</v>
      </c>
      <c r="G158" s="180" t="s">
        <v>362</v>
      </c>
      <c r="H158" s="181">
        <v>2</v>
      </c>
      <c r="I158" s="182"/>
      <c r="J158" s="183"/>
      <c r="K158" s="184"/>
      <c r="L158" s="185"/>
      <c r="M158" s="186" t="s">
        <v>1</v>
      </c>
      <c r="N158" s="187" t="s">
        <v>48</v>
      </c>
      <c r="O158" s="58"/>
      <c r="P158" s="174">
        <f t="shared" si="0"/>
        <v>0</v>
      </c>
      <c r="Q158" s="174">
        <v>2.2599999999999999E-3</v>
      </c>
      <c r="R158" s="174">
        <f t="shared" si="1"/>
        <v>4.5199999999999997E-3</v>
      </c>
      <c r="S158" s="174">
        <v>0</v>
      </c>
      <c r="T158" s="175">
        <f t="shared" si="2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6" t="s">
        <v>1399</v>
      </c>
      <c r="AT158" s="176" t="s">
        <v>341</v>
      </c>
      <c r="AU158" s="176" t="s">
        <v>93</v>
      </c>
      <c r="AY158" s="14" t="s">
        <v>173</v>
      </c>
      <c r="BE158" s="100">
        <f t="shared" si="3"/>
        <v>0</v>
      </c>
      <c r="BF158" s="100">
        <f t="shared" si="4"/>
        <v>0</v>
      </c>
      <c r="BG158" s="100">
        <f t="shared" si="5"/>
        <v>0</v>
      </c>
      <c r="BH158" s="100">
        <f t="shared" si="6"/>
        <v>0</v>
      </c>
      <c r="BI158" s="100">
        <f t="shared" si="7"/>
        <v>0</v>
      </c>
      <c r="BJ158" s="14" t="s">
        <v>93</v>
      </c>
      <c r="BK158" s="100">
        <f t="shared" si="8"/>
        <v>0</v>
      </c>
      <c r="BL158" s="14" t="s">
        <v>1399</v>
      </c>
      <c r="BM158" s="176" t="s">
        <v>1781</v>
      </c>
    </row>
    <row r="159" spans="1:65" s="2" customFormat="1" ht="14.45" customHeight="1">
      <c r="A159" s="32"/>
      <c r="B159" s="132"/>
      <c r="C159" s="164" t="s">
        <v>254</v>
      </c>
      <c r="D159" s="164" t="s">
        <v>175</v>
      </c>
      <c r="E159" s="165" t="s">
        <v>1782</v>
      </c>
      <c r="F159" s="166" t="s">
        <v>1783</v>
      </c>
      <c r="G159" s="167" t="s">
        <v>362</v>
      </c>
      <c r="H159" s="168">
        <v>2</v>
      </c>
      <c r="I159" s="169"/>
      <c r="J159" s="170"/>
      <c r="K159" s="171"/>
      <c r="L159" s="33"/>
      <c r="M159" s="172" t="s">
        <v>1</v>
      </c>
      <c r="N159" s="173" t="s">
        <v>48</v>
      </c>
      <c r="O159" s="58"/>
      <c r="P159" s="174">
        <f t="shared" si="0"/>
        <v>0</v>
      </c>
      <c r="Q159" s="174">
        <v>0</v>
      </c>
      <c r="R159" s="174">
        <f t="shared" si="1"/>
        <v>0</v>
      </c>
      <c r="S159" s="174">
        <v>0</v>
      </c>
      <c r="T159" s="175">
        <f t="shared" si="2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6" t="s">
        <v>701</v>
      </c>
      <c r="AT159" s="176" t="s">
        <v>175</v>
      </c>
      <c r="AU159" s="176" t="s">
        <v>93</v>
      </c>
      <c r="AY159" s="14" t="s">
        <v>173</v>
      </c>
      <c r="BE159" s="100">
        <f t="shared" si="3"/>
        <v>0</v>
      </c>
      <c r="BF159" s="100">
        <f t="shared" si="4"/>
        <v>0</v>
      </c>
      <c r="BG159" s="100">
        <f t="shared" si="5"/>
        <v>0</v>
      </c>
      <c r="BH159" s="100">
        <f t="shared" si="6"/>
        <v>0</v>
      </c>
      <c r="BI159" s="100">
        <f t="shared" si="7"/>
        <v>0</v>
      </c>
      <c r="BJ159" s="14" t="s">
        <v>93</v>
      </c>
      <c r="BK159" s="100">
        <f t="shared" si="8"/>
        <v>0</v>
      </c>
      <c r="BL159" s="14" t="s">
        <v>701</v>
      </c>
      <c r="BM159" s="176" t="s">
        <v>1784</v>
      </c>
    </row>
    <row r="160" spans="1:65" s="2" customFormat="1" ht="14.45" customHeight="1">
      <c r="A160" s="32"/>
      <c r="B160" s="132"/>
      <c r="C160" s="177" t="s">
        <v>258</v>
      </c>
      <c r="D160" s="177" t="s">
        <v>341</v>
      </c>
      <c r="E160" s="178" t="s">
        <v>1785</v>
      </c>
      <c r="F160" s="179" t="s">
        <v>1786</v>
      </c>
      <c r="G160" s="180" t="s">
        <v>362</v>
      </c>
      <c r="H160" s="181">
        <v>2</v>
      </c>
      <c r="I160" s="182"/>
      <c r="J160" s="183"/>
      <c r="K160" s="184"/>
      <c r="L160" s="185"/>
      <c r="M160" s="186" t="s">
        <v>1</v>
      </c>
      <c r="N160" s="187" t="s">
        <v>48</v>
      </c>
      <c r="O160" s="58"/>
      <c r="P160" s="174">
        <f t="shared" si="0"/>
        <v>0</v>
      </c>
      <c r="Q160" s="174">
        <v>1.7000000000000001E-4</v>
      </c>
      <c r="R160" s="174">
        <f t="shared" si="1"/>
        <v>3.4000000000000002E-4</v>
      </c>
      <c r="S160" s="174">
        <v>0</v>
      </c>
      <c r="T160" s="175">
        <f t="shared" si="2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6" t="s">
        <v>1399</v>
      </c>
      <c r="AT160" s="176" t="s">
        <v>341</v>
      </c>
      <c r="AU160" s="176" t="s">
        <v>93</v>
      </c>
      <c r="AY160" s="14" t="s">
        <v>173</v>
      </c>
      <c r="BE160" s="100">
        <f t="shared" si="3"/>
        <v>0</v>
      </c>
      <c r="BF160" s="100">
        <f t="shared" si="4"/>
        <v>0</v>
      </c>
      <c r="BG160" s="100">
        <f t="shared" si="5"/>
        <v>0</v>
      </c>
      <c r="BH160" s="100">
        <f t="shared" si="6"/>
        <v>0</v>
      </c>
      <c r="BI160" s="100">
        <f t="shared" si="7"/>
        <v>0</v>
      </c>
      <c r="BJ160" s="14" t="s">
        <v>93</v>
      </c>
      <c r="BK160" s="100">
        <f t="shared" si="8"/>
        <v>0</v>
      </c>
      <c r="BL160" s="14" t="s">
        <v>1399</v>
      </c>
      <c r="BM160" s="176" t="s">
        <v>1787</v>
      </c>
    </row>
    <row r="161" spans="1:65" s="2" customFormat="1" ht="14.45" customHeight="1">
      <c r="A161" s="32"/>
      <c r="B161" s="132"/>
      <c r="C161" s="164" t="s">
        <v>263</v>
      </c>
      <c r="D161" s="164" t="s">
        <v>175</v>
      </c>
      <c r="E161" s="165" t="s">
        <v>1788</v>
      </c>
      <c r="F161" s="166" t="s">
        <v>1789</v>
      </c>
      <c r="G161" s="167" t="s">
        <v>362</v>
      </c>
      <c r="H161" s="168">
        <v>16</v>
      </c>
      <c r="I161" s="169"/>
      <c r="J161" s="170"/>
      <c r="K161" s="171"/>
      <c r="L161" s="33"/>
      <c r="M161" s="172" t="s">
        <v>1</v>
      </c>
      <c r="N161" s="173" t="s">
        <v>48</v>
      </c>
      <c r="O161" s="58"/>
      <c r="P161" s="174">
        <f t="shared" si="0"/>
        <v>0</v>
      </c>
      <c r="Q161" s="174">
        <v>0</v>
      </c>
      <c r="R161" s="174">
        <f t="shared" si="1"/>
        <v>0</v>
      </c>
      <c r="S161" s="174">
        <v>0</v>
      </c>
      <c r="T161" s="175">
        <f t="shared" si="2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6" t="s">
        <v>701</v>
      </c>
      <c r="AT161" s="176" t="s">
        <v>175</v>
      </c>
      <c r="AU161" s="176" t="s">
        <v>93</v>
      </c>
      <c r="AY161" s="14" t="s">
        <v>173</v>
      </c>
      <c r="BE161" s="100">
        <f t="shared" si="3"/>
        <v>0</v>
      </c>
      <c r="BF161" s="100">
        <f t="shared" si="4"/>
        <v>0</v>
      </c>
      <c r="BG161" s="100">
        <f t="shared" si="5"/>
        <v>0</v>
      </c>
      <c r="BH161" s="100">
        <f t="shared" si="6"/>
        <v>0</v>
      </c>
      <c r="BI161" s="100">
        <f t="shared" si="7"/>
        <v>0</v>
      </c>
      <c r="BJ161" s="14" t="s">
        <v>93</v>
      </c>
      <c r="BK161" s="100">
        <f t="shared" si="8"/>
        <v>0</v>
      </c>
      <c r="BL161" s="14" t="s">
        <v>701</v>
      </c>
      <c r="BM161" s="176" t="s">
        <v>1790</v>
      </c>
    </row>
    <row r="162" spans="1:65" s="2" customFormat="1" ht="14.45" customHeight="1">
      <c r="A162" s="32"/>
      <c r="B162" s="132"/>
      <c r="C162" s="177" t="s">
        <v>267</v>
      </c>
      <c r="D162" s="177" t="s">
        <v>341</v>
      </c>
      <c r="E162" s="178" t="s">
        <v>1791</v>
      </c>
      <c r="F162" s="179" t="s">
        <v>1792</v>
      </c>
      <c r="G162" s="180" t="s">
        <v>362</v>
      </c>
      <c r="H162" s="181">
        <v>2</v>
      </c>
      <c r="I162" s="182"/>
      <c r="J162" s="183"/>
      <c r="K162" s="184"/>
      <c r="L162" s="185"/>
      <c r="M162" s="186" t="s">
        <v>1</v>
      </c>
      <c r="N162" s="187" t="s">
        <v>48</v>
      </c>
      <c r="O162" s="58"/>
      <c r="P162" s="174">
        <f t="shared" si="0"/>
        <v>0</v>
      </c>
      <c r="Q162" s="174">
        <v>4.0000000000000002E-4</v>
      </c>
      <c r="R162" s="174">
        <f t="shared" si="1"/>
        <v>8.0000000000000004E-4</v>
      </c>
      <c r="S162" s="174">
        <v>0</v>
      </c>
      <c r="T162" s="175">
        <f t="shared" si="2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6" t="s">
        <v>1399</v>
      </c>
      <c r="AT162" s="176" t="s">
        <v>341</v>
      </c>
      <c r="AU162" s="176" t="s">
        <v>93</v>
      </c>
      <c r="AY162" s="14" t="s">
        <v>173</v>
      </c>
      <c r="BE162" s="100">
        <f t="shared" si="3"/>
        <v>0</v>
      </c>
      <c r="BF162" s="100">
        <f t="shared" si="4"/>
        <v>0</v>
      </c>
      <c r="BG162" s="100">
        <f t="shared" si="5"/>
        <v>0</v>
      </c>
      <c r="BH162" s="100">
        <f t="shared" si="6"/>
        <v>0</v>
      </c>
      <c r="BI162" s="100">
        <f t="shared" si="7"/>
        <v>0</v>
      </c>
      <c r="BJ162" s="14" t="s">
        <v>93</v>
      </c>
      <c r="BK162" s="100">
        <f t="shared" si="8"/>
        <v>0</v>
      </c>
      <c r="BL162" s="14" t="s">
        <v>1399</v>
      </c>
      <c r="BM162" s="176" t="s">
        <v>1793</v>
      </c>
    </row>
    <row r="163" spans="1:65" s="2" customFormat="1" ht="14.45" customHeight="1">
      <c r="A163" s="32"/>
      <c r="B163" s="132"/>
      <c r="C163" s="177" t="s">
        <v>271</v>
      </c>
      <c r="D163" s="177" t="s">
        <v>341</v>
      </c>
      <c r="E163" s="178" t="s">
        <v>1794</v>
      </c>
      <c r="F163" s="179" t="s">
        <v>1795</v>
      </c>
      <c r="G163" s="180" t="s">
        <v>362</v>
      </c>
      <c r="H163" s="181">
        <v>14</v>
      </c>
      <c r="I163" s="182"/>
      <c r="J163" s="183"/>
      <c r="K163" s="184"/>
      <c r="L163" s="185"/>
      <c r="M163" s="186" t="s">
        <v>1</v>
      </c>
      <c r="N163" s="187" t="s">
        <v>48</v>
      </c>
      <c r="O163" s="58"/>
      <c r="P163" s="174">
        <f t="shared" si="0"/>
        <v>0</v>
      </c>
      <c r="Q163" s="174">
        <v>4.0000000000000002E-4</v>
      </c>
      <c r="R163" s="174">
        <f t="shared" si="1"/>
        <v>5.5999999999999999E-3</v>
      </c>
      <c r="S163" s="174">
        <v>0</v>
      </c>
      <c r="T163" s="175">
        <f t="shared" si="2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6" t="s">
        <v>1399</v>
      </c>
      <c r="AT163" s="176" t="s">
        <v>341</v>
      </c>
      <c r="AU163" s="176" t="s">
        <v>93</v>
      </c>
      <c r="AY163" s="14" t="s">
        <v>173</v>
      </c>
      <c r="BE163" s="100">
        <f t="shared" si="3"/>
        <v>0</v>
      </c>
      <c r="BF163" s="100">
        <f t="shared" si="4"/>
        <v>0</v>
      </c>
      <c r="BG163" s="100">
        <f t="shared" si="5"/>
        <v>0</v>
      </c>
      <c r="BH163" s="100">
        <f t="shared" si="6"/>
        <v>0</v>
      </c>
      <c r="BI163" s="100">
        <f t="shared" si="7"/>
        <v>0</v>
      </c>
      <c r="BJ163" s="14" t="s">
        <v>93</v>
      </c>
      <c r="BK163" s="100">
        <f t="shared" si="8"/>
        <v>0</v>
      </c>
      <c r="BL163" s="14" t="s">
        <v>1399</v>
      </c>
      <c r="BM163" s="176" t="s">
        <v>1796</v>
      </c>
    </row>
    <row r="164" spans="1:65" s="2" customFormat="1" ht="14.45" customHeight="1">
      <c r="A164" s="32"/>
      <c r="B164" s="132"/>
      <c r="C164" s="164" t="s">
        <v>275</v>
      </c>
      <c r="D164" s="164" t="s">
        <v>175</v>
      </c>
      <c r="E164" s="165" t="s">
        <v>1797</v>
      </c>
      <c r="F164" s="166" t="s">
        <v>1798</v>
      </c>
      <c r="G164" s="167" t="s">
        <v>362</v>
      </c>
      <c r="H164" s="168">
        <v>5</v>
      </c>
      <c r="I164" s="169"/>
      <c r="J164" s="170"/>
      <c r="K164" s="171"/>
      <c r="L164" s="33"/>
      <c r="M164" s="172" t="s">
        <v>1</v>
      </c>
      <c r="N164" s="173" t="s">
        <v>48</v>
      </c>
      <c r="O164" s="58"/>
      <c r="P164" s="174">
        <f t="shared" si="0"/>
        <v>0</v>
      </c>
      <c r="Q164" s="174">
        <v>0</v>
      </c>
      <c r="R164" s="174">
        <f t="shared" si="1"/>
        <v>0</v>
      </c>
      <c r="S164" s="174">
        <v>0</v>
      </c>
      <c r="T164" s="175">
        <f t="shared" si="2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6" t="s">
        <v>701</v>
      </c>
      <c r="AT164" s="176" t="s">
        <v>175</v>
      </c>
      <c r="AU164" s="176" t="s">
        <v>93</v>
      </c>
      <c r="AY164" s="14" t="s">
        <v>173</v>
      </c>
      <c r="BE164" s="100">
        <f t="shared" si="3"/>
        <v>0</v>
      </c>
      <c r="BF164" s="100">
        <f t="shared" si="4"/>
        <v>0</v>
      </c>
      <c r="BG164" s="100">
        <f t="shared" si="5"/>
        <v>0</v>
      </c>
      <c r="BH164" s="100">
        <f t="shared" si="6"/>
        <v>0</v>
      </c>
      <c r="BI164" s="100">
        <f t="shared" si="7"/>
        <v>0</v>
      </c>
      <c r="BJ164" s="14" t="s">
        <v>93</v>
      </c>
      <c r="BK164" s="100">
        <f t="shared" si="8"/>
        <v>0</v>
      </c>
      <c r="BL164" s="14" t="s">
        <v>701</v>
      </c>
      <c r="BM164" s="176" t="s">
        <v>1799</v>
      </c>
    </row>
    <row r="165" spans="1:65" s="2" customFormat="1" ht="14.45" customHeight="1">
      <c r="A165" s="32"/>
      <c r="B165" s="132"/>
      <c r="C165" s="177" t="s">
        <v>277</v>
      </c>
      <c r="D165" s="177" t="s">
        <v>341</v>
      </c>
      <c r="E165" s="178" t="s">
        <v>1800</v>
      </c>
      <c r="F165" s="179" t="s">
        <v>1801</v>
      </c>
      <c r="G165" s="180" t="s">
        <v>362</v>
      </c>
      <c r="H165" s="181">
        <v>5</v>
      </c>
      <c r="I165" s="182"/>
      <c r="J165" s="183"/>
      <c r="K165" s="184"/>
      <c r="L165" s="185"/>
      <c r="M165" s="186" t="s">
        <v>1</v>
      </c>
      <c r="N165" s="187" t="s">
        <v>48</v>
      </c>
      <c r="O165" s="58"/>
      <c r="P165" s="174">
        <f t="shared" si="0"/>
        <v>0</v>
      </c>
      <c r="Q165" s="174">
        <v>2.2000000000000001E-4</v>
      </c>
      <c r="R165" s="174">
        <f t="shared" si="1"/>
        <v>1.1000000000000001E-3</v>
      </c>
      <c r="S165" s="174">
        <v>0</v>
      </c>
      <c r="T165" s="175">
        <f t="shared" si="2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6" t="s">
        <v>1399</v>
      </c>
      <c r="AT165" s="176" t="s">
        <v>341</v>
      </c>
      <c r="AU165" s="176" t="s">
        <v>93</v>
      </c>
      <c r="AY165" s="14" t="s">
        <v>173</v>
      </c>
      <c r="BE165" s="100">
        <f t="shared" si="3"/>
        <v>0</v>
      </c>
      <c r="BF165" s="100">
        <f t="shared" si="4"/>
        <v>0</v>
      </c>
      <c r="BG165" s="100">
        <f t="shared" si="5"/>
        <v>0</v>
      </c>
      <c r="BH165" s="100">
        <f t="shared" si="6"/>
        <v>0</v>
      </c>
      <c r="BI165" s="100">
        <f t="shared" si="7"/>
        <v>0</v>
      </c>
      <c r="BJ165" s="14" t="s">
        <v>93</v>
      </c>
      <c r="BK165" s="100">
        <f t="shared" si="8"/>
        <v>0</v>
      </c>
      <c r="BL165" s="14" t="s">
        <v>1399</v>
      </c>
      <c r="BM165" s="176" t="s">
        <v>1802</v>
      </c>
    </row>
    <row r="166" spans="1:65" s="2" customFormat="1" ht="14.45" customHeight="1">
      <c r="A166" s="32"/>
      <c r="B166" s="132"/>
      <c r="C166" s="164" t="s">
        <v>281</v>
      </c>
      <c r="D166" s="164" t="s">
        <v>175</v>
      </c>
      <c r="E166" s="165" t="s">
        <v>1803</v>
      </c>
      <c r="F166" s="166" t="s">
        <v>1804</v>
      </c>
      <c r="G166" s="167" t="s">
        <v>362</v>
      </c>
      <c r="H166" s="168">
        <v>24</v>
      </c>
      <c r="I166" s="169"/>
      <c r="J166" s="170"/>
      <c r="K166" s="171"/>
      <c r="L166" s="33"/>
      <c r="M166" s="172" t="s">
        <v>1</v>
      </c>
      <c r="N166" s="173" t="s">
        <v>48</v>
      </c>
      <c r="O166" s="58"/>
      <c r="P166" s="174">
        <f t="shared" si="0"/>
        <v>0</v>
      </c>
      <c r="Q166" s="174">
        <v>0</v>
      </c>
      <c r="R166" s="174">
        <f t="shared" si="1"/>
        <v>0</v>
      </c>
      <c r="S166" s="174">
        <v>0</v>
      </c>
      <c r="T166" s="175">
        <f t="shared" si="2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6" t="s">
        <v>701</v>
      </c>
      <c r="AT166" s="176" t="s">
        <v>175</v>
      </c>
      <c r="AU166" s="176" t="s">
        <v>93</v>
      </c>
      <c r="AY166" s="14" t="s">
        <v>173</v>
      </c>
      <c r="BE166" s="100">
        <f t="shared" si="3"/>
        <v>0</v>
      </c>
      <c r="BF166" s="100">
        <f t="shared" si="4"/>
        <v>0</v>
      </c>
      <c r="BG166" s="100">
        <f t="shared" si="5"/>
        <v>0</v>
      </c>
      <c r="BH166" s="100">
        <f t="shared" si="6"/>
        <v>0</v>
      </c>
      <c r="BI166" s="100">
        <f t="shared" si="7"/>
        <v>0</v>
      </c>
      <c r="BJ166" s="14" t="s">
        <v>93</v>
      </c>
      <c r="BK166" s="100">
        <f t="shared" si="8"/>
        <v>0</v>
      </c>
      <c r="BL166" s="14" t="s">
        <v>701</v>
      </c>
      <c r="BM166" s="176" t="s">
        <v>1805</v>
      </c>
    </row>
    <row r="167" spans="1:65" s="2" customFormat="1" ht="24.2" customHeight="1">
      <c r="A167" s="32"/>
      <c r="B167" s="132"/>
      <c r="C167" s="177" t="s">
        <v>285</v>
      </c>
      <c r="D167" s="177" t="s">
        <v>341</v>
      </c>
      <c r="E167" s="178" t="s">
        <v>1806</v>
      </c>
      <c r="F167" s="179" t="s">
        <v>1807</v>
      </c>
      <c r="G167" s="180" t="s">
        <v>362</v>
      </c>
      <c r="H167" s="181">
        <v>24</v>
      </c>
      <c r="I167" s="182"/>
      <c r="J167" s="183"/>
      <c r="K167" s="184"/>
      <c r="L167" s="185"/>
      <c r="M167" s="186" t="s">
        <v>1</v>
      </c>
      <c r="N167" s="187" t="s">
        <v>48</v>
      </c>
      <c r="O167" s="58"/>
      <c r="P167" s="174">
        <f t="shared" si="0"/>
        <v>0</v>
      </c>
      <c r="Q167" s="174">
        <v>1.6000000000000001E-4</v>
      </c>
      <c r="R167" s="174">
        <f t="shared" si="1"/>
        <v>3.8400000000000005E-3</v>
      </c>
      <c r="S167" s="174">
        <v>0</v>
      </c>
      <c r="T167" s="175">
        <f t="shared" si="2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6" t="s">
        <v>1399</v>
      </c>
      <c r="AT167" s="176" t="s">
        <v>341</v>
      </c>
      <c r="AU167" s="176" t="s">
        <v>93</v>
      </c>
      <c r="AY167" s="14" t="s">
        <v>173</v>
      </c>
      <c r="BE167" s="100">
        <f t="shared" si="3"/>
        <v>0</v>
      </c>
      <c r="BF167" s="100">
        <f t="shared" si="4"/>
        <v>0</v>
      </c>
      <c r="BG167" s="100">
        <f t="shared" si="5"/>
        <v>0</v>
      </c>
      <c r="BH167" s="100">
        <f t="shared" si="6"/>
        <v>0</v>
      </c>
      <c r="BI167" s="100">
        <f t="shared" si="7"/>
        <v>0</v>
      </c>
      <c r="BJ167" s="14" t="s">
        <v>93</v>
      </c>
      <c r="BK167" s="100">
        <f t="shared" si="8"/>
        <v>0</v>
      </c>
      <c r="BL167" s="14" t="s">
        <v>1399</v>
      </c>
      <c r="BM167" s="176" t="s">
        <v>1808</v>
      </c>
    </row>
    <row r="168" spans="1:65" s="2" customFormat="1" ht="14.45" customHeight="1">
      <c r="A168" s="32"/>
      <c r="B168" s="132"/>
      <c r="C168" s="164" t="s">
        <v>289</v>
      </c>
      <c r="D168" s="164" t="s">
        <v>175</v>
      </c>
      <c r="E168" s="165" t="s">
        <v>1809</v>
      </c>
      <c r="F168" s="166" t="s">
        <v>1810</v>
      </c>
      <c r="G168" s="167" t="s">
        <v>362</v>
      </c>
      <c r="H168" s="168">
        <v>6</v>
      </c>
      <c r="I168" s="169"/>
      <c r="J168" s="170"/>
      <c r="K168" s="171"/>
      <c r="L168" s="33"/>
      <c r="M168" s="172" t="s">
        <v>1</v>
      </c>
      <c r="N168" s="173" t="s">
        <v>48</v>
      </c>
      <c r="O168" s="58"/>
      <c r="P168" s="174">
        <f t="shared" si="0"/>
        <v>0</v>
      </c>
      <c r="Q168" s="174">
        <v>0</v>
      </c>
      <c r="R168" s="174">
        <f t="shared" si="1"/>
        <v>0</v>
      </c>
      <c r="S168" s="174">
        <v>0</v>
      </c>
      <c r="T168" s="175">
        <f t="shared" si="2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6" t="s">
        <v>701</v>
      </c>
      <c r="AT168" s="176" t="s">
        <v>175</v>
      </c>
      <c r="AU168" s="176" t="s">
        <v>93</v>
      </c>
      <c r="AY168" s="14" t="s">
        <v>173</v>
      </c>
      <c r="BE168" s="100">
        <f t="shared" si="3"/>
        <v>0</v>
      </c>
      <c r="BF168" s="100">
        <f t="shared" si="4"/>
        <v>0</v>
      </c>
      <c r="BG168" s="100">
        <f t="shared" si="5"/>
        <v>0</v>
      </c>
      <c r="BH168" s="100">
        <f t="shared" si="6"/>
        <v>0</v>
      </c>
      <c r="BI168" s="100">
        <f t="shared" si="7"/>
        <v>0</v>
      </c>
      <c r="BJ168" s="14" t="s">
        <v>93</v>
      </c>
      <c r="BK168" s="100">
        <f t="shared" si="8"/>
        <v>0</v>
      </c>
      <c r="BL168" s="14" t="s">
        <v>701</v>
      </c>
      <c r="BM168" s="176" t="s">
        <v>1811</v>
      </c>
    </row>
    <row r="169" spans="1:65" s="2" customFormat="1" ht="14.45" customHeight="1">
      <c r="A169" s="32"/>
      <c r="B169" s="132"/>
      <c r="C169" s="177" t="s">
        <v>293</v>
      </c>
      <c r="D169" s="177" t="s">
        <v>341</v>
      </c>
      <c r="E169" s="178" t="s">
        <v>1812</v>
      </c>
      <c r="F169" s="179" t="s">
        <v>1813</v>
      </c>
      <c r="G169" s="180" t="s">
        <v>362</v>
      </c>
      <c r="H169" s="181">
        <v>6</v>
      </c>
      <c r="I169" s="182"/>
      <c r="J169" s="183"/>
      <c r="K169" s="184"/>
      <c r="L169" s="185"/>
      <c r="M169" s="186" t="s">
        <v>1</v>
      </c>
      <c r="N169" s="187" t="s">
        <v>48</v>
      </c>
      <c r="O169" s="58"/>
      <c r="P169" s="174">
        <f t="shared" si="0"/>
        <v>0</v>
      </c>
      <c r="Q169" s="174">
        <v>2.9E-4</v>
      </c>
      <c r="R169" s="174">
        <f t="shared" si="1"/>
        <v>1.74E-3</v>
      </c>
      <c r="S169" s="174">
        <v>0</v>
      </c>
      <c r="T169" s="175">
        <f t="shared" si="2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6" t="s">
        <v>1399</v>
      </c>
      <c r="AT169" s="176" t="s">
        <v>341</v>
      </c>
      <c r="AU169" s="176" t="s">
        <v>93</v>
      </c>
      <c r="AY169" s="14" t="s">
        <v>173</v>
      </c>
      <c r="BE169" s="100">
        <f t="shared" si="3"/>
        <v>0</v>
      </c>
      <c r="BF169" s="100">
        <f t="shared" si="4"/>
        <v>0</v>
      </c>
      <c r="BG169" s="100">
        <f t="shared" si="5"/>
        <v>0</v>
      </c>
      <c r="BH169" s="100">
        <f t="shared" si="6"/>
        <v>0</v>
      </c>
      <c r="BI169" s="100">
        <f t="shared" si="7"/>
        <v>0</v>
      </c>
      <c r="BJ169" s="14" t="s">
        <v>93</v>
      </c>
      <c r="BK169" s="100">
        <f t="shared" si="8"/>
        <v>0</v>
      </c>
      <c r="BL169" s="14" t="s">
        <v>1399</v>
      </c>
      <c r="BM169" s="176" t="s">
        <v>1814</v>
      </c>
    </row>
    <row r="170" spans="1:65" s="2" customFormat="1" ht="14.45" customHeight="1">
      <c r="A170" s="32"/>
      <c r="B170" s="132"/>
      <c r="C170" s="164" t="s">
        <v>297</v>
      </c>
      <c r="D170" s="164" t="s">
        <v>175</v>
      </c>
      <c r="E170" s="165" t="s">
        <v>1815</v>
      </c>
      <c r="F170" s="166" t="s">
        <v>1816</v>
      </c>
      <c r="G170" s="167" t="s">
        <v>362</v>
      </c>
      <c r="H170" s="168">
        <v>7</v>
      </c>
      <c r="I170" s="169"/>
      <c r="J170" s="170"/>
      <c r="K170" s="171"/>
      <c r="L170" s="33"/>
      <c r="M170" s="172" t="s">
        <v>1</v>
      </c>
      <c r="N170" s="173" t="s">
        <v>48</v>
      </c>
      <c r="O170" s="58"/>
      <c r="P170" s="174">
        <f t="shared" si="0"/>
        <v>0</v>
      </c>
      <c r="Q170" s="174">
        <v>0</v>
      </c>
      <c r="R170" s="174">
        <f t="shared" si="1"/>
        <v>0</v>
      </c>
      <c r="S170" s="174">
        <v>0</v>
      </c>
      <c r="T170" s="175">
        <f t="shared" si="2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6" t="s">
        <v>701</v>
      </c>
      <c r="AT170" s="176" t="s">
        <v>175</v>
      </c>
      <c r="AU170" s="176" t="s">
        <v>93</v>
      </c>
      <c r="AY170" s="14" t="s">
        <v>173</v>
      </c>
      <c r="BE170" s="100">
        <f t="shared" si="3"/>
        <v>0</v>
      </c>
      <c r="BF170" s="100">
        <f t="shared" si="4"/>
        <v>0</v>
      </c>
      <c r="BG170" s="100">
        <f t="shared" si="5"/>
        <v>0</v>
      </c>
      <c r="BH170" s="100">
        <f t="shared" si="6"/>
        <v>0</v>
      </c>
      <c r="BI170" s="100">
        <f t="shared" si="7"/>
        <v>0</v>
      </c>
      <c r="BJ170" s="14" t="s">
        <v>93</v>
      </c>
      <c r="BK170" s="100">
        <f t="shared" si="8"/>
        <v>0</v>
      </c>
      <c r="BL170" s="14" t="s">
        <v>701</v>
      </c>
      <c r="BM170" s="176" t="s">
        <v>1817</v>
      </c>
    </row>
    <row r="171" spans="1:65" s="2" customFormat="1" ht="14.45" customHeight="1">
      <c r="A171" s="32"/>
      <c r="B171" s="132"/>
      <c r="C171" s="177" t="s">
        <v>302</v>
      </c>
      <c r="D171" s="177" t="s">
        <v>341</v>
      </c>
      <c r="E171" s="178" t="s">
        <v>1818</v>
      </c>
      <c r="F171" s="179" t="s">
        <v>1819</v>
      </c>
      <c r="G171" s="180" t="s">
        <v>362</v>
      </c>
      <c r="H171" s="181">
        <v>7</v>
      </c>
      <c r="I171" s="182"/>
      <c r="J171" s="183"/>
      <c r="K171" s="184"/>
      <c r="L171" s="185"/>
      <c r="M171" s="186" t="s">
        <v>1</v>
      </c>
      <c r="N171" s="187" t="s">
        <v>48</v>
      </c>
      <c r="O171" s="58"/>
      <c r="P171" s="174">
        <f t="shared" si="0"/>
        <v>0</v>
      </c>
      <c r="Q171" s="174">
        <v>1.7000000000000001E-4</v>
      </c>
      <c r="R171" s="174">
        <f t="shared" si="1"/>
        <v>1.1900000000000001E-3</v>
      </c>
      <c r="S171" s="174">
        <v>0</v>
      </c>
      <c r="T171" s="175">
        <f t="shared" si="2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6" t="s">
        <v>1399</v>
      </c>
      <c r="AT171" s="176" t="s">
        <v>341</v>
      </c>
      <c r="AU171" s="176" t="s">
        <v>93</v>
      </c>
      <c r="AY171" s="14" t="s">
        <v>173</v>
      </c>
      <c r="BE171" s="100">
        <f t="shared" si="3"/>
        <v>0</v>
      </c>
      <c r="BF171" s="100">
        <f t="shared" si="4"/>
        <v>0</v>
      </c>
      <c r="BG171" s="100">
        <f t="shared" si="5"/>
        <v>0</v>
      </c>
      <c r="BH171" s="100">
        <f t="shared" si="6"/>
        <v>0</v>
      </c>
      <c r="BI171" s="100">
        <f t="shared" si="7"/>
        <v>0</v>
      </c>
      <c r="BJ171" s="14" t="s">
        <v>93</v>
      </c>
      <c r="BK171" s="100">
        <f t="shared" si="8"/>
        <v>0</v>
      </c>
      <c r="BL171" s="14" t="s">
        <v>1399</v>
      </c>
      <c r="BM171" s="176" t="s">
        <v>1820</v>
      </c>
    </row>
    <row r="172" spans="1:65" s="2" customFormat="1" ht="14.45" customHeight="1">
      <c r="A172" s="32"/>
      <c r="B172" s="132"/>
      <c r="C172" s="164" t="s">
        <v>306</v>
      </c>
      <c r="D172" s="164" t="s">
        <v>175</v>
      </c>
      <c r="E172" s="165" t="s">
        <v>1821</v>
      </c>
      <c r="F172" s="166" t="s">
        <v>1822</v>
      </c>
      <c r="G172" s="167" t="s">
        <v>362</v>
      </c>
      <c r="H172" s="168">
        <v>6</v>
      </c>
      <c r="I172" s="169"/>
      <c r="J172" s="170"/>
      <c r="K172" s="171"/>
      <c r="L172" s="33"/>
      <c r="M172" s="172" t="s">
        <v>1</v>
      </c>
      <c r="N172" s="173" t="s">
        <v>48</v>
      </c>
      <c r="O172" s="58"/>
      <c r="P172" s="174">
        <f t="shared" si="0"/>
        <v>0</v>
      </c>
      <c r="Q172" s="174">
        <v>0</v>
      </c>
      <c r="R172" s="174">
        <f t="shared" si="1"/>
        <v>0</v>
      </c>
      <c r="S172" s="174">
        <v>0</v>
      </c>
      <c r="T172" s="175">
        <f t="shared" si="2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6" t="s">
        <v>701</v>
      </c>
      <c r="AT172" s="176" t="s">
        <v>175</v>
      </c>
      <c r="AU172" s="176" t="s">
        <v>93</v>
      </c>
      <c r="AY172" s="14" t="s">
        <v>173</v>
      </c>
      <c r="BE172" s="100">
        <f t="shared" si="3"/>
        <v>0</v>
      </c>
      <c r="BF172" s="100">
        <f t="shared" si="4"/>
        <v>0</v>
      </c>
      <c r="BG172" s="100">
        <f t="shared" si="5"/>
        <v>0</v>
      </c>
      <c r="BH172" s="100">
        <f t="shared" si="6"/>
        <v>0</v>
      </c>
      <c r="BI172" s="100">
        <f t="shared" si="7"/>
        <v>0</v>
      </c>
      <c r="BJ172" s="14" t="s">
        <v>93</v>
      </c>
      <c r="BK172" s="100">
        <f t="shared" si="8"/>
        <v>0</v>
      </c>
      <c r="BL172" s="14" t="s">
        <v>701</v>
      </c>
      <c r="BM172" s="176" t="s">
        <v>1823</v>
      </c>
    </row>
    <row r="173" spans="1:65" s="2" customFormat="1" ht="14.45" customHeight="1">
      <c r="A173" s="32"/>
      <c r="B173" s="132"/>
      <c r="C173" s="177" t="s">
        <v>310</v>
      </c>
      <c r="D173" s="177" t="s">
        <v>341</v>
      </c>
      <c r="E173" s="178" t="s">
        <v>1824</v>
      </c>
      <c r="F173" s="179" t="s">
        <v>1825</v>
      </c>
      <c r="G173" s="180" t="s">
        <v>362</v>
      </c>
      <c r="H173" s="181">
        <v>6</v>
      </c>
      <c r="I173" s="182"/>
      <c r="J173" s="183"/>
      <c r="K173" s="184"/>
      <c r="L173" s="185"/>
      <c r="M173" s="186" t="s">
        <v>1</v>
      </c>
      <c r="N173" s="187" t="s">
        <v>48</v>
      </c>
      <c r="O173" s="58"/>
      <c r="P173" s="174">
        <f t="shared" si="0"/>
        <v>0</v>
      </c>
      <c r="Q173" s="174">
        <v>1.4599999999999999E-3</v>
      </c>
      <c r="R173" s="174">
        <f t="shared" si="1"/>
        <v>8.7600000000000004E-3</v>
      </c>
      <c r="S173" s="174">
        <v>0</v>
      </c>
      <c r="T173" s="175">
        <f t="shared" si="2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6" t="s">
        <v>1399</v>
      </c>
      <c r="AT173" s="176" t="s">
        <v>341</v>
      </c>
      <c r="AU173" s="176" t="s">
        <v>93</v>
      </c>
      <c r="AY173" s="14" t="s">
        <v>173</v>
      </c>
      <c r="BE173" s="100">
        <f t="shared" si="3"/>
        <v>0</v>
      </c>
      <c r="BF173" s="100">
        <f t="shared" si="4"/>
        <v>0</v>
      </c>
      <c r="BG173" s="100">
        <f t="shared" si="5"/>
        <v>0</v>
      </c>
      <c r="BH173" s="100">
        <f t="shared" si="6"/>
        <v>0</v>
      </c>
      <c r="BI173" s="100">
        <f t="shared" si="7"/>
        <v>0</v>
      </c>
      <c r="BJ173" s="14" t="s">
        <v>93</v>
      </c>
      <c r="BK173" s="100">
        <f t="shared" si="8"/>
        <v>0</v>
      </c>
      <c r="BL173" s="14" t="s">
        <v>1399</v>
      </c>
      <c r="BM173" s="176" t="s">
        <v>1826</v>
      </c>
    </row>
    <row r="174" spans="1:65" s="2" customFormat="1" ht="14.45" customHeight="1">
      <c r="A174" s="32"/>
      <c r="B174" s="132"/>
      <c r="C174" s="164" t="s">
        <v>314</v>
      </c>
      <c r="D174" s="164" t="s">
        <v>175</v>
      </c>
      <c r="E174" s="165" t="s">
        <v>1827</v>
      </c>
      <c r="F174" s="166" t="s">
        <v>1828</v>
      </c>
      <c r="G174" s="167" t="s">
        <v>362</v>
      </c>
      <c r="H174" s="168">
        <v>12</v>
      </c>
      <c r="I174" s="169"/>
      <c r="J174" s="170"/>
      <c r="K174" s="171"/>
      <c r="L174" s="33"/>
      <c r="M174" s="172" t="s">
        <v>1</v>
      </c>
      <c r="N174" s="173" t="s">
        <v>48</v>
      </c>
      <c r="O174" s="58"/>
      <c r="P174" s="174">
        <f t="shared" si="0"/>
        <v>0</v>
      </c>
      <c r="Q174" s="174">
        <v>0</v>
      </c>
      <c r="R174" s="174">
        <f t="shared" si="1"/>
        <v>0</v>
      </c>
      <c r="S174" s="174">
        <v>0</v>
      </c>
      <c r="T174" s="175">
        <f t="shared" si="2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6" t="s">
        <v>701</v>
      </c>
      <c r="AT174" s="176" t="s">
        <v>175</v>
      </c>
      <c r="AU174" s="176" t="s">
        <v>93</v>
      </c>
      <c r="AY174" s="14" t="s">
        <v>173</v>
      </c>
      <c r="BE174" s="100">
        <f t="shared" si="3"/>
        <v>0</v>
      </c>
      <c r="BF174" s="100">
        <f t="shared" si="4"/>
        <v>0</v>
      </c>
      <c r="BG174" s="100">
        <f t="shared" si="5"/>
        <v>0</v>
      </c>
      <c r="BH174" s="100">
        <f t="shared" si="6"/>
        <v>0</v>
      </c>
      <c r="BI174" s="100">
        <f t="shared" si="7"/>
        <v>0</v>
      </c>
      <c r="BJ174" s="14" t="s">
        <v>93</v>
      </c>
      <c r="BK174" s="100">
        <f t="shared" si="8"/>
        <v>0</v>
      </c>
      <c r="BL174" s="14" t="s">
        <v>701</v>
      </c>
      <c r="BM174" s="176" t="s">
        <v>1829</v>
      </c>
    </row>
    <row r="175" spans="1:65" s="2" customFormat="1" ht="24.2" customHeight="1">
      <c r="A175" s="32"/>
      <c r="B175" s="132"/>
      <c r="C175" s="177" t="s">
        <v>318</v>
      </c>
      <c r="D175" s="177" t="s">
        <v>341</v>
      </c>
      <c r="E175" s="178" t="s">
        <v>1830</v>
      </c>
      <c r="F175" s="179" t="s">
        <v>1831</v>
      </c>
      <c r="G175" s="180" t="s">
        <v>362</v>
      </c>
      <c r="H175" s="181">
        <v>12</v>
      </c>
      <c r="I175" s="182"/>
      <c r="J175" s="183"/>
      <c r="K175" s="184"/>
      <c r="L175" s="185"/>
      <c r="M175" s="186" t="s">
        <v>1</v>
      </c>
      <c r="N175" s="187" t="s">
        <v>48</v>
      </c>
      <c r="O175" s="58"/>
      <c r="P175" s="174">
        <f t="shared" si="0"/>
        <v>0</v>
      </c>
      <c r="Q175" s="174">
        <v>2.4000000000000001E-4</v>
      </c>
      <c r="R175" s="174">
        <f t="shared" si="1"/>
        <v>2.8800000000000002E-3</v>
      </c>
      <c r="S175" s="174">
        <v>0</v>
      </c>
      <c r="T175" s="175">
        <f t="shared" si="2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6" t="s">
        <v>1399</v>
      </c>
      <c r="AT175" s="176" t="s">
        <v>341</v>
      </c>
      <c r="AU175" s="176" t="s">
        <v>93</v>
      </c>
      <c r="AY175" s="14" t="s">
        <v>173</v>
      </c>
      <c r="BE175" s="100">
        <f t="shared" si="3"/>
        <v>0</v>
      </c>
      <c r="BF175" s="100">
        <f t="shared" si="4"/>
        <v>0</v>
      </c>
      <c r="BG175" s="100">
        <f t="shared" si="5"/>
        <v>0</v>
      </c>
      <c r="BH175" s="100">
        <f t="shared" si="6"/>
        <v>0</v>
      </c>
      <c r="BI175" s="100">
        <f t="shared" si="7"/>
        <v>0</v>
      </c>
      <c r="BJ175" s="14" t="s">
        <v>93</v>
      </c>
      <c r="BK175" s="100">
        <f t="shared" si="8"/>
        <v>0</v>
      </c>
      <c r="BL175" s="14" t="s">
        <v>1399</v>
      </c>
      <c r="BM175" s="176" t="s">
        <v>1832</v>
      </c>
    </row>
    <row r="176" spans="1:65" s="2" customFormat="1" ht="14.45" customHeight="1">
      <c r="A176" s="32"/>
      <c r="B176" s="132"/>
      <c r="C176" s="164" t="s">
        <v>322</v>
      </c>
      <c r="D176" s="164" t="s">
        <v>175</v>
      </c>
      <c r="E176" s="165" t="s">
        <v>1833</v>
      </c>
      <c r="F176" s="166" t="s">
        <v>1834</v>
      </c>
      <c r="G176" s="167" t="s">
        <v>261</v>
      </c>
      <c r="H176" s="168">
        <v>14</v>
      </c>
      <c r="I176" s="169"/>
      <c r="J176" s="170"/>
      <c r="K176" s="171"/>
      <c r="L176" s="33"/>
      <c r="M176" s="172" t="s">
        <v>1</v>
      </c>
      <c r="N176" s="173" t="s">
        <v>48</v>
      </c>
      <c r="O176" s="58"/>
      <c r="P176" s="174">
        <f t="shared" si="0"/>
        <v>0</v>
      </c>
      <c r="Q176" s="174">
        <v>0</v>
      </c>
      <c r="R176" s="174">
        <f t="shared" si="1"/>
        <v>0</v>
      </c>
      <c r="S176" s="174">
        <v>0</v>
      </c>
      <c r="T176" s="175">
        <f t="shared" si="2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6" t="s">
        <v>701</v>
      </c>
      <c r="AT176" s="176" t="s">
        <v>175</v>
      </c>
      <c r="AU176" s="176" t="s">
        <v>93</v>
      </c>
      <c r="AY176" s="14" t="s">
        <v>173</v>
      </c>
      <c r="BE176" s="100">
        <f t="shared" si="3"/>
        <v>0</v>
      </c>
      <c r="BF176" s="100">
        <f t="shared" si="4"/>
        <v>0</v>
      </c>
      <c r="BG176" s="100">
        <f t="shared" si="5"/>
        <v>0</v>
      </c>
      <c r="BH176" s="100">
        <f t="shared" si="6"/>
        <v>0</v>
      </c>
      <c r="BI176" s="100">
        <f t="shared" si="7"/>
        <v>0</v>
      </c>
      <c r="BJ176" s="14" t="s">
        <v>93</v>
      </c>
      <c r="BK176" s="100">
        <f t="shared" si="8"/>
        <v>0</v>
      </c>
      <c r="BL176" s="14" t="s">
        <v>701</v>
      </c>
      <c r="BM176" s="176" t="s">
        <v>1835</v>
      </c>
    </row>
    <row r="177" spans="1:65" s="2" customFormat="1" ht="14.45" customHeight="1">
      <c r="A177" s="32"/>
      <c r="B177" s="132"/>
      <c r="C177" s="177" t="s">
        <v>328</v>
      </c>
      <c r="D177" s="177" t="s">
        <v>341</v>
      </c>
      <c r="E177" s="178" t="s">
        <v>1836</v>
      </c>
      <c r="F177" s="179" t="s">
        <v>1837</v>
      </c>
      <c r="G177" s="180" t="s">
        <v>362</v>
      </c>
      <c r="H177" s="181">
        <v>14</v>
      </c>
      <c r="I177" s="182"/>
      <c r="J177" s="183"/>
      <c r="K177" s="184"/>
      <c r="L177" s="185"/>
      <c r="M177" s="186" t="s">
        <v>1</v>
      </c>
      <c r="N177" s="187" t="s">
        <v>48</v>
      </c>
      <c r="O177" s="58"/>
      <c r="P177" s="174">
        <f t="shared" si="0"/>
        <v>0</v>
      </c>
      <c r="Q177" s="174">
        <v>7.9299999999999995E-3</v>
      </c>
      <c r="R177" s="174">
        <f t="shared" si="1"/>
        <v>0.11101999999999999</v>
      </c>
      <c r="S177" s="174">
        <v>0</v>
      </c>
      <c r="T177" s="175">
        <f t="shared" si="2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6" t="s">
        <v>1399</v>
      </c>
      <c r="AT177" s="176" t="s">
        <v>341</v>
      </c>
      <c r="AU177" s="176" t="s">
        <v>93</v>
      </c>
      <c r="AY177" s="14" t="s">
        <v>173</v>
      </c>
      <c r="BE177" s="100">
        <f t="shared" si="3"/>
        <v>0</v>
      </c>
      <c r="BF177" s="100">
        <f t="shared" si="4"/>
        <v>0</v>
      </c>
      <c r="BG177" s="100">
        <f t="shared" si="5"/>
        <v>0</v>
      </c>
      <c r="BH177" s="100">
        <f t="shared" si="6"/>
        <v>0</v>
      </c>
      <c r="BI177" s="100">
        <f t="shared" si="7"/>
        <v>0</v>
      </c>
      <c r="BJ177" s="14" t="s">
        <v>93</v>
      </c>
      <c r="BK177" s="100">
        <f t="shared" si="8"/>
        <v>0</v>
      </c>
      <c r="BL177" s="14" t="s">
        <v>1399</v>
      </c>
      <c r="BM177" s="176" t="s">
        <v>1838</v>
      </c>
    </row>
    <row r="178" spans="1:65" s="2" customFormat="1" ht="14.45" customHeight="1">
      <c r="A178" s="32"/>
      <c r="B178" s="132"/>
      <c r="C178" s="164" t="s">
        <v>336</v>
      </c>
      <c r="D178" s="164" t="s">
        <v>175</v>
      </c>
      <c r="E178" s="165" t="s">
        <v>1839</v>
      </c>
      <c r="F178" s="166" t="s">
        <v>1840</v>
      </c>
      <c r="G178" s="167" t="s">
        <v>261</v>
      </c>
      <c r="H178" s="168">
        <v>140</v>
      </c>
      <c r="I178" s="169"/>
      <c r="J178" s="170"/>
      <c r="K178" s="171"/>
      <c r="L178" s="33"/>
      <c r="M178" s="172" t="s">
        <v>1</v>
      </c>
      <c r="N178" s="173" t="s">
        <v>48</v>
      </c>
      <c r="O178" s="58"/>
      <c r="P178" s="174">
        <f t="shared" si="0"/>
        <v>0</v>
      </c>
      <c r="Q178" s="174">
        <v>0</v>
      </c>
      <c r="R178" s="174">
        <f t="shared" si="1"/>
        <v>0</v>
      </c>
      <c r="S178" s="174">
        <v>0</v>
      </c>
      <c r="T178" s="175">
        <f t="shared" si="2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6" t="s">
        <v>701</v>
      </c>
      <c r="AT178" s="176" t="s">
        <v>175</v>
      </c>
      <c r="AU178" s="176" t="s">
        <v>93</v>
      </c>
      <c r="AY178" s="14" t="s">
        <v>173</v>
      </c>
      <c r="BE178" s="100">
        <f t="shared" si="3"/>
        <v>0</v>
      </c>
      <c r="BF178" s="100">
        <f t="shared" si="4"/>
        <v>0</v>
      </c>
      <c r="BG178" s="100">
        <f t="shared" si="5"/>
        <v>0</v>
      </c>
      <c r="BH178" s="100">
        <f t="shared" si="6"/>
        <v>0</v>
      </c>
      <c r="BI178" s="100">
        <f t="shared" si="7"/>
        <v>0</v>
      </c>
      <c r="BJ178" s="14" t="s">
        <v>93</v>
      </c>
      <c r="BK178" s="100">
        <f t="shared" si="8"/>
        <v>0</v>
      </c>
      <c r="BL178" s="14" t="s">
        <v>701</v>
      </c>
      <c r="BM178" s="176" t="s">
        <v>1841</v>
      </c>
    </row>
    <row r="179" spans="1:65" s="2" customFormat="1" ht="14.45" customHeight="1">
      <c r="A179" s="32"/>
      <c r="B179" s="132"/>
      <c r="C179" s="177" t="s">
        <v>340</v>
      </c>
      <c r="D179" s="177" t="s">
        <v>341</v>
      </c>
      <c r="E179" s="178" t="s">
        <v>1842</v>
      </c>
      <c r="F179" s="179" t="s">
        <v>1843</v>
      </c>
      <c r="G179" s="180" t="s">
        <v>740</v>
      </c>
      <c r="H179" s="181">
        <v>19</v>
      </c>
      <c r="I179" s="182"/>
      <c r="J179" s="183"/>
      <c r="K179" s="184"/>
      <c r="L179" s="185"/>
      <c r="M179" s="186" t="s">
        <v>1</v>
      </c>
      <c r="N179" s="187" t="s">
        <v>48</v>
      </c>
      <c r="O179" s="58"/>
      <c r="P179" s="174">
        <f t="shared" si="0"/>
        <v>0</v>
      </c>
      <c r="Q179" s="174">
        <v>1E-3</v>
      </c>
      <c r="R179" s="174">
        <f t="shared" si="1"/>
        <v>1.9E-2</v>
      </c>
      <c r="S179" s="174">
        <v>0</v>
      </c>
      <c r="T179" s="175">
        <f t="shared" si="2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6" t="s">
        <v>1399</v>
      </c>
      <c r="AT179" s="176" t="s">
        <v>341</v>
      </c>
      <c r="AU179" s="176" t="s">
        <v>93</v>
      </c>
      <c r="AY179" s="14" t="s">
        <v>173</v>
      </c>
      <c r="BE179" s="100">
        <f t="shared" si="3"/>
        <v>0</v>
      </c>
      <c r="BF179" s="100">
        <f t="shared" si="4"/>
        <v>0</v>
      </c>
      <c r="BG179" s="100">
        <f t="shared" si="5"/>
        <v>0</v>
      </c>
      <c r="BH179" s="100">
        <f t="shared" si="6"/>
        <v>0</v>
      </c>
      <c r="BI179" s="100">
        <f t="shared" si="7"/>
        <v>0</v>
      </c>
      <c r="BJ179" s="14" t="s">
        <v>93</v>
      </c>
      <c r="BK179" s="100">
        <f t="shared" si="8"/>
        <v>0</v>
      </c>
      <c r="BL179" s="14" t="s">
        <v>1399</v>
      </c>
      <c r="BM179" s="176" t="s">
        <v>1844</v>
      </c>
    </row>
    <row r="180" spans="1:65" s="2" customFormat="1" ht="24.2" customHeight="1">
      <c r="A180" s="32"/>
      <c r="B180" s="132"/>
      <c r="C180" s="164" t="s">
        <v>345</v>
      </c>
      <c r="D180" s="164" t="s">
        <v>175</v>
      </c>
      <c r="E180" s="165" t="s">
        <v>1845</v>
      </c>
      <c r="F180" s="166" t="s">
        <v>1846</v>
      </c>
      <c r="G180" s="167" t="s">
        <v>261</v>
      </c>
      <c r="H180" s="168">
        <v>96</v>
      </c>
      <c r="I180" s="169"/>
      <c r="J180" s="170"/>
      <c r="K180" s="171"/>
      <c r="L180" s="33"/>
      <c r="M180" s="172" t="s">
        <v>1</v>
      </c>
      <c r="N180" s="173" t="s">
        <v>48</v>
      </c>
      <c r="O180" s="58"/>
      <c r="P180" s="174">
        <f t="shared" si="0"/>
        <v>0</v>
      </c>
      <c r="Q180" s="174">
        <v>0</v>
      </c>
      <c r="R180" s="174">
        <f t="shared" si="1"/>
        <v>0</v>
      </c>
      <c r="S180" s="174">
        <v>0</v>
      </c>
      <c r="T180" s="175">
        <f t="shared" si="2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6" t="s">
        <v>701</v>
      </c>
      <c r="AT180" s="176" t="s">
        <v>175</v>
      </c>
      <c r="AU180" s="176" t="s">
        <v>93</v>
      </c>
      <c r="AY180" s="14" t="s">
        <v>173</v>
      </c>
      <c r="BE180" s="100">
        <f t="shared" si="3"/>
        <v>0</v>
      </c>
      <c r="BF180" s="100">
        <f t="shared" si="4"/>
        <v>0</v>
      </c>
      <c r="BG180" s="100">
        <f t="shared" si="5"/>
        <v>0</v>
      </c>
      <c r="BH180" s="100">
        <f t="shared" si="6"/>
        <v>0</v>
      </c>
      <c r="BI180" s="100">
        <f t="shared" si="7"/>
        <v>0</v>
      </c>
      <c r="BJ180" s="14" t="s">
        <v>93</v>
      </c>
      <c r="BK180" s="100">
        <f t="shared" si="8"/>
        <v>0</v>
      </c>
      <c r="BL180" s="14" t="s">
        <v>701</v>
      </c>
      <c r="BM180" s="176" t="s">
        <v>1847</v>
      </c>
    </row>
    <row r="181" spans="1:65" s="12" customFormat="1" ht="22.9" customHeight="1">
      <c r="B181" s="151"/>
      <c r="D181" s="152" t="s">
        <v>81</v>
      </c>
      <c r="E181" s="162" t="s">
        <v>1848</v>
      </c>
      <c r="F181" s="162" t="s">
        <v>1849</v>
      </c>
      <c r="I181" s="154"/>
      <c r="J181" s="163"/>
      <c r="L181" s="151"/>
      <c r="M181" s="156"/>
      <c r="N181" s="157"/>
      <c r="O181" s="157"/>
      <c r="P181" s="158">
        <f>SUM(P182:P183)</f>
        <v>0</v>
      </c>
      <c r="Q181" s="157"/>
      <c r="R181" s="158">
        <f>SUM(R182:R183)</f>
        <v>0</v>
      </c>
      <c r="S181" s="157"/>
      <c r="T181" s="159">
        <f>SUM(T182:T183)</f>
        <v>0</v>
      </c>
      <c r="AR181" s="152" t="s">
        <v>102</v>
      </c>
      <c r="AT181" s="160" t="s">
        <v>81</v>
      </c>
      <c r="AU181" s="160" t="s">
        <v>88</v>
      </c>
      <c r="AY181" s="152" t="s">
        <v>173</v>
      </c>
      <c r="BK181" s="161">
        <f>SUM(BK182:BK183)</f>
        <v>0</v>
      </c>
    </row>
    <row r="182" spans="1:65" s="2" customFormat="1" ht="14.45" customHeight="1">
      <c r="A182" s="32"/>
      <c r="B182" s="132"/>
      <c r="C182" s="164" t="s">
        <v>351</v>
      </c>
      <c r="D182" s="164" t="s">
        <v>175</v>
      </c>
      <c r="E182" s="165" t="s">
        <v>1850</v>
      </c>
      <c r="F182" s="166" t="s">
        <v>1851</v>
      </c>
      <c r="G182" s="167" t="s">
        <v>362</v>
      </c>
      <c r="H182" s="168">
        <v>2</v>
      </c>
      <c r="I182" s="169"/>
      <c r="J182" s="170"/>
      <c r="K182" s="171"/>
      <c r="L182" s="33"/>
      <c r="M182" s="172" t="s">
        <v>1</v>
      </c>
      <c r="N182" s="173" t="s">
        <v>48</v>
      </c>
      <c r="O182" s="58"/>
      <c r="P182" s="174">
        <f>O182*H182</f>
        <v>0</v>
      </c>
      <c r="Q182" s="174">
        <v>0</v>
      </c>
      <c r="R182" s="174">
        <f>Q182*H182</f>
        <v>0</v>
      </c>
      <c r="S182" s="174">
        <v>0</v>
      </c>
      <c r="T182" s="175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6" t="s">
        <v>701</v>
      </c>
      <c r="AT182" s="176" t="s">
        <v>175</v>
      </c>
      <c r="AU182" s="176" t="s">
        <v>93</v>
      </c>
      <c r="AY182" s="14" t="s">
        <v>173</v>
      </c>
      <c r="BE182" s="100">
        <f>IF(N182="základná",J182,0)</f>
        <v>0</v>
      </c>
      <c r="BF182" s="100">
        <f>IF(N182="znížená",J182,0)</f>
        <v>0</v>
      </c>
      <c r="BG182" s="100">
        <f>IF(N182="zákl. prenesená",J182,0)</f>
        <v>0</v>
      </c>
      <c r="BH182" s="100">
        <f>IF(N182="zníž. prenesená",J182,0)</f>
        <v>0</v>
      </c>
      <c r="BI182" s="100">
        <f>IF(N182="nulová",J182,0)</f>
        <v>0</v>
      </c>
      <c r="BJ182" s="14" t="s">
        <v>93</v>
      </c>
      <c r="BK182" s="100">
        <f>ROUND(I182*H182,2)</f>
        <v>0</v>
      </c>
      <c r="BL182" s="14" t="s">
        <v>701</v>
      </c>
      <c r="BM182" s="176" t="s">
        <v>1852</v>
      </c>
    </row>
    <row r="183" spans="1:65" s="2" customFormat="1" ht="14.45" customHeight="1">
      <c r="A183" s="32"/>
      <c r="B183" s="132"/>
      <c r="C183" s="164" t="s">
        <v>355</v>
      </c>
      <c r="D183" s="164" t="s">
        <v>175</v>
      </c>
      <c r="E183" s="165" t="s">
        <v>1853</v>
      </c>
      <c r="F183" s="166" t="s">
        <v>1854</v>
      </c>
      <c r="G183" s="167" t="s">
        <v>362</v>
      </c>
      <c r="H183" s="168">
        <v>2</v>
      </c>
      <c r="I183" s="169"/>
      <c r="J183" s="170"/>
      <c r="K183" s="171"/>
      <c r="L183" s="33"/>
      <c r="M183" s="172" t="s">
        <v>1</v>
      </c>
      <c r="N183" s="173" t="s">
        <v>48</v>
      </c>
      <c r="O183" s="58"/>
      <c r="P183" s="174">
        <f>O183*H183</f>
        <v>0</v>
      </c>
      <c r="Q183" s="174">
        <v>0</v>
      </c>
      <c r="R183" s="174">
        <f>Q183*H183</f>
        <v>0</v>
      </c>
      <c r="S183" s="174">
        <v>0</v>
      </c>
      <c r="T183" s="175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6" t="s">
        <v>701</v>
      </c>
      <c r="AT183" s="176" t="s">
        <v>175</v>
      </c>
      <c r="AU183" s="176" t="s">
        <v>93</v>
      </c>
      <c r="AY183" s="14" t="s">
        <v>173</v>
      </c>
      <c r="BE183" s="100">
        <f>IF(N183="základná",J183,0)</f>
        <v>0</v>
      </c>
      <c r="BF183" s="100">
        <f>IF(N183="znížená",J183,0)</f>
        <v>0</v>
      </c>
      <c r="BG183" s="100">
        <f>IF(N183="zákl. prenesená",J183,0)</f>
        <v>0</v>
      </c>
      <c r="BH183" s="100">
        <f>IF(N183="zníž. prenesená",J183,0)</f>
        <v>0</v>
      </c>
      <c r="BI183" s="100">
        <f>IF(N183="nulová",J183,0)</f>
        <v>0</v>
      </c>
      <c r="BJ183" s="14" t="s">
        <v>93</v>
      </c>
      <c r="BK183" s="100">
        <f>ROUND(I183*H183,2)</f>
        <v>0</v>
      </c>
      <c r="BL183" s="14" t="s">
        <v>701</v>
      </c>
      <c r="BM183" s="176" t="s">
        <v>1855</v>
      </c>
    </row>
    <row r="184" spans="1:65" s="12" customFormat="1" ht="22.9" customHeight="1">
      <c r="B184" s="151"/>
      <c r="D184" s="152" t="s">
        <v>81</v>
      </c>
      <c r="E184" s="162" t="s">
        <v>1856</v>
      </c>
      <c r="F184" s="162" t="s">
        <v>1857</v>
      </c>
      <c r="I184" s="154"/>
      <c r="J184" s="163"/>
      <c r="L184" s="151"/>
      <c r="M184" s="156"/>
      <c r="N184" s="157"/>
      <c r="O184" s="157"/>
      <c r="P184" s="158">
        <f>SUM(P185:P186)</f>
        <v>0</v>
      </c>
      <c r="Q184" s="157"/>
      <c r="R184" s="158">
        <f>SUM(R185:R186)</f>
        <v>0</v>
      </c>
      <c r="S184" s="157"/>
      <c r="T184" s="159">
        <f>SUM(T185:T186)</f>
        <v>0</v>
      </c>
      <c r="AR184" s="152" t="s">
        <v>102</v>
      </c>
      <c r="AT184" s="160" t="s">
        <v>81</v>
      </c>
      <c r="AU184" s="160" t="s">
        <v>88</v>
      </c>
      <c r="AY184" s="152" t="s">
        <v>173</v>
      </c>
      <c r="BK184" s="161">
        <f>SUM(BK185:BK186)</f>
        <v>0</v>
      </c>
    </row>
    <row r="185" spans="1:65" s="2" customFormat="1" ht="24.2" customHeight="1">
      <c r="A185" s="32"/>
      <c r="B185" s="132"/>
      <c r="C185" s="164" t="s">
        <v>359</v>
      </c>
      <c r="D185" s="164" t="s">
        <v>175</v>
      </c>
      <c r="E185" s="165" t="s">
        <v>1858</v>
      </c>
      <c r="F185" s="166" t="s">
        <v>1859</v>
      </c>
      <c r="G185" s="167" t="s">
        <v>261</v>
      </c>
      <c r="H185" s="168">
        <v>7</v>
      </c>
      <c r="I185" s="169"/>
      <c r="J185" s="170"/>
      <c r="K185" s="171"/>
      <c r="L185" s="33"/>
      <c r="M185" s="172" t="s">
        <v>1</v>
      </c>
      <c r="N185" s="173" t="s">
        <v>48</v>
      </c>
      <c r="O185" s="58"/>
      <c r="P185" s="174">
        <f>O185*H185</f>
        <v>0</v>
      </c>
      <c r="Q185" s="174">
        <v>0</v>
      </c>
      <c r="R185" s="174">
        <f>Q185*H185</f>
        <v>0</v>
      </c>
      <c r="S185" s="174">
        <v>0</v>
      </c>
      <c r="T185" s="175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6" t="s">
        <v>701</v>
      </c>
      <c r="AT185" s="176" t="s">
        <v>175</v>
      </c>
      <c r="AU185" s="176" t="s">
        <v>93</v>
      </c>
      <c r="AY185" s="14" t="s">
        <v>173</v>
      </c>
      <c r="BE185" s="100">
        <f>IF(N185="základná",J185,0)</f>
        <v>0</v>
      </c>
      <c r="BF185" s="100">
        <f>IF(N185="znížená",J185,0)</f>
        <v>0</v>
      </c>
      <c r="BG185" s="100">
        <f>IF(N185="zákl. prenesená",J185,0)</f>
        <v>0</v>
      </c>
      <c r="BH185" s="100">
        <f>IF(N185="zníž. prenesená",J185,0)</f>
        <v>0</v>
      </c>
      <c r="BI185" s="100">
        <f>IF(N185="nulová",J185,0)</f>
        <v>0</v>
      </c>
      <c r="BJ185" s="14" t="s">
        <v>93</v>
      </c>
      <c r="BK185" s="100">
        <f>ROUND(I185*H185,2)</f>
        <v>0</v>
      </c>
      <c r="BL185" s="14" t="s">
        <v>701</v>
      </c>
      <c r="BM185" s="176" t="s">
        <v>1860</v>
      </c>
    </row>
    <row r="186" spans="1:65" s="2" customFormat="1" ht="24.2" customHeight="1">
      <c r="A186" s="32"/>
      <c r="B186" s="132"/>
      <c r="C186" s="164" t="s">
        <v>364</v>
      </c>
      <c r="D186" s="164" t="s">
        <v>175</v>
      </c>
      <c r="E186" s="165" t="s">
        <v>1861</v>
      </c>
      <c r="F186" s="166" t="s">
        <v>1862</v>
      </c>
      <c r="G186" s="167" t="s">
        <v>261</v>
      </c>
      <c r="H186" s="168">
        <v>7</v>
      </c>
      <c r="I186" s="169"/>
      <c r="J186" s="170"/>
      <c r="K186" s="171"/>
      <c r="L186" s="33"/>
      <c r="M186" s="172" t="s">
        <v>1</v>
      </c>
      <c r="N186" s="173" t="s">
        <v>48</v>
      </c>
      <c r="O186" s="58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6" t="s">
        <v>701</v>
      </c>
      <c r="AT186" s="176" t="s">
        <v>175</v>
      </c>
      <c r="AU186" s="176" t="s">
        <v>93</v>
      </c>
      <c r="AY186" s="14" t="s">
        <v>173</v>
      </c>
      <c r="BE186" s="100">
        <f>IF(N186="základná",J186,0)</f>
        <v>0</v>
      </c>
      <c r="BF186" s="100">
        <f>IF(N186="znížená",J186,0)</f>
        <v>0</v>
      </c>
      <c r="BG186" s="100">
        <f>IF(N186="zákl. prenesená",J186,0)</f>
        <v>0</v>
      </c>
      <c r="BH186" s="100">
        <f>IF(N186="zníž. prenesená",J186,0)</f>
        <v>0</v>
      </c>
      <c r="BI186" s="100">
        <f>IF(N186="nulová",J186,0)</f>
        <v>0</v>
      </c>
      <c r="BJ186" s="14" t="s">
        <v>93</v>
      </c>
      <c r="BK186" s="100">
        <f>ROUND(I186*H186,2)</f>
        <v>0</v>
      </c>
      <c r="BL186" s="14" t="s">
        <v>701</v>
      </c>
      <c r="BM186" s="176" t="s">
        <v>1863</v>
      </c>
    </row>
    <row r="187" spans="1:65" s="12" customFormat="1" ht="25.9" customHeight="1">
      <c r="B187" s="151"/>
      <c r="D187" s="152" t="s">
        <v>81</v>
      </c>
      <c r="E187" s="153" t="s">
        <v>152</v>
      </c>
      <c r="F187" s="153" t="s">
        <v>1709</v>
      </c>
      <c r="I187" s="154"/>
      <c r="J187" s="155"/>
      <c r="L187" s="151"/>
      <c r="M187" s="156"/>
      <c r="N187" s="157"/>
      <c r="O187" s="157"/>
      <c r="P187" s="158">
        <f>SUM(P188:P189)</f>
        <v>0</v>
      </c>
      <c r="Q187" s="157"/>
      <c r="R187" s="158">
        <f>SUM(R188:R189)</f>
        <v>0</v>
      </c>
      <c r="S187" s="157"/>
      <c r="T187" s="159">
        <f>SUM(T188:T189)</f>
        <v>0</v>
      </c>
      <c r="AR187" s="152" t="s">
        <v>191</v>
      </c>
      <c r="AT187" s="160" t="s">
        <v>81</v>
      </c>
      <c r="AU187" s="160" t="s">
        <v>82</v>
      </c>
      <c r="AY187" s="152" t="s">
        <v>173</v>
      </c>
      <c r="BK187" s="161">
        <f>SUM(BK188:BK189)</f>
        <v>0</v>
      </c>
    </row>
    <row r="188" spans="1:65" s="2" customFormat="1" ht="14.45" customHeight="1">
      <c r="A188" s="32"/>
      <c r="B188" s="132"/>
      <c r="C188" s="164" t="s">
        <v>489</v>
      </c>
      <c r="D188" s="164" t="s">
        <v>175</v>
      </c>
      <c r="E188" s="165" t="s">
        <v>1711</v>
      </c>
      <c r="F188" s="166" t="s">
        <v>1712</v>
      </c>
      <c r="G188" s="167" t="s">
        <v>1713</v>
      </c>
      <c r="H188" s="168">
        <v>148</v>
      </c>
      <c r="I188" s="169"/>
      <c r="J188" s="170"/>
      <c r="K188" s="171"/>
      <c r="L188" s="33"/>
      <c r="M188" s="172" t="s">
        <v>1</v>
      </c>
      <c r="N188" s="173" t="s">
        <v>48</v>
      </c>
      <c r="O188" s="58"/>
      <c r="P188" s="174">
        <f>O188*H188</f>
        <v>0</v>
      </c>
      <c r="Q188" s="174">
        <v>0</v>
      </c>
      <c r="R188" s="174">
        <f>Q188*H188</f>
        <v>0</v>
      </c>
      <c r="S188" s="174">
        <v>0</v>
      </c>
      <c r="T188" s="175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6" t="s">
        <v>701</v>
      </c>
      <c r="AT188" s="176" t="s">
        <v>175</v>
      </c>
      <c r="AU188" s="176" t="s">
        <v>88</v>
      </c>
      <c r="AY188" s="14" t="s">
        <v>173</v>
      </c>
      <c r="BE188" s="100">
        <f>IF(N188="základná",J188,0)</f>
        <v>0</v>
      </c>
      <c r="BF188" s="100">
        <f>IF(N188="znížená",J188,0)</f>
        <v>0</v>
      </c>
      <c r="BG188" s="100">
        <f>IF(N188="zákl. prenesená",J188,0)</f>
        <v>0</v>
      </c>
      <c r="BH188" s="100">
        <f>IF(N188="zníž. prenesená",J188,0)</f>
        <v>0</v>
      </c>
      <c r="BI188" s="100">
        <f>IF(N188="nulová",J188,0)</f>
        <v>0</v>
      </c>
      <c r="BJ188" s="14" t="s">
        <v>93</v>
      </c>
      <c r="BK188" s="100">
        <f>ROUND(I188*H188,2)</f>
        <v>0</v>
      </c>
      <c r="BL188" s="14" t="s">
        <v>701</v>
      </c>
      <c r="BM188" s="176" t="s">
        <v>1864</v>
      </c>
    </row>
    <row r="189" spans="1:65" s="2" customFormat="1" ht="14.45" customHeight="1">
      <c r="A189" s="32"/>
      <c r="B189" s="132"/>
      <c r="C189" s="164" t="s">
        <v>493</v>
      </c>
      <c r="D189" s="164" t="s">
        <v>175</v>
      </c>
      <c r="E189" s="165" t="s">
        <v>1716</v>
      </c>
      <c r="F189" s="166" t="s">
        <v>1717</v>
      </c>
      <c r="G189" s="167" t="s">
        <v>1718</v>
      </c>
      <c r="H189" s="168">
        <v>0.3</v>
      </c>
      <c r="I189" s="169"/>
      <c r="J189" s="170"/>
      <c r="K189" s="171"/>
      <c r="L189" s="33"/>
      <c r="M189" s="188" t="s">
        <v>1</v>
      </c>
      <c r="N189" s="189" t="s">
        <v>48</v>
      </c>
      <c r="O189" s="190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6" t="s">
        <v>701</v>
      </c>
      <c r="AT189" s="176" t="s">
        <v>175</v>
      </c>
      <c r="AU189" s="176" t="s">
        <v>88</v>
      </c>
      <c r="AY189" s="14" t="s">
        <v>173</v>
      </c>
      <c r="BE189" s="100">
        <f>IF(N189="základná",J189,0)</f>
        <v>0</v>
      </c>
      <c r="BF189" s="100">
        <f>IF(N189="znížená",J189,0)</f>
        <v>0</v>
      </c>
      <c r="BG189" s="100">
        <f>IF(N189="zákl. prenesená",J189,0)</f>
        <v>0</v>
      </c>
      <c r="BH189" s="100">
        <f>IF(N189="zníž. prenesená",J189,0)</f>
        <v>0</v>
      </c>
      <c r="BI189" s="100">
        <f>IF(N189="nulová",J189,0)</f>
        <v>0</v>
      </c>
      <c r="BJ189" s="14" t="s">
        <v>93</v>
      </c>
      <c r="BK189" s="100">
        <f>ROUND(I189*H189,2)</f>
        <v>0</v>
      </c>
      <c r="BL189" s="14" t="s">
        <v>701</v>
      </c>
      <c r="BM189" s="176" t="s">
        <v>1865</v>
      </c>
    </row>
    <row r="190" spans="1:65" s="2" customFormat="1" ht="6.95" customHeight="1">
      <c r="A190" s="32"/>
      <c r="B190" s="47"/>
      <c r="C190" s="48"/>
      <c r="D190" s="48"/>
      <c r="E190" s="48"/>
      <c r="F190" s="48"/>
      <c r="G190" s="48"/>
      <c r="H190" s="48"/>
      <c r="I190" s="48"/>
      <c r="J190" s="48"/>
      <c r="K190" s="48"/>
      <c r="L190" s="33"/>
      <c r="M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</row>
  </sheetData>
  <autoFilter ref="C133:K189"/>
  <mergeCells count="15">
    <mergeCell ref="E11:H11"/>
    <mergeCell ref="E9:H9"/>
    <mergeCell ref="E13:H13"/>
    <mergeCell ref="E22:H22"/>
    <mergeCell ref="E120:H120"/>
    <mergeCell ref="E124:H124"/>
    <mergeCell ref="E122:H122"/>
    <mergeCell ref="E126:H126"/>
    <mergeCell ref="L2:V2"/>
    <mergeCell ref="E31:H31"/>
    <mergeCell ref="E84:H84"/>
    <mergeCell ref="E88:H88"/>
    <mergeCell ref="E86:H86"/>
    <mergeCell ref="E90:H90"/>
    <mergeCell ref="E7:H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2"/>
  <sheetViews>
    <sheetView showGridLines="0" workbookViewId="0">
      <selection activeCell="A118" sqref="A118:XFD12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4" t="s">
        <v>120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1:46" s="1" customFormat="1" ht="24.95" customHeight="1">
      <c r="B4" s="17"/>
      <c r="D4" s="18" t="s">
        <v>132</v>
      </c>
      <c r="L4" s="17"/>
      <c r="M4" s="10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43" t="str">
        <f>'Rekapitulácia stavby'!K6</f>
        <v>Veľký Krtíš ODI PZ, rekonštrukcia a modernizácia objektu</v>
      </c>
      <c r="F7" s="244"/>
      <c r="G7" s="244"/>
      <c r="H7" s="244"/>
      <c r="L7" s="17"/>
    </row>
    <row r="8" spans="1:46" ht="12.75">
      <c r="B8" s="17"/>
      <c r="D8" s="24" t="s">
        <v>133</v>
      </c>
      <c r="L8" s="17"/>
    </row>
    <row r="9" spans="1:46" s="1" customFormat="1" ht="16.5" customHeight="1">
      <c r="B9" s="17"/>
      <c r="E9" s="243" t="s">
        <v>86</v>
      </c>
      <c r="F9" s="228"/>
      <c r="G9" s="228"/>
      <c r="H9" s="228"/>
      <c r="L9" s="17"/>
    </row>
    <row r="10" spans="1:46" s="1" customFormat="1" ht="12" customHeight="1">
      <c r="B10" s="17"/>
      <c r="D10" s="24" t="s">
        <v>134</v>
      </c>
      <c r="L10" s="17"/>
    </row>
    <row r="11" spans="1:46" s="2" customFormat="1" ht="16.5" customHeight="1">
      <c r="A11" s="32"/>
      <c r="B11" s="33"/>
      <c r="C11" s="32"/>
      <c r="D11" s="32"/>
      <c r="E11" s="246" t="s">
        <v>99</v>
      </c>
      <c r="F11" s="241"/>
      <c r="G11" s="241"/>
      <c r="H11" s="24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4" t="s">
        <v>1866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customHeight="1">
      <c r="A13" s="32"/>
      <c r="B13" s="33"/>
      <c r="C13" s="32"/>
      <c r="D13" s="32"/>
      <c r="E13" s="197" t="s">
        <v>2635</v>
      </c>
      <c r="F13" s="241"/>
      <c r="G13" s="241"/>
      <c r="H13" s="241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4" t="s">
        <v>15</v>
      </c>
      <c r="E15" s="32"/>
      <c r="F15" s="22" t="s">
        <v>16</v>
      </c>
      <c r="G15" s="32"/>
      <c r="H15" s="32"/>
      <c r="I15" s="24" t="s">
        <v>17</v>
      </c>
      <c r="J15" s="22" t="s">
        <v>18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19</v>
      </c>
      <c r="E16" s="32"/>
      <c r="F16" s="22" t="s">
        <v>20</v>
      </c>
      <c r="G16" s="32"/>
      <c r="H16" s="32"/>
      <c r="I16" s="24" t="s">
        <v>21</v>
      </c>
      <c r="J16" s="55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21.75" customHeight="1">
      <c r="A17" s="32"/>
      <c r="B17" s="33"/>
      <c r="C17" s="32"/>
      <c r="D17" s="21" t="s">
        <v>22</v>
      </c>
      <c r="E17" s="32"/>
      <c r="F17" s="26"/>
      <c r="G17" s="32"/>
      <c r="H17" s="32"/>
      <c r="I17" s="21" t="s">
        <v>23</v>
      </c>
      <c r="J17" s="26" t="s">
        <v>24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4" t="s">
        <v>25</v>
      </c>
      <c r="E18" s="32"/>
      <c r="F18" s="32"/>
      <c r="G18" s="32"/>
      <c r="H18" s="32"/>
      <c r="I18" s="24" t="s">
        <v>26</v>
      </c>
      <c r="J18" s="22" t="s">
        <v>27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2" t="s">
        <v>28</v>
      </c>
      <c r="F19" s="32"/>
      <c r="G19" s="32"/>
      <c r="H19" s="32"/>
      <c r="I19" s="24" t="s">
        <v>29</v>
      </c>
      <c r="J19" s="2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4" t="s">
        <v>30</v>
      </c>
      <c r="E21" s="32"/>
      <c r="F21" s="32"/>
      <c r="G21" s="32"/>
      <c r="H21" s="32"/>
      <c r="I21" s="24" t="s">
        <v>26</v>
      </c>
      <c r="J21" s="25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45"/>
      <c r="F22" s="232"/>
      <c r="G22" s="232"/>
      <c r="H22" s="232"/>
      <c r="I22" s="24" t="s">
        <v>29</v>
      </c>
      <c r="J22" s="25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4" t="s">
        <v>31</v>
      </c>
      <c r="E24" s="32"/>
      <c r="F24" s="32"/>
      <c r="G24" s="32"/>
      <c r="H24" s="32"/>
      <c r="I24" s="24" t="s">
        <v>26</v>
      </c>
      <c r="J24" s="22" t="s">
        <v>32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2" t="s">
        <v>33</v>
      </c>
      <c r="F25" s="32"/>
      <c r="G25" s="32"/>
      <c r="H25" s="32"/>
      <c r="I25" s="24" t="s">
        <v>29</v>
      </c>
      <c r="J25" s="22" t="s">
        <v>34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4" t="s">
        <v>36</v>
      </c>
      <c r="E27" s="32"/>
      <c r="F27" s="32"/>
      <c r="G27" s="32"/>
      <c r="H27" s="32"/>
      <c r="I27" s="24" t="s">
        <v>26</v>
      </c>
      <c r="J27" s="22" t="s">
        <v>37</v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2" t="s">
        <v>1867</v>
      </c>
      <c r="F28" s="32"/>
      <c r="G28" s="32"/>
      <c r="H28" s="32"/>
      <c r="I28" s="24" t="s">
        <v>29</v>
      </c>
      <c r="J28" s="22" t="s">
        <v>37</v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4" t="s">
        <v>39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5"/>
      <c r="B31" s="106"/>
      <c r="C31" s="105"/>
      <c r="D31" s="105"/>
      <c r="E31" s="236" t="s">
        <v>1</v>
      </c>
      <c r="F31" s="236"/>
      <c r="G31" s="236"/>
      <c r="H31" s="236"/>
      <c r="I31" s="105"/>
      <c r="J31" s="105"/>
      <c r="K31" s="105"/>
      <c r="L31" s="107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22" t="s">
        <v>136</v>
      </c>
      <c r="E34" s="32"/>
      <c r="F34" s="32"/>
      <c r="G34" s="32"/>
      <c r="H34" s="32"/>
      <c r="I34" s="32"/>
      <c r="J34" s="3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30" t="s">
        <v>130</v>
      </c>
      <c r="E35" s="32"/>
      <c r="F35" s="32"/>
      <c r="G35" s="32"/>
      <c r="H35" s="32"/>
      <c r="I35" s="32"/>
      <c r="J35" s="31"/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25.35" customHeight="1">
      <c r="A36" s="32"/>
      <c r="B36" s="33"/>
      <c r="C36" s="32"/>
      <c r="D36" s="108" t="s">
        <v>42</v>
      </c>
      <c r="E36" s="32"/>
      <c r="F36" s="32"/>
      <c r="G36" s="32"/>
      <c r="H36" s="32"/>
      <c r="I36" s="32"/>
      <c r="J36" s="71"/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6.95" customHeight="1">
      <c r="A37" s="32"/>
      <c r="B37" s="33"/>
      <c r="C37" s="32"/>
      <c r="D37" s="66"/>
      <c r="E37" s="66"/>
      <c r="F37" s="66"/>
      <c r="G37" s="66"/>
      <c r="H37" s="66"/>
      <c r="I37" s="66"/>
      <c r="J37" s="66"/>
      <c r="K37" s="66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32"/>
      <c r="F38" s="36" t="s">
        <v>44</v>
      </c>
      <c r="G38" s="32"/>
      <c r="H38" s="32"/>
      <c r="I38" s="36" t="s">
        <v>43</v>
      </c>
      <c r="J38" s="36" t="s">
        <v>45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>
      <c r="A39" s="32"/>
      <c r="B39" s="33"/>
      <c r="C39" s="32"/>
      <c r="D39" s="109" t="s">
        <v>46</v>
      </c>
      <c r="E39" s="24" t="s">
        <v>47</v>
      </c>
      <c r="F39" s="110"/>
      <c r="G39" s="32"/>
      <c r="H39" s="32"/>
      <c r="I39" s="111">
        <v>0.2</v>
      </c>
      <c r="J39" s="110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24" t="s">
        <v>48</v>
      </c>
      <c r="F40" s="110"/>
      <c r="G40" s="32"/>
      <c r="H40" s="32"/>
      <c r="I40" s="111">
        <v>0.2</v>
      </c>
      <c r="J40" s="110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49</v>
      </c>
      <c r="F41" s="110">
        <f>ROUND((SUM(BG117:BG118) + SUM(BG142:BG261)),  2)</f>
        <v>0</v>
      </c>
      <c r="G41" s="32"/>
      <c r="H41" s="32"/>
      <c r="I41" s="111">
        <v>0.2</v>
      </c>
      <c r="J41" s="110"/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24" t="s">
        <v>50</v>
      </c>
      <c r="F42" s="110">
        <f>ROUND((SUM(BH117:BH118) + SUM(BH142:BH261)),  2)</f>
        <v>0</v>
      </c>
      <c r="G42" s="32"/>
      <c r="H42" s="32"/>
      <c r="I42" s="111">
        <v>0.2</v>
      </c>
      <c r="J42" s="110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14.45" hidden="1" customHeight="1">
      <c r="A43" s="32"/>
      <c r="B43" s="33"/>
      <c r="C43" s="32"/>
      <c r="D43" s="32"/>
      <c r="E43" s="24" t="s">
        <v>51</v>
      </c>
      <c r="F43" s="110">
        <f>ROUND((SUM(BI117:BI118) + SUM(BI142:BI261)),  2)</f>
        <v>0</v>
      </c>
      <c r="G43" s="32"/>
      <c r="H43" s="32"/>
      <c r="I43" s="111">
        <v>0</v>
      </c>
      <c r="J43" s="110"/>
      <c r="K43" s="3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6.9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5.35" customHeight="1">
      <c r="A45" s="32"/>
      <c r="B45" s="33"/>
      <c r="C45" s="102"/>
      <c r="D45" s="112" t="s">
        <v>52</v>
      </c>
      <c r="E45" s="60"/>
      <c r="F45" s="60"/>
      <c r="G45" s="113" t="s">
        <v>53</v>
      </c>
      <c r="H45" s="114" t="s">
        <v>54</v>
      </c>
      <c r="I45" s="60"/>
      <c r="J45" s="115"/>
      <c r="K45" s="116"/>
      <c r="L45" s="4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14.4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4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55</v>
      </c>
      <c r="E49" s="44"/>
      <c r="F49" s="44"/>
      <c r="G49" s="43" t="s">
        <v>56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57</v>
      </c>
      <c r="E60" s="35"/>
      <c r="F60" s="117" t="s">
        <v>58</v>
      </c>
      <c r="G60" s="45" t="s">
        <v>57</v>
      </c>
      <c r="H60" s="35"/>
      <c r="I60" s="35"/>
      <c r="J60" s="118" t="s">
        <v>58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59</v>
      </c>
      <c r="E64" s="46"/>
      <c r="F64" s="46"/>
      <c r="G64" s="43" t="s">
        <v>60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57</v>
      </c>
      <c r="E75" s="35"/>
      <c r="F75" s="117" t="s">
        <v>58</v>
      </c>
      <c r="G75" s="45" t="s">
        <v>57</v>
      </c>
      <c r="H75" s="35"/>
      <c r="I75" s="35"/>
      <c r="J75" s="118" t="s">
        <v>58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137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43" t="str">
        <f>E7</f>
        <v>Veľký Krtíš ODI PZ, rekonštrukcia a modernizácia objektu</v>
      </c>
      <c r="F84" s="244"/>
      <c r="G84" s="244"/>
      <c r="H84" s="244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133</v>
      </c>
      <c r="L85" s="17"/>
    </row>
    <row r="86" spans="1:31" s="1" customFormat="1" ht="16.5" customHeight="1">
      <c r="B86" s="17"/>
      <c r="E86" s="243" t="s">
        <v>86</v>
      </c>
      <c r="F86" s="228"/>
      <c r="G86" s="228"/>
      <c r="H86" s="228"/>
      <c r="L86" s="17"/>
    </row>
    <row r="87" spans="1:31" s="1" customFormat="1" ht="12" customHeight="1">
      <c r="B87" s="17"/>
      <c r="C87" s="24" t="s">
        <v>134</v>
      </c>
      <c r="L87" s="17"/>
    </row>
    <row r="88" spans="1:31" s="2" customFormat="1" ht="16.5" customHeight="1">
      <c r="A88" s="32"/>
      <c r="B88" s="33"/>
      <c r="C88" s="32"/>
      <c r="D88" s="32"/>
      <c r="E88" s="246" t="s">
        <v>99</v>
      </c>
      <c r="F88" s="241"/>
      <c r="G88" s="241"/>
      <c r="H88" s="241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4" t="s">
        <v>1866</v>
      </c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6.5" customHeight="1">
      <c r="A90" s="32"/>
      <c r="B90" s="33"/>
      <c r="C90" s="32"/>
      <c r="D90" s="32"/>
      <c r="E90" s="197" t="str">
        <f>E13</f>
        <v>1.4.3 - Vykurovanie</v>
      </c>
      <c r="F90" s="241"/>
      <c r="G90" s="241"/>
      <c r="H90" s="241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2" customHeight="1">
      <c r="A92" s="32"/>
      <c r="B92" s="33"/>
      <c r="C92" s="24" t="s">
        <v>19</v>
      </c>
      <c r="D92" s="32"/>
      <c r="E92" s="32"/>
      <c r="F92" s="22" t="str">
        <f>F16</f>
        <v>Veľký Krtíš</v>
      </c>
      <c r="G92" s="32"/>
      <c r="H92" s="32"/>
      <c r="I92" s="24" t="s">
        <v>21</v>
      </c>
      <c r="J92" s="55" t="str">
        <f>IF(J16="","",J16)</f>
        <v/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6.9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4" t="s">
        <v>25</v>
      </c>
      <c r="D94" s="32"/>
      <c r="E94" s="32"/>
      <c r="F94" s="22" t="str">
        <f>E19</f>
        <v>Ministerstvo vnútra Slovenskej republiky</v>
      </c>
      <c r="G94" s="32"/>
      <c r="H94" s="32"/>
      <c r="I94" s="24" t="s">
        <v>31</v>
      </c>
      <c r="J94" s="28" t="str">
        <f>E25</f>
        <v>PROMOST s.r.o.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customHeight="1">
      <c r="A95" s="32"/>
      <c r="B95" s="33"/>
      <c r="C95" s="24" t="s">
        <v>30</v>
      </c>
      <c r="D95" s="32"/>
      <c r="E95" s="32"/>
      <c r="F95" s="22" t="str">
        <f>IF(E22="","",E22)</f>
        <v/>
      </c>
      <c r="G95" s="32"/>
      <c r="H95" s="32"/>
      <c r="I95" s="24" t="s">
        <v>36</v>
      </c>
      <c r="J95" s="28" t="str">
        <f>E28</f>
        <v>Ing. Roman Čupka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9.25" customHeight="1">
      <c r="A97" s="32"/>
      <c r="B97" s="33"/>
      <c r="C97" s="119" t="s">
        <v>138</v>
      </c>
      <c r="D97" s="102"/>
      <c r="E97" s="102"/>
      <c r="F97" s="102"/>
      <c r="G97" s="102"/>
      <c r="H97" s="102"/>
      <c r="I97" s="102"/>
      <c r="J97" s="120" t="s">
        <v>139</v>
      </c>
      <c r="K97" s="10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10.3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22.9" customHeight="1">
      <c r="A99" s="32"/>
      <c r="B99" s="33"/>
      <c r="C99" s="121" t="s">
        <v>140</v>
      </c>
      <c r="D99" s="32"/>
      <c r="E99" s="32"/>
      <c r="F99" s="32"/>
      <c r="G99" s="32"/>
      <c r="H99" s="32"/>
      <c r="I99" s="32"/>
      <c r="J99" s="71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U99" s="14" t="s">
        <v>141</v>
      </c>
    </row>
    <row r="100" spans="1:47" s="9" customFormat="1" ht="24.95" customHeight="1">
      <c r="B100" s="122"/>
      <c r="D100" s="123" t="s">
        <v>142</v>
      </c>
      <c r="E100" s="124"/>
      <c r="F100" s="124"/>
      <c r="G100" s="124"/>
      <c r="H100" s="124"/>
      <c r="I100" s="124"/>
      <c r="J100" s="125"/>
      <c r="L100" s="122"/>
    </row>
    <row r="101" spans="1:47" s="10" customFormat="1" ht="19.899999999999999" customHeight="1">
      <c r="B101" s="126"/>
      <c r="D101" s="127" t="s">
        <v>145</v>
      </c>
      <c r="E101" s="128"/>
      <c r="F101" s="128"/>
      <c r="G101" s="128"/>
      <c r="H101" s="128"/>
      <c r="I101" s="128"/>
      <c r="J101" s="129"/>
      <c r="L101" s="126"/>
    </row>
    <row r="102" spans="1:47" s="9" customFormat="1" ht="24.95" customHeight="1">
      <c r="B102" s="122"/>
      <c r="D102" s="123" t="s">
        <v>147</v>
      </c>
      <c r="E102" s="124"/>
      <c r="F102" s="124"/>
      <c r="G102" s="124"/>
      <c r="H102" s="124"/>
      <c r="I102" s="124"/>
      <c r="J102" s="125"/>
      <c r="L102" s="122"/>
    </row>
    <row r="103" spans="1:47" s="10" customFormat="1" ht="19.899999999999999" customHeight="1">
      <c r="B103" s="126"/>
      <c r="D103" s="127" t="s">
        <v>148</v>
      </c>
      <c r="E103" s="128"/>
      <c r="F103" s="128"/>
      <c r="G103" s="128"/>
      <c r="H103" s="128"/>
      <c r="I103" s="128"/>
      <c r="J103" s="129"/>
      <c r="L103" s="126"/>
    </row>
    <row r="104" spans="1:47" s="10" customFormat="1" ht="19.899999999999999" customHeight="1">
      <c r="B104" s="126"/>
      <c r="D104" s="127" t="s">
        <v>1868</v>
      </c>
      <c r="E104" s="128"/>
      <c r="F104" s="128"/>
      <c r="G104" s="128"/>
      <c r="H104" s="128"/>
      <c r="I104" s="128"/>
      <c r="J104" s="129"/>
      <c r="L104" s="126"/>
    </row>
    <row r="105" spans="1:47" s="10" customFormat="1" ht="19.899999999999999" customHeight="1">
      <c r="B105" s="126"/>
      <c r="D105" s="127" t="s">
        <v>1869</v>
      </c>
      <c r="E105" s="128"/>
      <c r="F105" s="128"/>
      <c r="G105" s="128"/>
      <c r="H105" s="128"/>
      <c r="I105" s="128"/>
      <c r="J105" s="129"/>
      <c r="L105" s="126"/>
    </row>
    <row r="106" spans="1:47" s="10" customFormat="1" ht="19.899999999999999" customHeight="1">
      <c r="B106" s="126"/>
      <c r="D106" s="127" t="s">
        <v>1870</v>
      </c>
      <c r="E106" s="128"/>
      <c r="F106" s="128"/>
      <c r="G106" s="128"/>
      <c r="H106" s="128"/>
      <c r="I106" s="128"/>
      <c r="J106" s="129"/>
      <c r="L106" s="126"/>
    </row>
    <row r="107" spans="1:47" s="10" customFormat="1" ht="19.899999999999999" customHeight="1">
      <c r="B107" s="126"/>
      <c r="D107" s="127" t="s">
        <v>1871</v>
      </c>
      <c r="E107" s="128"/>
      <c r="F107" s="128"/>
      <c r="G107" s="128"/>
      <c r="H107" s="128"/>
      <c r="I107" s="128"/>
      <c r="J107" s="129"/>
      <c r="L107" s="126"/>
    </row>
    <row r="108" spans="1:47" s="10" customFormat="1" ht="14.85" customHeight="1">
      <c r="B108" s="126"/>
      <c r="D108" s="127" t="s">
        <v>1872</v>
      </c>
      <c r="E108" s="128"/>
      <c r="F108" s="128"/>
      <c r="G108" s="128"/>
      <c r="H108" s="128"/>
      <c r="I108" s="128"/>
      <c r="J108" s="129"/>
      <c r="L108" s="126"/>
    </row>
    <row r="109" spans="1:47" s="10" customFormat="1" ht="19.899999999999999" customHeight="1">
      <c r="B109" s="126"/>
      <c r="D109" s="127" t="s">
        <v>1873</v>
      </c>
      <c r="E109" s="128"/>
      <c r="F109" s="128"/>
      <c r="G109" s="128"/>
      <c r="H109" s="128"/>
      <c r="I109" s="128"/>
      <c r="J109" s="129"/>
      <c r="L109" s="126"/>
    </row>
    <row r="110" spans="1:47" s="10" customFormat="1" ht="19.899999999999999" customHeight="1">
      <c r="B110" s="126"/>
      <c r="D110" s="127" t="s">
        <v>1874</v>
      </c>
      <c r="E110" s="128"/>
      <c r="F110" s="128"/>
      <c r="G110" s="128"/>
      <c r="H110" s="128"/>
      <c r="I110" s="128"/>
      <c r="J110" s="129"/>
      <c r="L110" s="126"/>
    </row>
    <row r="111" spans="1:47" s="10" customFormat="1" ht="19.899999999999999" customHeight="1">
      <c r="B111" s="126"/>
      <c r="D111" s="127" t="s">
        <v>528</v>
      </c>
      <c r="E111" s="128"/>
      <c r="F111" s="128"/>
      <c r="G111" s="128"/>
      <c r="H111" s="128"/>
      <c r="I111" s="128"/>
      <c r="J111" s="129"/>
      <c r="L111" s="126"/>
    </row>
    <row r="112" spans="1:47" s="10" customFormat="1" ht="19.899999999999999" customHeight="1">
      <c r="B112" s="126"/>
      <c r="D112" s="127" t="s">
        <v>1875</v>
      </c>
      <c r="E112" s="128"/>
      <c r="F112" s="128"/>
      <c r="G112" s="128"/>
      <c r="H112" s="128"/>
      <c r="I112" s="128"/>
      <c r="J112" s="129"/>
      <c r="L112" s="126"/>
    </row>
    <row r="113" spans="1:31" s="9" customFormat="1" ht="24.95" customHeight="1">
      <c r="B113" s="122"/>
      <c r="D113" s="123" t="s">
        <v>1876</v>
      </c>
      <c r="E113" s="124"/>
      <c r="F113" s="124"/>
      <c r="G113" s="124"/>
      <c r="H113" s="124"/>
      <c r="I113" s="124"/>
      <c r="J113" s="125"/>
      <c r="L113" s="122"/>
    </row>
    <row r="114" spans="1:31" s="9" customFormat="1" ht="24.95" customHeight="1">
      <c r="B114" s="122"/>
      <c r="D114" s="123" t="s">
        <v>1877</v>
      </c>
      <c r="E114" s="124"/>
      <c r="F114" s="124"/>
      <c r="G114" s="124"/>
      <c r="H114" s="124"/>
      <c r="I114" s="124"/>
      <c r="J114" s="125"/>
      <c r="L114" s="122"/>
    </row>
    <row r="115" spans="1:31" s="2" customFormat="1" ht="21.7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9.25" customHeight="1">
      <c r="A117" s="32"/>
      <c r="B117" s="33"/>
      <c r="C117" s="121" t="s">
        <v>150</v>
      </c>
      <c r="D117" s="32"/>
      <c r="E117" s="32"/>
      <c r="F117" s="32"/>
      <c r="G117" s="32"/>
      <c r="H117" s="32"/>
      <c r="I117" s="32"/>
      <c r="J117" s="130"/>
      <c r="K117" s="32"/>
      <c r="L117" s="42"/>
      <c r="N117" s="131" t="s">
        <v>46</v>
      </c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9.25" customHeight="1">
      <c r="A119" s="32"/>
      <c r="B119" s="33"/>
      <c r="C119" s="101" t="s">
        <v>131</v>
      </c>
      <c r="D119" s="102"/>
      <c r="E119" s="102"/>
      <c r="F119" s="102"/>
      <c r="G119" s="102"/>
      <c r="H119" s="102"/>
      <c r="I119" s="102"/>
      <c r="J119" s="103"/>
      <c r="K119" s="10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4" spans="1:31" s="2" customFormat="1" ht="6.95" customHeight="1">
      <c r="A124" s="32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24.95" customHeight="1">
      <c r="A125" s="32"/>
      <c r="B125" s="33"/>
      <c r="C125" s="18" t="s">
        <v>159</v>
      </c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4" t="s">
        <v>13</v>
      </c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6.5" customHeight="1">
      <c r="A128" s="32"/>
      <c r="B128" s="33"/>
      <c r="C128" s="32"/>
      <c r="D128" s="32"/>
      <c r="E128" s="243" t="str">
        <f>E7</f>
        <v>Veľký Krtíš ODI PZ, rekonštrukcia a modernizácia objektu</v>
      </c>
      <c r="F128" s="244"/>
      <c r="G128" s="244"/>
      <c r="H128" s="244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3" s="1" customFormat="1" ht="12" customHeight="1">
      <c r="B129" s="17"/>
      <c r="C129" s="24" t="s">
        <v>133</v>
      </c>
      <c r="L129" s="17"/>
    </row>
    <row r="130" spans="1:63" s="1" customFormat="1" ht="16.5" customHeight="1">
      <c r="B130" s="17"/>
      <c r="E130" s="243" t="s">
        <v>86</v>
      </c>
      <c r="F130" s="228"/>
      <c r="G130" s="228"/>
      <c r="H130" s="228"/>
      <c r="L130" s="17"/>
    </row>
    <row r="131" spans="1:63" s="1" customFormat="1" ht="12" customHeight="1">
      <c r="B131" s="17"/>
      <c r="C131" s="24" t="s">
        <v>134</v>
      </c>
      <c r="L131" s="17"/>
    </row>
    <row r="132" spans="1:63" s="2" customFormat="1" ht="16.5" customHeight="1">
      <c r="A132" s="32"/>
      <c r="B132" s="33"/>
      <c r="C132" s="32"/>
      <c r="D132" s="32"/>
      <c r="E132" s="246" t="s">
        <v>99</v>
      </c>
      <c r="F132" s="241"/>
      <c r="G132" s="241"/>
      <c r="H132" s="241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3" s="2" customFormat="1" ht="12" customHeight="1">
      <c r="A133" s="32"/>
      <c r="B133" s="33"/>
      <c r="C133" s="24" t="s">
        <v>1866</v>
      </c>
      <c r="D133" s="32"/>
      <c r="E133" s="32"/>
      <c r="F133" s="32"/>
      <c r="G133" s="32"/>
      <c r="H133" s="32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3" s="2" customFormat="1" ht="16.5" customHeight="1">
      <c r="A134" s="32"/>
      <c r="B134" s="33"/>
      <c r="C134" s="32"/>
      <c r="D134" s="32"/>
      <c r="E134" s="197" t="str">
        <f>E13</f>
        <v>1.4.3 - Vykurovanie</v>
      </c>
      <c r="F134" s="241"/>
      <c r="G134" s="241"/>
      <c r="H134" s="241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3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3" s="2" customFormat="1" ht="12" customHeight="1">
      <c r="A136" s="32"/>
      <c r="B136" s="33"/>
      <c r="C136" s="24" t="s">
        <v>19</v>
      </c>
      <c r="D136" s="32"/>
      <c r="E136" s="32"/>
      <c r="F136" s="22" t="str">
        <f>F16</f>
        <v>Veľký Krtíš</v>
      </c>
      <c r="G136" s="32"/>
      <c r="H136" s="32"/>
      <c r="I136" s="24" t="s">
        <v>21</v>
      </c>
      <c r="J136" s="55" t="str">
        <f>IF(J16="","",J16)</f>
        <v/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63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3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63" s="2" customFormat="1" ht="15.2" customHeight="1">
      <c r="A138" s="32"/>
      <c r="B138" s="33"/>
      <c r="C138" s="24" t="s">
        <v>25</v>
      </c>
      <c r="D138" s="32"/>
      <c r="E138" s="32"/>
      <c r="F138" s="22" t="str">
        <f>E19</f>
        <v>Ministerstvo vnútra Slovenskej republiky</v>
      </c>
      <c r="G138" s="32"/>
      <c r="H138" s="32"/>
      <c r="I138" s="24" t="s">
        <v>31</v>
      </c>
      <c r="J138" s="28" t="str">
        <f>E25</f>
        <v>PROMOST s.r.o.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63" s="2" customFormat="1" ht="15.2" customHeight="1">
      <c r="A139" s="32"/>
      <c r="B139" s="33"/>
      <c r="C139" s="24" t="s">
        <v>30</v>
      </c>
      <c r="D139" s="32"/>
      <c r="E139" s="32"/>
      <c r="F139" s="22" t="str">
        <f>IF(E22="","",E22)</f>
        <v/>
      </c>
      <c r="G139" s="32"/>
      <c r="H139" s="32"/>
      <c r="I139" s="24" t="s">
        <v>36</v>
      </c>
      <c r="J139" s="28" t="str">
        <f>E28</f>
        <v>Ing. Roman Čupka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63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3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63" s="11" customFormat="1" ht="29.25" customHeight="1">
      <c r="A141" s="140"/>
      <c r="B141" s="141"/>
      <c r="C141" s="142" t="s">
        <v>160</v>
      </c>
      <c r="D141" s="143" t="s">
        <v>67</v>
      </c>
      <c r="E141" s="143" t="s">
        <v>63</v>
      </c>
      <c r="F141" s="143" t="s">
        <v>64</v>
      </c>
      <c r="G141" s="143" t="s">
        <v>161</v>
      </c>
      <c r="H141" s="143" t="s">
        <v>162</v>
      </c>
      <c r="I141" s="143" t="s">
        <v>163</v>
      </c>
      <c r="J141" s="144" t="s">
        <v>139</v>
      </c>
      <c r="K141" s="145" t="s">
        <v>164</v>
      </c>
      <c r="L141" s="146"/>
      <c r="M141" s="62" t="s">
        <v>1</v>
      </c>
      <c r="N141" s="63" t="s">
        <v>46</v>
      </c>
      <c r="O141" s="63" t="s">
        <v>165</v>
      </c>
      <c r="P141" s="63" t="s">
        <v>166</v>
      </c>
      <c r="Q141" s="63" t="s">
        <v>167</v>
      </c>
      <c r="R141" s="63" t="s">
        <v>168</v>
      </c>
      <c r="S141" s="63" t="s">
        <v>169</v>
      </c>
      <c r="T141" s="64" t="s">
        <v>170</v>
      </c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</row>
    <row r="142" spans="1:63" s="2" customFormat="1" ht="22.9" customHeight="1">
      <c r="A142" s="32"/>
      <c r="B142" s="33"/>
      <c r="C142" s="69" t="s">
        <v>136</v>
      </c>
      <c r="D142" s="32"/>
      <c r="E142" s="32"/>
      <c r="F142" s="32"/>
      <c r="G142" s="32"/>
      <c r="H142" s="32"/>
      <c r="I142" s="32"/>
      <c r="J142" s="147"/>
      <c r="K142" s="32"/>
      <c r="L142" s="33"/>
      <c r="M142" s="65"/>
      <c r="N142" s="56"/>
      <c r="O142" s="66"/>
      <c r="P142" s="148">
        <f>P143+P154+P257+P259</f>
        <v>0</v>
      </c>
      <c r="Q142" s="66"/>
      <c r="R142" s="148">
        <f>R143+R154+R257+R259</f>
        <v>2.3630643557787754</v>
      </c>
      <c r="S142" s="66"/>
      <c r="T142" s="149">
        <f>T143+T154+T257+T259</f>
        <v>7.0768000000000004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4" t="s">
        <v>81</v>
      </c>
      <c r="AU142" s="14" t="s">
        <v>141</v>
      </c>
      <c r="BK142" s="150">
        <f>BK143+BK154+BK257+BK259</f>
        <v>0</v>
      </c>
    </row>
    <row r="143" spans="1:63" s="12" customFormat="1" ht="25.9" customHeight="1">
      <c r="B143" s="151"/>
      <c r="D143" s="152" t="s">
        <v>81</v>
      </c>
      <c r="E143" s="153" t="s">
        <v>171</v>
      </c>
      <c r="F143" s="153" t="s">
        <v>172</v>
      </c>
      <c r="I143" s="154"/>
      <c r="J143" s="155"/>
      <c r="L143" s="151"/>
      <c r="M143" s="156"/>
      <c r="N143" s="157"/>
      <c r="O143" s="157"/>
      <c r="P143" s="158">
        <f>P144</f>
        <v>0</v>
      </c>
      <c r="Q143" s="157"/>
      <c r="R143" s="158">
        <f>R144</f>
        <v>0</v>
      </c>
      <c r="S143" s="157"/>
      <c r="T143" s="159">
        <f>T144</f>
        <v>0.12</v>
      </c>
      <c r="AR143" s="152" t="s">
        <v>88</v>
      </c>
      <c r="AT143" s="160" t="s">
        <v>81</v>
      </c>
      <c r="AU143" s="160" t="s">
        <v>82</v>
      </c>
      <c r="AY143" s="152" t="s">
        <v>173</v>
      </c>
      <c r="BK143" s="161">
        <f>BK144</f>
        <v>0</v>
      </c>
    </row>
    <row r="144" spans="1:63" s="12" customFormat="1" ht="22.9" customHeight="1">
      <c r="B144" s="151"/>
      <c r="D144" s="152" t="s">
        <v>81</v>
      </c>
      <c r="E144" s="162" t="s">
        <v>206</v>
      </c>
      <c r="F144" s="162" t="s">
        <v>238</v>
      </c>
      <c r="I144" s="154"/>
      <c r="J144" s="163"/>
      <c r="L144" s="151"/>
      <c r="M144" s="156"/>
      <c r="N144" s="157"/>
      <c r="O144" s="157"/>
      <c r="P144" s="158">
        <f>SUM(P145:P153)</f>
        <v>0</v>
      </c>
      <c r="Q144" s="157"/>
      <c r="R144" s="158">
        <f>SUM(R145:R153)</f>
        <v>0</v>
      </c>
      <c r="S144" s="157"/>
      <c r="T144" s="159">
        <f>SUM(T145:T153)</f>
        <v>0.12</v>
      </c>
      <c r="AR144" s="152" t="s">
        <v>88</v>
      </c>
      <c r="AT144" s="160" t="s">
        <v>81</v>
      </c>
      <c r="AU144" s="160" t="s">
        <v>88</v>
      </c>
      <c r="AY144" s="152" t="s">
        <v>173</v>
      </c>
      <c r="BK144" s="161">
        <f>SUM(BK145:BK153)</f>
        <v>0</v>
      </c>
    </row>
    <row r="145" spans="1:65" s="2" customFormat="1" ht="24.2" customHeight="1">
      <c r="A145" s="32"/>
      <c r="B145" s="132"/>
      <c r="C145" s="164" t="s">
        <v>88</v>
      </c>
      <c r="D145" s="164" t="s">
        <v>175</v>
      </c>
      <c r="E145" s="165" t="s">
        <v>1878</v>
      </c>
      <c r="F145" s="166" t="s">
        <v>1879</v>
      </c>
      <c r="G145" s="167" t="s">
        <v>1880</v>
      </c>
      <c r="H145" s="168">
        <v>3200</v>
      </c>
      <c r="I145" s="169"/>
      <c r="J145" s="170"/>
      <c r="K145" s="171"/>
      <c r="L145" s="33"/>
      <c r="M145" s="172" t="s">
        <v>1</v>
      </c>
      <c r="N145" s="173" t="s">
        <v>48</v>
      </c>
      <c r="O145" s="58"/>
      <c r="P145" s="174">
        <f t="shared" ref="P145:P153" si="0">O145*H145</f>
        <v>0</v>
      </c>
      <c r="Q145" s="174">
        <v>0</v>
      </c>
      <c r="R145" s="174">
        <f t="shared" ref="R145:R153" si="1">Q145*H145</f>
        <v>0</v>
      </c>
      <c r="S145" s="174">
        <v>3.0000000000000001E-5</v>
      </c>
      <c r="T145" s="175">
        <f t="shared" ref="T145:T153" si="2">S145*H145</f>
        <v>9.6000000000000002E-2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6" t="s">
        <v>105</v>
      </c>
      <c r="AT145" s="176" t="s">
        <v>175</v>
      </c>
      <c r="AU145" s="176" t="s">
        <v>93</v>
      </c>
      <c r="AY145" s="14" t="s">
        <v>173</v>
      </c>
      <c r="BE145" s="100">
        <f t="shared" ref="BE145:BE153" si="3">IF(N145="základná",J145,0)</f>
        <v>0</v>
      </c>
      <c r="BF145" s="100">
        <f t="shared" ref="BF145:BF153" si="4">IF(N145="znížená",J145,0)</f>
        <v>0</v>
      </c>
      <c r="BG145" s="100">
        <f t="shared" ref="BG145:BG153" si="5">IF(N145="zákl. prenesená",J145,0)</f>
        <v>0</v>
      </c>
      <c r="BH145" s="100">
        <f t="shared" ref="BH145:BH153" si="6">IF(N145="zníž. prenesená",J145,0)</f>
        <v>0</v>
      </c>
      <c r="BI145" s="100">
        <f t="shared" ref="BI145:BI153" si="7">IF(N145="nulová",J145,0)</f>
        <v>0</v>
      </c>
      <c r="BJ145" s="14" t="s">
        <v>93</v>
      </c>
      <c r="BK145" s="100">
        <f t="shared" ref="BK145:BK153" si="8">ROUND(I145*H145,2)</f>
        <v>0</v>
      </c>
      <c r="BL145" s="14" t="s">
        <v>105</v>
      </c>
      <c r="BM145" s="176" t="s">
        <v>1881</v>
      </c>
    </row>
    <row r="146" spans="1:65" s="2" customFormat="1" ht="24.2" customHeight="1">
      <c r="A146" s="32"/>
      <c r="B146" s="132"/>
      <c r="C146" s="164" t="s">
        <v>93</v>
      </c>
      <c r="D146" s="164" t="s">
        <v>175</v>
      </c>
      <c r="E146" s="165" t="s">
        <v>1882</v>
      </c>
      <c r="F146" s="166" t="s">
        <v>1883</v>
      </c>
      <c r="G146" s="167" t="s">
        <v>1880</v>
      </c>
      <c r="H146" s="168">
        <v>600</v>
      </c>
      <c r="I146" s="169"/>
      <c r="J146" s="170"/>
      <c r="K146" s="171"/>
      <c r="L146" s="33"/>
      <c r="M146" s="172" t="s">
        <v>1</v>
      </c>
      <c r="N146" s="173" t="s">
        <v>48</v>
      </c>
      <c r="O146" s="58"/>
      <c r="P146" s="174">
        <f t="shared" si="0"/>
        <v>0</v>
      </c>
      <c r="Q146" s="174">
        <v>0</v>
      </c>
      <c r="R146" s="174">
        <f t="shared" si="1"/>
        <v>0</v>
      </c>
      <c r="S146" s="174">
        <v>4.0000000000000003E-5</v>
      </c>
      <c r="T146" s="175">
        <f t="shared" si="2"/>
        <v>2.4E-2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6" t="s">
        <v>105</v>
      </c>
      <c r="AT146" s="176" t="s">
        <v>175</v>
      </c>
      <c r="AU146" s="176" t="s">
        <v>93</v>
      </c>
      <c r="AY146" s="14" t="s">
        <v>173</v>
      </c>
      <c r="BE146" s="100">
        <f t="shared" si="3"/>
        <v>0</v>
      </c>
      <c r="BF146" s="100">
        <f t="shared" si="4"/>
        <v>0</v>
      </c>
      <c r="BG146" s="100">
        <f t="shared" si="5"/>
        <v>0</v>
      </c>
      <c r="BH146" s="100">
        <f t="shared" si="6"/>
        <v>0</v>
      </c>
      <c r="BI146" s="100">
        <f t="shared" si="7"/>
        <v>0</v>
      </c>
      <c r="BJ146" s="14" t="s">
        <v>93</v>
      </c>
      <c r="BK146" s="100">
        <f t="shared" si="8"/>
        <v>0</v>
      </c>
      <c r="BL146" s="14" t="s">
        <v>105</v>
      </c>
      <c r="BM146" s="176" t="s">
        <v>1884</v>
      </c>
    </row>
    <row r="147" spans="1:65" s="2" customFormat="1" ht="14.45" customHeight="1">
      <c r="A147" s="32"/>
      <c r="B147" s="132"/>
      <c r="C147" s="164" t="s">
        <v>102</v>
      </c>
      <c r="D147" s="164" t="s">
        <v>175</v>
      </c>
      <c r="E147" s="165" t="s">
        <v>298</v>
      </c>
      <c r="F147" s="166" t="s">
        <v>299</v>
      </c>
      <c r="G147" s="167" t="s">
        <v>300</v>
      </c>
      <c r="H147" s="168">
        <v>7.077</v>
      </c>
      <c r="I147" s="169"/>
      <c r="J147" s="170"/>
      <c r="K147" s="171"/>
      <c r="L147" s="33"/>
      <c r="M147" s="172" t="s">
        <v>1</v>
      </c>
      <c r="N147" s="173" t="s">
        <v>48</v>
      </c>
      <c r="O147" s="58"/>
      <c r="P147" s="174">
        <f t="shared" si="0"/>
        <v>0</v>
      </c>
      <c r="Q147" s="174">
        <v>0</v>
      </c>
      <c r="R147" s="174">
        <f t="shared" si="1"/>
        <v>0</v>
      </c>
      <c r="S147" s="174">
        <v>0</v>
      </c>
      <c r="T147" s="175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6" t="s">
        <v>105</v>
      </c>
      <c r="AT147" s="176" t="s">
        <v>175</v>
      </c>
      <c r="AU147" s="176" t="s">
        <v>93</v>
      </c>
      <c r="AY147" s="14" t="s">
        <v>173</v>
      </c>
      <c r="BE147" s="100">
        <f t="shared" si="3"/>
        <v>0</v>
      </c>
      <c r="BF147" s="100">
        <f t="shared" si="4"/>
        <v>0</v>
      </c>
      <c r="BG147" s="100">
        <f t="shared" si="5"/>
        <v>0</v>
      </c>
      <c r="BH147" s="100">
        <f t="shared" si="6"/>
        <v>0</v>
      </c>
      <c r="BI147" s="100">
        <f t="shared" si="7"/>
        <v>0</v>
      </c>
      <c r="BJ147" s="14" t="s">
        <v>93</v>
      </c>
      <c r="BK147" s="100">
        <f t="shared" si="8"/>
        <v>0</v>
      </c>
      <c r="BL147" s="14" t="s">
        <v>105</v>
      </c>
      <c r="BM147" s="176" t="s">
        <v>1885</v>
      </c>
    </row>
    <row r="148" spans="1:65" s="2" customFormat="1" ht="14.45" customHeight="1">
      <c r="A148" s="32"/>
      <c r="B148" s="132"/>
      <c r="C148" s="164" t="s">
        <v>105</v>
      </c>
      <c r="D148" s="164" t="s">
        <v>175</v>
      </c>
      <c r="E148" s="165" t="s">
        <v>303</v>
      </c>
      <c r="F148" s="166" t="s">
        <v>304</v>
      </c>
      <c r="G148" s="167" t="s">
        <v>300</v>
      </c>
      <c r="H148" s="168">
        <v>21.231000000000002</v>
      </c>
      <c r="I148" s="169"/>
      <c r="J148" s="170"/>
      <c r="K148" s="171"/>
      <c r="L148" s="33"/>
      <c r="M148" s="172" t="s">
        <v>1</v>
      </c>
      <c r="N148" s="173" t="s">
        <v>48</v>
      </c>
      <c r="O148" s="58"/>
      <c r="P148" s="174">
        <f t="shared" si="0"/>
        <v>0</v>
      </c>
      <c r="Q148" s="174">
        <v>0</v>
      </c>
      <c r="R148" s="174">
        <f t="shared" si="1"/>
        <v>0</v>
      </c>
      <c r="S148" s="174">
        <v>0</v>
      </c>
      <c r="T148" s="175">
        <f t="shared" si="2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6" t="s">
        <v>105</v>
      </c>
      <c r="AT148" s="176" t="s">
        <v>175</v>
      </c>
      <c r="AU148" s="176" t="s">
        <v>93</v>
      </c>
      <c r="AY148" s="14" t="s">
        <v>173</v>
      </c>
      <c r="BE148" s="100">
        <f t="shared" si="3"/>
        <v>0</v>
      </c>
      <c r="BF148" s="100">
        <f t="shared" si="4"/>
        <v>0</v>
      </c>
      <c r="BG148" s="100">
        <f t="shared" si="5"/>
        <v>0</v>
      </c>
      <c r="BH148" s="100">
        <f t="shared" si="6"/>
        <v>0</v>
      </c>
      <c r="BI148" s="100">
        <f t="shared" si="7"/>
        <v>0</v>
      </c>
      <c r="BJ148" s="14" t="s">
        <v>93</v>
      </c>
      <c r="BK148" s="100">
        <f t="shared" si="8"/>
        <v>0</v>
      </c>
      <c r="BL148" s="14" t="s">
        <v>105</v>
      </c>
      <c r="BM148" s="176" t="s">
        <v>1886</v>
      </c>
    </row>
    <row r="149" spans="1:65" s="2" customFormat="1" ht="14.45" customHeight="1">
      <c r="A149" s="32"/>
      <c r="B149" s="132"/>
      <c r="C149" s="164" t="s">
        <v>191</v>
      </c>
      <c r="D149" s="164" t="s">
        <v>175</v>
      </c>
      <c r="E149" s="165" t="s">
        <v>307</v>
      </c>
      <c r="F149" s="166" t="s">
        <v>308</v>
      </c>
      <c r="G149" s="167" t="s">
        <v>300</v>
      </c>
      <c r="H149" s="168">
        <v>7.077</v>
      </c>
      <c r="I149" s="169"/>
      <c r="J149" s="170"/>
      <c r="K149" s="171"/>
      <c r="L149" s="33"/>
      <c r="M149" s="172" t="s">
        <v>1</v>
      </c>
      <c r="N149" s="173" t="s">
        <v>48</v>
      </c>
      <c r="O149" s="58"/>
      <c r="P149" s="174">
        <f t="shared" si="0"/>
        <v>0</v>
      </c>
      <c r="Q149" s="174">
        <v>0</v>
      </c>
      <c r="R149" s="174">
        <f t="shared" si="1"/>
        <v>0</v>
      </c>
      <c r="S149" s="174">
        <v>0</v>
      </c>
      <c r="T149" s="175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6" t="s">
        <v>105</v>
      </c>
      <c r="AT149" s="176" t="s">
        <v>175</v>
      </c>
      <c r="AU149" s="176" t="s">
        <v>93</v>
      </c>
      <c r="AY149" s="14" t="s">
        <v>173</v>
      </c>
      <c r="BE149" s="100">
        <f t="shared" si="3"/>
        <v>0</v>
      </c>
      <c r="BF149" s="100">
        <f t="shared" si="4"/>
        <v>0</v>
      </c>
      <c r="BG149" s="100">
        <f t="shared" si="5"/>
        <v>0</v>
      </c>
      <c r="BH149" s="100">
        <f t="shared" si="6"/>
        <v>0</v>
      </c>
      <c r="BI149" s="100">
        <f t="shared" si="7"/>
        <v>0</v>
      </c>
      <c r="BJ149" s="14" t="s">
        <v>93</v>
      </c>
      <c r="BK149" s="100">
        <f t="shared" si="8"/>
        <v>0</v>
      </c>
      <c r="BL149" s="14" t="s">
        <v>105</v>
      </c>
      <c r="BM149" s="176" t="s">
        <v>1887</v>
      </c>
    </row>
    <row r="150" spans="1:65" s="2" customFormat="1" ht="24.2" customHeight="1">
      <c r="A150" s="32"/>
      <c r="B150" s="132"/>
      <c r="C150" s="164" t="s">
        <v>180</v>
      </c>
      <c r="D150" s="164" t="s">
        <v>175</v>
      </c>
      <c r="E150" s="165" t="s">
        <v>311</v>
      </c>
      <c r="F150" s="166" t="s">
        <v>312</v>
      </c>
      <c r="G150" s="167" t="s">
        <v>300</v>
      </c>
      <c r="H150" s="168">
        <v>106.155</v>
      </c>
      <c r="I150" s="169"/>
      <c r="J150" s="170"/>
      <c r="K150" s="171"/>
      <c r="L150" s="33"/>
      <c r="M150" s="172" t="s">
        <v>1</v>
      </c>
      <c r="N150" s="173" t="s">
        <v>48</v>
      </c>
      <c r="O150" s="58"/>
      <c r="P150" s="174">
        <f t="shared" si="0"/>
        <v>0</v>
      </c>
      <c r="Q150" s="174">
        <v>0</v>
      </c>
      <c r="R150" s="174">
        <f t="shared" si="1"/>
        <v>0</v>
      </c>
      <c r="S150" s="174">
        <v>0</v>
      </c>
      <c r="T150" s="175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6" t="s">
        <v>105</v>
      </c>
      <c r="AT150" s="176" t="s">
        <v>175</v>
      </c>
      <c r="AU150" s="176" t="s">
        <v>93</v>
      </c>
      <c r="AY150" s="14" t="s">
        <v>173</v>
      </c>
      <c r="BE150" s="100">
        <f t="shared" si="3"/>
        <v>0</v>
      </c>
      <c r="BF150" s="100">
        <f t="shared" si="4"/>
        <v>0</v>
      </c>
      <c r="BG150" s="100">
        <f t="shared" si="5"/>
        <v>0</v>
      </c>
      <c r="BH150" s="100">
        <f t="shared" si="6"/>
        <v>0</v>
      </c>
      <c r="BI150" s="100">
        <f t="shared" si="7"/>
        <v>0</v>
      </c>
      <c r="BJ150" s="14" t="s">
        <v>93</v>
      </c>
      <c r="BK150" s="100">
        <f t="shared" si="8"/>
        <v>0</v>
      </c>
      <c r="BL150" s="14" t="s">
        <v>105</v>
      </c>
      <c r="BM150" s="176" t="s">
        <v>1888</v>
      </c>
    </row>
    <row r="151" spans="1:65" s="2" customFormat="1" ht="24.2" customHeight="1">
      <c r="A151" s="32"/>
      <c r="B151" s="132"/>
      <c r="C151" s="164" t="s">
        <v>198</v>
      </c>
      <c r="D151" s="164" t="s">
        <v>175</v>
      </c>
      <c r="E151" s="165" t="s">
        <v>315</v>
      </c>
      <c r="F151" s="166" t="s">
        <v>316</v>
      </c>
      <c r="G151" s="167" t="s">
        <v>300</v>
      </c>
      <c r="H151" s="168">
        <v>7.077</v>
      </c>
      <c r="I151" s="169"/>
      <c r="J151" s="170"/>
      <c r="K151" s="171"/>
      <c r="L151" s="33"/>
      <c r="M151" s="172" t="s">
        <v>1</v>
      </c>
      <c r="N151" s="173" t="s">
        <v>48</v>
      </c>
      <c r="O151" s="58"/>
      <c r="P151" s="174">
        <f t="shared" si="0"/>
        <v>0</v>
      </c>
      <c r="Q151" s="174">
        <v>0</v>
      </c>
      <c r="R151" s="174">
        <f t="shared" si="1"/>
        <v>0</v>
      </c>
      <c r="S151" s="174">
        <v>0</v>
      </c>
      <c r="T151" s="175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6" t="s">
        <v>105</v>
      </c>
      <c r="AT151" s="176" t="s">
        <v>175</v>
      </c>
      <c r="AU151" s="176" t="s">
        <v>93</v>
      </c>
      <c r="AY151" s="14" t="s">
        <v>173</v>
      </c>
      <c r="BE151" s="100">
        <f t="shared" si="3"/>
        <v>0</v>
      </c>
      <c r="BF151" s="100">
        <f t="shared" si="4"/>
        <v>0</v>
      </c>
      <c r="BG151" s="100">
        <f t="shared" si="5"/>
        <v>0</v>
      </c>
      <c r="BH151" s="100">
        <f t="shared" si="6"/>
        <v>0</v>
      </c>
      <c r="BI151" s="100">
        <f t="shared" si="7"/>
        <v>0</v>
      </c>
      <c r="BJ151" s="14" t="s">
        <v>93</v>
      </c>
      <c r="BK151" s="100">
        <f t="shared" si="8"/>
        <v>0</v>
      </c>
      <c r="BL151" s="14" t="s">
        <v>105</v>
      </c>
      <c r="BM151" s="176" t="s">
        <v>1889</v>
      </c>
    </row>
    <row r="152" spans="1:65" s="2" customFormat="1" ht="24.2" customHeight="1">
      <c r="A152" s="32"/>
      <c r="B152" s="132"/>
      <c r="C152" s="164" t="s">
        <v>202</v>
      </c>
      <c r="D152" s="164" t="s">
        <v>175</v>
      </c>
      <c r="E152" s="165" t="s">
        <v>319</v>
      </c>
      <c r="F152" s="166" t="s">
        <v>320</v>
      </c>
      <c r="G152" s="167" t="s">
        <v>300</v>
      </c>
      <c r="H152" s="168">
        <v>56.616</v>
      </c>
      <c r="I152" s="169"/>
      <c r="J152" s="170"/>
      <c r="K152" s="171"/>
      <c r="L152" s="33"/>
      <c r="M152" s="172" t="s">
        <v>1</v>
      </c>
      <c r="N152" s="173" t="s">
        <v>48</v>
      </c>
      <c r="O152" s="58"/>
      <c r="P152" s="174">
        <f t="shared" si="0"/>
        <v>0</v>
      </c>
      <c r="Q152" s="174">
        <v>0</v>
      </c>
      <c r="R152" s="174">
        <f t="shared" si="1"/>
        <v>0</v>
      </c>
      <c r="S152" s="174">
        <v>0</v>
      </c>
      <c r="T152" s="175">
        <f t="shared" si="2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6" t="s">
        <v>105</v>
      </c>
      <c r="AT152" s="176" t="s">
        <v>175</v>
      </c>
      <c r="AU152" s="176" t="s">
        <v>93</v>
      </c>
      <c r="AY152" s="14" t="s">
        <v>173</v>
      </c>
      <c r="BE152" s="100">
        <f t="shared" si="3"/>
        <v>0</v>
      </c>
      <c r="BF152" s="100">
        <f t="shared" si="4"/>
        <v>0</v>
      </c>
      <c r="BG152" s="100">
        <f t="shared" si="5"/>
        <v>0</v>
      </c>
      <c r="BH152" s="100">
        <f t="shared" si="6"/>
        <v>0</v>
      </c>
      <c r="BI152" s="100">
        <f t="shared" si="7"/>
        <v>0</v>
      </c>
      <c r="BJ152" s="14" t="s">
        <v>93</v>
      </c>
      <c r="BK152" s="100">
        <f t="shared" si="8"/>
        <v>0</v>
      </c>
      <c r="BL152" s="14" t="s">
        <v>105</v>
      </c>
      <c r="BM152" s="176" t="s">
        <v>1890</v>
      </c>
    </row>
    <row r="153" spans="1:65" s="2" customFormat="1" ht="24.2" customHeight="1">
      <c r="A153" s="32"/>
      <c r="B153" s="132"/>
      <c r="C153" s="164" t="s">
        <v>206</v>
      </c>
      <c r="D153" s="164" t="s">
        <v>175</v>
      </c>
      <c r="E153" s="165" t="s">
        <v>323</v>
      </c>
      <c r="F153" s="166" t="s">
        <v>324</v>
      </c>
      <c r="G153" s="167" t="s">
        <v>300</v>
      </c>
      <c r="H153" s="168">
        <v>7.077</v>
      </c>
      <c r="I153" s="169"/>
      <c r="J153" s="170"/>
      <c r="K153" s="171"/>
      <c r="L153" s="33"/>
      <c r="M153" s="172" t="s">
        <v>1</v>
      </c>
      <c r="N153" s="173" t="s">
        <v>48</v>
      </c>
      <c r="O153" s="58"/>
      <c r="P153" s="174">
        <f t="shared" si="0"/>
        <v>0</v>
      </c>
      <c r="Q153" s="174">
        <v>0</v>
      </c>
      <c r="R153" s="174">
        <f t="shared" si="1"/>
        <v>0</v>
      </c>
      <c r="S153" s="174">
        <v>0</v>
      </c>
      <c r="T153" s="175">
        <f t="shared" si="2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6" t="s">
        <v>105</v>
      </c>
      <c r="AT153" s="176" t="s">
        <v>175</v>
      </c>
      <c r="AU153" s="176" t="s">
        <v>93</v>
      </c>
      <c r="AY153" s="14" t="s">
        <v>173</v>
      </c>
      <c r="BE153" s="100">
        <f t="shared" si="3"/>
        <v>0</v>
      </c>
      <c r="BF153" s="100">
        <f t="shared" si="4"/>
        <v>0</v>
      </c>
      <c r="BG153" s="100">
        <f t="shared" si="5"/>
        <v>0</v>
      </c>
      <c r="BH153" s="100">
        <f t="shared" si="6"/>
        <v>0</v>
      </c>
      <c r="BI153" s="100">
        <f t="shared" si="7"/>
        <v>0</v>
      </c>
      <c r="BJ153" s="14" t="s">
        <v>93</v>
      </c>
      <c r="BK153" s="100">
        <f t="shared" si="8"/>
        <v>0</v>
      </c>
      <c r="BL153" s="14" t="s">
        <v>105</v>
      </c>
      <c r="BM153" s="176" t="s">
        <v>1891</v>
      </c>
    </row>
    <row r="154" spans="1:65" s="12" customFormat="1" ht="25.9" customHeight="1">
      <c r="B154" s="151"/>
      <c r="D154" s="152" t="s">
        <v>81</v>
      </c>
      <c r="E154" s="153" t="s">
        <v>332</v>
      </c>
      <c r="F154" s="153" t="s">
        <v>333</v>
      </c>
      <c r="I154" s="154"/>
      <c r="J154" s="155"/>
      <c r="L154" s="151"/>
      <c r="M154" s="156"/>
      <c r="N154" s="157"/>
      <c r="O154" s="157"/>
      <c r="P154" s="158">
        <f>P155+P163+P166+P168+P179+P195+P220+P252+P255</f>
        <v>0</v>
      </c>
      <c r="Q154" s="157"/>
      <c r="R154" s="158">
        <f>R155+R163+R166+R168+R179+R195+R220+R252+R255</f>
        <v>2.3630643557787754</v>
      </c>
      <c r="S154" s="157"/>
      <c r="T154" s="159">
        <f>T155+T163+T166+T168+T179+T195+T220+T252+T255</f>
        <v>6.9568000000000003</v>
      </c>
      <c r="AR154" s="152" t="s">
        <v>93</v>
      </c>
      <c r="AT154" s="160" t="s">
        <v>81</v>
      </c>
      <c r="AU154" s="160" t="s">
        <v>82</v>
      </c>
      <c r="AY154" s="152" t="s">
        <v>173</v>
      </c>
      <c r="BK154" s="161">
        <f>BK155+BK163+BK166+BK168+BK179+BK195+BK220+BK252+BK255</f>
        <v>0</v>
      </c>
    </row>
    <row r="155" spans="1:65" s="12" customFormat="1" ht="22.9" customHeight="1">
      <c r="B155" s="151"/>
      <c r="D155" s="152" t="s">
        <v>81</v>
      </c>
      <c r="E155" s="162" t="s">
        <v>334</v>
      </c>
      <c r="F155" s="162" t="s">
        <v>335</v>
      </c>
      <c r="I155" s="154"/>
      <c r="J155" s="163"/>
      <c r="L155" s="151"/>
      <c r="M155" s="156"/>
      <c r="N155" s="157"/>
      <c r="O155" s="157"/>
      <c r="P155" s="158">
        <f>SUM(P156:P162)</f>
        <v>0</v>
      </c>
      <c r="Q155" s="157"/>
      <c r="R155" s="158">
        <f>SUM(R156:R162)</f>
        <v>5.2956000000000001E-3</v>
      </c>
      <c r="S155" s="157"/>
      <c r="T155" s="159">
        <f>SUM(T156:T162)</f>
        <v>0.13019999999999998</v>
      </c>
      <c r="AR155" s="152" t="s">
        <v>93</v>
      </c>
      <c r="AT155" s="160" t="s">
        <v>81</v>
      </c>
      <c r="AU155" s="160" t="s">
        <v>88</v>
      </c>
      <c r="AY155" s="152" t="s">
        <v>173</v>
      </c>
      <c r="BK155" s="161">
        <f>SUM(BK156:BK162)</f>
        <v>0</v>
      </c>
    </row>
    <row r="156" spans="1:65" s="2" customFormat="1" ht="24.2" customHeight="1">
      <c r="A156" s="32"/>
      <c r="B156" s="132"/>
      <c r="C156" s="164" t="s">
        <v>210</v>
      </c>
      <c r="D156" s="164" t="s">
        <v>175</v>
      </c>
      <c r="E156" s="165" t="s">
        <v>1892</v>
      </c>
      <c r="F156" s="166" t="s">
        <v>1893</v>
      </c>
      <c r="G156" s="167" t="s">
        <v>178</v>
      </c>
      <c r="H156" s="168">
        <v>62</v>
      </c>
      <c r="I156" s="169"/>
      <c r="J156" s="170"/>
      <c r="K156" s="171"/>
      <c r="L156" s="33"/>
      <c r="M156" s="172" t="s">
        <v>1</v>
      </c>
      <c r="N156" s="173" t="s">
        <v>48</v>
      </c>
      <c r="O156" s="58"/>
      <c r="P156" s="174">
        <f t="shared" ref="P156:P162" si="9">O156*H156</f>
        <v>0</v>
      </c>
      <c r="Q156" s="174">
        <v>0</v>
      </c>
      <c r="R156" s="174">
        <f t="shared" ref="R156:R162" si="10">Q156*H156</f>
        <v>0</v>
      </c>
      <c r="S156" s="174">
        <v>2.0999999999999999E-3</v>
      </c>
      <c r="T156" s="175">
        <f t="shared" ref="T156:T162" si="11">S156*H156</f>
        <v>0.13019999999999998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6" t="s">
        <v>234</v>
      </c>
      <c r="AT156" s="176" t="s">
        <v>175</v>
      </c>
      <c r="AU156" s="176" t="s">
        <v>93</v>
      </c>
      <c r="AY156" s="14" t="s">
        <v>173</v>
      </c>
      <c r="BE156" s="100">
        <f t="shared" ref="BE156:BE162" si="12">IF(N156="základná",J156,0)</f>
        <v>0</v>
      </c>
      <c r="BF156" s="100">
        <f t="shared" ref="BF156:BF162" si="13">IF(N156="znížená",J156,0)</f>
        <v>0</v>
      </c>
      <c r="BG156" s="100">
        <f t="shared" ref="BG156:BG162" si="14">IF(N156="zákl. prenesená",J156,0)</f>
        <v>0</v>
      </c>
      <c r="BH156" s="100">
        <f t="shared" ref="BH156:BH162" si="15">IF(N156="zníž. prenesená",J156,0)</f>
        <v>0</v>
      </c>
      <c r="BI156" s="100">
        <f t="shared" ref="BI156:BI162" si="16">IF(N156="nulová",J156,0)</f>
        <v>0</v>
      </c>
      <c r="BJ156" s="14" t="s">
        <v>93</v>
      </c>
      <c r="BK156" s="100">
        <f t="shared" ref="BK156:BK162" si="17">ROUND(I156*H156,2)</f>
        <v>0</v>
      </c>
      <c r="BL156" s="14" t="s">
        <v>234</v>
      </c>
      <c r="BM156" s="176" t="s">
        <v>1894</v>
      </c>
    </row>
    <row r="157" spans="1:65" s="2" customFormat="1" ht="24.2" customHeight="1">
      <c r="A157" s="32"/>
      <c r="B157" s="132"/>
      <c r="C157" s="164" t="s">
        <v>214</v>
      </c>
      <c r="D157" s="164" t="s">
        <v>175</v>
      </c>
      <c r="E157" s="165" t="s">
        <v>1895</v>
      </c>
      <c r="F157" s="166" t="s">
        <v>1896</v>
      </c>
      <c r="G157" s="167" t="s">
        <v>261</v>
      </c>
      <c r="H157" s="168">
        <v>62</v>
      </c>
      <c r="I157" s="169"/>
      <c r="J157" s="170"/>
      <c r="K157" s="171"/>
      <c r="L157" s="33"/>
      <c r="M157" s="172" t="s">
        <v>1</v>
      </c>
      <c r="N157" s="173" t="s">
        <v>48</v>
      </c>
      <c r="O157" s="58"/>
      <c r="P157" s="174">
        <f t="shared" si="9"/>
        <v>0</v>
      </c>
      <c r="Q157" s="174">
        <v>2.0000000000000002E-5</v>
      </c>
      <c r="R157" s="174">
        <f t="shared" si="10"/>
        <v>1.24E-3</v>
      </c>
      <c r="S157" s="174">
        <v>0</v>
      </c>
      <c r="T157" s="175">
        <f t="shared" si="11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6" t="s">
        <v>234</v>
      </c>
      <c r="AT157" s="176" t="s">
        <v>175</v>
      </c>
      <c r="AU157" s="176" t="s">
        <v>93</v>
      </c>
      <c r="AY157" s="14" t="s">
        <v>173</v>
      </c>
      <c r="BE157" s="100">
        <f t="shared" si="12"/>
        <v>0</v>
      </c>
      <c r="BF157" s="100">
        <f t="shared" si="13"/>
        <v>0</v>
      </c>
      <c r="BG157" s="100">
        <f t="shared" si="14"/>
        <v>0</v>
      </c>
      <c r="BH157" s="100">
        <f t="shared" si="15"/>
        <v>0</v>
      </c>
      <c r="BI157" s="100">
        <f t="shared" si="16"/>
        <v>0</v>
      </c>
      <c r="BJ157" s="14" t="s">
        <v>93</v>
      </c>
      <c r="BK157" s="100">
        <f t="shared" si="17"/>
        <v>0</v>
      </c>
      <c r="BL157" s="14" t="s">
        <v>234</v>
      </c>
      <c r="BM157" s="176" t="s">
        <v>1897</v>
      </c>
    </row>
    <row r="158" spans="1:65" s="2" customFormat="1" ht="37.9" customHeight="1">
      <c r="A158" s="32"/>
      <c r="B158" s="132"/>
      <c r="C158" s="177" t="s">
        <v>218</v>
      </c>
      <c r="D158" s="177" t="s">
        <v>341</v>
      </c>
      <c r="E158" s="178" t="s">
        <v>1898</v>
      </c>
      <c r="F158" s="179" t="s">
        <v>1899</v>
      </c>
      <c r="G158" s="180" t="s">
        <v>261</v>
      </c>
      <c r="H158" s="181">
        <v>30.6</v>
      </c>
      <c r="I158" s="182"/>
      <c r="J158" s="183"/>
      <c r="K158" s="184"/>
      <c r="L158" s="185"/>
      <c r="M158" s="186" t="s">
        <v>1</v>
      </c>
      <c r="N158" s="187" t="s">
        <v>48</v>
      </c>
      <c r="O158" s="58"/>
      <c r="P158" s="174">
        <f t="shared" si="9"/>
        <v>0</v>
      </c>
      <c r="Q158" s="174">
        <v>2.0000000000000002E-5</v>
      </c>
      <c r="R158" s="174">
        <f t="shared" si="10"/>
        <v>6.1200000000000013E-4</v>
      </c>
      <c r="S158" s="174">
        <v>0</v>
      </c>
      <c r="T158" s="175">
        <f t="shared" si="11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6" t="s">
        <v>297</v>
      </c>
      <c r="AT158" s="176" t="s">
        <v>341</v>
      </c>
      <c r="AU158" s="176" t="s">
        <v>93</v>
      </c>
      <c r="AY158" s="14" t="s">
        <v>173</v>
      </c>
      <c r="BE158" s="100">
        <f t="shared" si="12"/>
        <v>0</v>
      </c>
      <c r="BF158" s="100">
        <f t="shared" si="13"/>
        <v>0</v>
      </c>
      <c r="BG158" s="100">
        <f t="shared" si="14"/>
        <v>0</v>
      </c>
      <c r="BH158" s="100">
        <f t="shared" si="15"/>
        <v>0</v>
      </c>
      <c r="BI158" s="100">
        <f t="shared" si="16"/>
        <v>0</v>
      </c>
      <c r="BJ158" s="14" t="s">
        <v>93</v>
      </c>
      <c r="BK158" s="100">
        <f t="shared" si="17"/>
        <v>0</v>
      </c>
      <c r="BL158" s="14" t="s">
        <v>234</v>
      </c>
      <c r="BM158" s="176" t="s">
        <v>1900</v>
      </c>
    </row>
    <row r="159" spans="1:65" s="2" customFormat="1" ht="37.9" customHeight="1">
      <c r="A159" s="32"/>
      <c r="B159" s="132"/>
      <c r="C159" s="177" t="s">
        <v>222</v>
      </c>
      <c r="D159" s="177" t="s">
        <v>341</v>
      </c>
      <c r="E159" s="178" t="s">
        <v>1901</v>
      </c>
      <c r="F159" s="179" t="s">
        <v>1902</v>
      </c>
      <c r="G159" s="180" t="s">
        <v>261</v>
      </c>
      <c r="H159" s="181">
        <v>32.64</v>
      </c>
      <c r="I159" s="182"/>
      <c r="J159" s="183"/>
      <c r="K159" s="184"/>
      <c r="L159" s="185"/>
      <c r="M159" s="186" t="s">
        <v>1</v>
      </c>
      <c r="N159" s="187" t="s">
        <v>48</v>
      </c>
      <c r="O159" s="58"/>
      <c r="P159" s="174">
        <f t="shared" si="9"/>
        <v>0</v>
      </c>
      <c r="Q159" s="174">
        <v>4.0000000000000003E-5</v>
      </c>
      <c r="R159" s="174">
        <f t="shared" si="10"/>
        <v>1.3056000000000001E-3</v>
      </c>
      <c r="S159" s="174">
        <v>0</v>
      </c>
      <c r="T159" s="175">
        <f t="shared" si="11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6" t="s">
        <v>297</v>
      </c>
      <c r="AT159" s="176" t="s">
        <v>341</v>
      </c>
      <c r="AU159" s="176" t="s">
        <v>93</v>
      </c>
      <c r="AY159" s="14" t="s">
        <v>173</v>
      </c>
      <c r="BE159" s="100">
        <f t="shared" si="12"/>
        <v>0</v>
      </c>
      <c r="BF159" s="100">
        <f t="shared" si="13"/>
        <v>0</v>
      </c>
      <c r="BG159" s="100">
        <f t="shared" si="14"/>
        <v>0</v>
      </c>
      <c r="BH159" s="100">
        <f t="shared" si="15"/>
        <v>0</v>
      </c>
      <c r="BI159" s="100">
        <f t="shared" si="16"/>
        <v>0</v>
      </c>
      <c r="BJ159" s="14" t="s">
        <v>93</v>
      </c>
      <c r="BK159" s="100">
        <f t="shared" si="17"/>
        <v>0</v>
      </c>
      <c r="BL159" s="14" t="s">
        <v>234</v>
      </c>
      <c r="BM159" s="176" t="s">
        <v>1903</v>
      </c>
    </row>
    <row r="160" spans="1:65" s="2" customFormat="1" ht="14.45" customHeight="1">
      <c r="A160" s="32"/>
      <c r="B160" s="132"/>
      <c r="C160" s="164" t="s">
        <v>226</v>
      </c>
      <c r="D160" s="164" t="s">
        <v>175</v>
      </c>
      <c r="E160" s="165" t="s">
        <v>1904</v>
      </c>
      <c r="F160" s="166" t="s">
        <v>1905</v>
      </c>
      <c r="G160" s="167" t="s">
        <v>261</v>
      </c>
      <c r="H160" s="168">
        <v>10</v>
      </c>
      <c r="I160" s="169"/>
      <c r="J160" s="170"/>
      <c r="K160" s="171"/>
      <c r="L160" s="33"/>
      <c r="M160" s="172" t="s">
        <v>1</v>
      </c>
      <c r="N160" s="173" t="s">
        <v>48</v>
      </c>
      <c r="O160" s="58"/>
      <c r="P160" s="174">
        <f t="shared" si="9"/>
        <v>0</v>
      </c>
      <c r="Q160" s="174">
        <v>2.0000000000000002E-5</v>
      </c>
      <c r="R160" s="174">
        <f t="shared" si="10"/>
        <v>2.0000000000000001E-4</v>
      </c>
      <c r="S160" s="174">
        <v>0</v>
      </c>
      <c r="T160" s="175">
        <f t="shared" si="11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6" t="s">
        <v>234</v>
      </c>
      <c r="AT160" s="176" t="s">
        <v>175</v>
      </c>
      <c r="AU160" s="176" t="s">
        <v>93</v>
      </c>
      <c r="AY160" s="14" t="s">
        <v>173</v>
      </c>
      <c r="BE160" s="100">
        <f t="shared" si="12"/>
        <v>0</v>
      </c>
      <c r="BF160" s="100">
        <f t="shared" si="13"/>
        <v>0</v>
      </c>
      <c r="BG160" s="100">
        <f t="shared" si="14"/>
        <v>0</v>
      </c>
      <c r="BH160" s="100">
        <f t="shared" si="15"/>
        <v>0</v>
      </c>
      <c r="BI160" s="100">
        <f t="shared" si="16"/>
        <v>0</v>
      </c>
      <c r="BJ160" s="14" t="s">
        <v>93</v>
      </c>
      <c r="BK160" s="100">
        <f t="shared" si="17"/>
        <v>0</v>
      </c>
      <c r="BL160" s="14" t="s">
        <v>234</v>
      </c>
      <c r="BM160" s="176" t="s">
        <v>1906</v>
      </c>
    </row>
    <row r="161" spans="1:65" s="2" customFormat="1" ht="37.9" customHeight="1">
      <c r="A161" s="32"/>
      <c r="B161" s="132"/>
      <c r="C161" s="177" t="s">
        <v>230</v>
      </c>
      <c r="D161" s="177" t="s">
        <v>341</v>
      </c>
      <c r="E161" s="178" t="s">
        <v>1907</v>
      </c>
      <c r="F161" s="179" t="s">
        <v>1908</v>
      </c>
      <c r="G161" s="180" t="s">
        <v>261</v>
      </c>
      <c r="H161" s="181">
        <v>10.199999999999999</v>
      </c>
      <c r="I161" s="182"/>
      <c r="J161" s="183"/>
      <c r="K161" s="184"/>
      <c r="L161" s="185"/>
      <c r="M161" s="186" t="s">
        <v>1</v>
      </c>
      <c r="N161" s="187" t="s">
        <v>48</v>
      </c>
      <c r="O161" s="58"/>
      <c r="P161" s="174">
        <f t="shared" si="9"/>
        <v>0</v>
      </c>
      <c r="Q161" s="174">
        <v>1.9000000000000001E-4</v>
      </c>
      <c r="R161" s="174">
        <f t="shared" si="10"/>
        <v>1.9380000000000001E-3</v>
      </c>
      <c r="S161" s="174">
        <v>0</v>
      </c>
      <c r="T161" s="175">
        <f t="shared" si="11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6" t="s">
        <v>297</v>
      </c>
      <c r="AT161" s="176" t="s">
        <v>341</v>
      </c>
      <c r="AU161" s="176" t="s">
        <v>93</v>
      </c>
      <c r="AY161" s="14" t="s">
        <v>173</v>
      </c>
      <c r="BE161" s="100">
        <f t="shared" si="12"/>
        <v>0</v>
      </c>
      <c r="BF161" s="100">
        <f t="shared" si="13"/>
        <v>0</v>
      </c>
      <c r="BG161" s="100">
        <f t="shared" si="14"/>
        <v>0</v>
      </c>
      <c r="BH161" s="100">
        <f t="shared" si="15"/>
        <v>0</v>
      </c>
      <c r="BI161" s="100">
        <f t="shared" si="16"/>
        <v>0</v>
      </c>
      <c r="BJ161" s="14" t="s">
        <v>93</v>
      </c>
      <c r="BK161" s="100">
        <f t="shared" si="17"/>
        <v>0</v>
      </c>
      <c r="BL161" s="14" t="s">
        <v>234</v>
      </c>
      <c r="BM161" s="176" t="s">
        <v>1909</v>
      </c>
    </row>
    <row r="162" spans="1:65" s="2" customFormat="1" ht="24.2" customHeight="1">
      <c r="A162" s="32"/>
      <c r="B162" s="132"/>
      <c r="C162" s="164" t="s">
        <v>234</v>
      </c>
      <c r="D162" s="164" t="s">
        <v>175</v>
      </c>
      <c r="E162" s="165" t="s">
        <v>1910</v>
      </c>
      <c r="F162" s="166" t="s">
        <v>1911</v>
      </c>
      <c r="G162" s="167" t="s">
        <v>1912</v>
      </c>
      <c r="H162" s="193"/>
      <c r="I162" s="169"/>
      <c r="J162" s="170"/>
      <c r="K162" s="171"/>
      <c r="L162" s="33"/>
      <c r="M162" s="172" t="s">
        <v>1</v>
      </c>
      <c r="N162" s="173" t="s">
        <v>48</v>
      </c>
      <c r="O162" s="58"/>
      <c r="P162" s="174">
        <f t="shared" si="9"/>
        <v>0</v>
      </c>
      <c r="Q162" s="174">
        <v>0</v>
      </c>
      <c r="R162" s="174">
        <f t="shared" si="10"/>
        <v>0</v>
      </c>
      <c r="S162" s="174">
        <v>0</v>
      </c>
      <c r="T162" s="175">
        <f t="shared" si="11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6" t="s">
        <v>234</v>
      </c>
      <c r="AT162" s="176" t="s">
        <v>175</v>
      </c>
      <c r="AU162" s="176" t="s">
        <v>93</v>
      </c>
      <c r="AY162" s="14" t="s">
        <v>173</v>
      </c>
      <c r="BE162" s="100">
        <f t="shared" si="12"/>
        <v>0</v>
      </c>
      <c r="BF162" s="100">
        <f t="shared" si="13"/>
        <v>0</v>
      </c>
      <c r="BG162" s="100">
        <f t="shared" si="14"/>
        <v>0</v>
      </c>
      <c r="BH162" s="100">
        <f t="shared" si="15"/>
        <v>0</v>
      </c>
      <c r="BI162" s="100">
        <f t="shared" si="16"/>
        <v>0</v>
      </c>
      <c r="BJ162" s="14" t="s">
        <v>93</v>
      </c>
      <c r="BK162" s="100">
        <f t="shared" si="17"/>
        <v>0</v>
      </c>
      <c r="BL162" s="14" t="s">
        <v>234</v>
      </c>
      <c r="BM162" s="176" t="s">
        <v>1913</v>
      </c>
    </row>
    <row r="163" spans="1:65" s="12" customFormat="1" ht="22.9" customHeight="1">
      <c r="B163" s="151"/>
      <c r="D163" s="152" t="s">
        <v>81</v>
      </c>
      <c r="E163" s="162" t="s">
        <v>1914</v>
      </c>
      <c r="F163" s="162" t="s">
        <v>1915</v>
      </c>
      <c r="I163" s="154"/>
      <c r="J163" s="163"/>
      <c r="L163" s="151"/>
      <c r="M163" s="156"/>
      <c r="N163" s="157"/>
      <c r="O163" s="157"/>
      <c r="P163" s="158">
        <f>SUM(P164:P165)</f>
        <v>0</v>
      </c>
      <c r="Q163" s="157"/>
      <c r="R163" s="158">
        <f>SUM(R164:R165)</f>
        <v>2.66E-3</v>
      </c>
      <c r="S163" s="157"/>
      <c r="T163" s="159">
        <f>SUM(T164:T165)</f>
        <v>0</v>
      </c>
      <c r="AR163" s="152" t="s">
        <v>93</v>
      </c>
      <c r="AT163" s="160" t="s">
        <v>81</v>
      </c>
      <c r="AU163" s="160" t="s">
        <v>88</v>
      </c>
      <c r="AY163" s="152" t="s">
        <v>173</v>
      </c>
      <c r="BK163" s="161">
        <f>SUM(BK164:BK165)</f>
        <v>0</v>
      </c>
    </row>
    <row r="164" spans="1:65" s="2" customFormat="1" ht="24.2" customHeight="1">
      <c r="A164" s="32"/>
      <c r="B164" s="132"/>
      <c r="C164" s="164" t="s">
        <v>239</v>
      </c>
      <c r="D164" s="164" t="s">
        <v>175</v>
      </c>
      <c r="E164" s="165" t="s">
        <v>1916</v>
      </c>
      <c r="F164" s="166" t="s">
        <v>1917</v>
      </c>
      <c r="G164" s="167" t="s">
        <v>362</v>
      </c>
      <c r="H164" s="168">
        <v>1</v>
      </c>
      <c r="I164" s="169"/>
      <c r="J164" s="170"/>
      <c r="K164" s="171"/>
      <c r="L164" s="33"/>
      <c r="M164" s="172" t="s">
        <v>1</v>
      </c>
      <c r="N164" s="173" t="s">
        <v>48</v>
      </c>
      <c r="O164" s="58"/>
      <c r="P164" s="174">
        <f>O164*H164</f>
        <v>0</v>
      </c>
      <c r="Q164" s="174">
        <v>1.91E-3</v>
      </c>
      <c r="R164" s="174">
        <f>Q164*H164</f>
        <v>1.91E-3</v>
      </c>
      <c r="S164" s="174">
        <v>0</v>
      </c>
      <c r="T164" s="175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6" t="s">
        <v>234</v>
      </c>
      <c r="AT164" s="176" t="s">
        <v>175</v>
      </c>
      <c r="AU164" s="176" t="s">
        <v>93</v>
      </c>
      <c r="AY164" s="14" t="s">
        <v>173</v>
      </c>
      <c r="BE164" s="100">
        <f>IF(N164="základná",J164,0)</f>
        <v>0</v>
      </c>
      <c r="BF164" s="100">
        <f>IF(N164="znížená",J164,0)</f>
        <v>0</v>
      </c>
      <c r="BG164" s="100">
        <f>IF(N164="zákl. prenesená",J164,0)</f>
        <v>0</v>
      </c>
      <c r="BH164" s="100">
        <f>IF(N164="zníž. prenesená",J164,0)</f>
        <v>0</v>
      </c>
      <c r="BI164" s="100">
        <f>IF(N164="nulová",J164,0)</f>
        <v>0</v>
      </c>
      <c r="BJ164" s="14" t="s">
        <v>93</v>
      </c>
      <c r="BK164" s="100">
        <f>ROUND(I164*H164,2)</f>
        <v>0</v>
      </c>
      <c r="BL164" s="14" t="s">
        <v>234</v>
      </c>
      <c r="BM164" s="176" t="s">
        <v>1918</v>
      </c>
    </row>
    <row r="165" spans="1:65" s="2" customFormat="1" ht="14.45" customHeight="1">
      <c r="A165" s="32"/>
      <c r="B165" s="132"/>
      <c r="C165" s="177" t="s">
        <v>243</v>
      </c>
      <c r="D165" s="177" t="s">
        <v>341</v>
      </c>
      <c r="E165" s="178" t="s">
        <v>1919</v>
      </c>
      <c r="F165" s="179" t="s">
        <v>1920</v>
      </c>
      <c r="G165" s="180" t="s">
        <v>362</v>
      </c>
      <c r="H165" s="181">
        <v>1</v>
      </c>
      <c r="I165" s="182"/>
      <c r="J165" s="183"/>
      <c r="K165" s="184"/>
      <c r="L165" s="185"/>
      <c r="M165" s="186" t="s">
        <v>1</v>
      </c>
      <c r="N165" s="187" t="s">
        <v>48</v>
      </c>
      <c r="O165" s="58"/>
      <c r="P165" s="174">
        <f>O165*H165</f>
        <v>0</v>
      </c>
      <c r="Q165" s="174">
        <v>7.5000000000000002E-4</v>
      </c>
      <c r="R165" s="174">
        <f>Q165*H165</f>
        <v>7.5000000000000002E-4</v>
      </c>
      <c r="S165" s="174">
        <v>0</v>
      </c>
      <c r="T165" s="175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6" t="s">
        <v>297</v>
      </c>
      <c r="AT165" s="176" t="s">
        <v>341</v>
      </c>
      <c r="AU165" s="176" t="s">
        <v>93</v>
      </c>
      <c r="AY165" s="14" t="s">
        <v>173</v>
      </c>
      <c r="BE165" s="100">
        <f>IF(N165="základná",J165,0)</f>
        <v>0</v>
      </c>
      <c r="BF165" s="100">
        <f>IF(N165="znížená",J165,0)</f>
        <v>0</v>
      </c>
      <c r="BG165" s="100">
        <f>IF(N165="zákl. prenesená",J165,0)</f>
        <v>0</v>
      </c>
      <c r="BH165" s="100">
        <f>IF(N165="zníž. prenesená",J165,0)</f>
        <v>0</v>
      </c>
      <c r="BI165" s="100">
        <f>IF(N165="nulová",J165,0)</f>
        <v>0</v>
      </c>
      <c r="BJ165" s="14" t="s">
        <v>93</v>
      </c>
      <c r="BK165" s="100">
        <f>ROUND(I165*H165,2)</f>
        <v>0</v>
      </c>
      <c r="BL165" s="14" t="s">
        <v>234</v>
      </c>
      <c r="BM165" s="176" t="s">
        <v>1921</v>
      </c>
    </row>
    <row r="166" spans="1:65" s="12" customFormat="1" ht="22.9" customHeight="1">
      <c r="B166" s="151"/>
      <c r="D166" s="152" t="s">
        <v>81</v>
      </c>
      <c r="E166" s="162" t="s">
        <v>1922</v>
      </c>
      <c r="F166" s="162" t="s">
        <v>1923</v>
      </c>
      <c r="I166" s="154"/>
      <c r="J166" s="163"/>
      <c r="L166" s="151"/>
      <c r="M166" s="156"/>
      <c r="N166" s="157"/>
      <c r="O166" s="157"/>
      <c r="P166" s="158">
        <f>P167</f>
        <v>0</v>
      </c>
      <c r="Q166" s="157"/>
      <c r="R166" s="158">
        <f>R167</f>
        <v>0</v>
      </c>
      <c r="S166" s="157"/>
      <c r="T166" s="159">
        <f>T167</f>
        <v>0</v>
      </c>
      <c r="AR166" s="152" t="s">
        <v>93</v>
      </c>
      <c r="AT166" s="160" t="s">
        <v>81</v>
      </c>
      <c r="AU166" s="160" t="s">
        <v>88</v>
      </c>
      <c r="AY166" s="152" t="s">
        <v>173</v>
      </c>
      <c r="BK166" s="161">
        <f>BK167</f>
        <v>0</v>
      </c>
    </row>
    <row r="167" spans="1:65" s="2" customFormat="1" ht="37.9" customHeight="1">
      <c r="A167" s="32"/>
      <c r="B167" s="132"/>
      <c r="C167" s="177" t="s">
        <v>247</v>
      </c>
      <c r="D167" s="177" t="s">
        <v>341</v>
      </c>
      <c r="E167" s="178" t="s">
        <v>1924</v>
      </c>
      <c r="F167" s="179" t="s">
        <v>1925</v>
      </c>
      <c r="G167" s="180" t="s">
        <v>362</v>
      </c>
      <c r="H167" s="181">
        <v>1</v>
      </c>
      <c r="I167" s="182"/>
      <c r="J167" s="183"/>
      <c r="K167" s="184"/>
      <c r="L167" s="185"/>
      <c r="M167" s="186" t="s">
        <v>1</v>
      </c>
      <c r="N167" s="187" t="s">
        <v>48</v>
      </c>
      <c r="O167" s="58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6" t="s">
        <v>297</v>
      </c>
      <c r="AT167" s="176" t="s">
        <v>341</v>
      </c>
      <c r="AU167" s="176" t="s">
        <v>93</v>
      </c>
      <c r="AY167" s="14" t="s">
        <v>173</v>
      </c>
      <c r="BE167" s="100">
        <f>IF(N167="základná",J167,0)</f>
        <v>0</v>
      </c>
      <c r="BF167" s="100">
        <f>IF(N167="znížená",J167,0)</f>
        <v>0</v>
      </c>
      <c r="BG167" s="100">
        <f>IF(N167="zákl. prenesená",J167,0)</f>
        <v>0</v>
      </c>
      <c r="BH167" s="100">
        <f>IF(N167="zníž. prenesená",J167,0)</f>
        <v>0</v>
      </c>
      <c r="BI167" s="100">
        <f>IF(N167="nulová",J167,0)</f>
        <v>0</v>
      </c>
      <c r="BJ167" s="14" t="s">
        <v>93</v>
      </c>
      <c r="BK167" s="100">
        <f>ROUND(I167*H167,2)</f>
        <v>0</v>
      </c>
      <c r="BL167" s="14" t="s">
        <v>234</v>
      </c>
      <c r="BM167" s="176" t="s">
        <v>1926</v>
      </c>
    </row>
    <row r="168" spans="1:65" s="12" customFormat="1" ht="22.9" customHeight="1">
      <c r="B168" s="151"/>
      <c r="D168" s="152" t="s">
        <v>81</v>
      </c>
      <c r="E168" s="162" t="s">
        <v>1927</v>
      </c>
      <c r="F168" s="162" t="s">
        <v>1928</v>
      </c>
      <c r="I168" s="154"/>
      <c r="J168" s="163"/>
      <c r="L168" s="151"/>
      <c r="M168" s="156"/>
      <c r="N168" s="157"/>
      <c r="O168" s="157"/>
      <c r="P168" s="158">
        <f>SUM(P169:P178)</f>
        <v>0</v>
      </c>
      <c r="Q168" s="157"/>
      <c r="R168" s="158">
        <f>SUM(R169:R178)</f>
        <v>0.10113</v>
      </c>
      <c r="S168" s="157"/>
      <c r="T168" s="159">
        <f>SUM(T169:T178)</f>
        <v>0</v>
      </c>
      <c r="AR168" s="152" t="s">
        <v>93</v>
      </c>
      <c r="AT168" s="160" t="s">
        <v>81</v>
      </c>
      <c r="AU168" s="160" t="s">
        <v>88</v>
      </c>
      <c r="AY168" s="152" t="s">
        <v>173</v>
      </c>
      <c r="BK168" s="161">
        <f>SUM(BK169:BK178)</f>
        <v>0</v>
      </c>
    </row>
    <row r="169" spans="1:65" s="2" customFormat="1" ht="24.2" customHeight="1">
      <c r="A169" s="32"/>
      <c r="B169" s="132"/>
      <c r="C169" s="164" t="s">
        <v>7</v>
      </c>
      <c r="D169" s="164" t="s">
        <v>175</v>
      </c>
      <c r="E169" s="165" t="s">
        <v>1929</v>
      </c>
      <c r="F169" s="166" t="s">
        <v>1930</v>
      </c>
      <c r="G169" s="167" t="s">
        <v>362</v>
      </c>
      <c r="H169" s="168">
        <v>5</v>
      </c>
      <c r="I169" s="169"/>
      <c r="J169" s="170"/>
      <c r="K169" s="171"/>
      <c r="L169" s="33"/>
      <c r="M169" s="172" t="s">
        <v>1</v>
      </c>
      <c r="N169" s="173" t="s">
        <v>48</v>
      </c>
      <c r="O169" s="58"/>
      <c r="P169" s="174">
        <f t="shared" ref="P169:P178" si="18">O169*H169</f>
        <v>0</v>
      </c>
      <c r="Q169" s="174">
        <v>2.6800000000000001E-3</v>
      </c>
      <c r="R169" s="174">
        <f t="shared" ref="R169:R178" si="19">Q169*H169</f>
        <v>1.34E-2</v>
      </c>
      <c r="S169" s="174">
        <v>0</v>
      </c>
      <c r="T169" s="175">
        <f t="shared" ref="T169:T178" si="20"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6" t="s">
        <v>234</v>
      </c>
      <c r="AT169" s="176" t="s">
        <v>175</v>
      </c>
      <c r="AU169" s="176" t="s">
        <v>93</v>
      </c>
      <c r="AY169" s="14" t="s">
        <v>173</v>
      </c>
      <c r="BE169" s="100">
        <f t="shared" ref="BE169:BE178" si="21">IF(N169="základná",J169,0)</f>
        <v>0</v>
      </c>
      <c r="BF169" s="100">
        <f t="shared" ref="BF169:BF178" si="22">IF(N169="znížená",J169,0)</f>
        <v>0</v>
      </c>
      <c r="BG169" s="100">
        <f t="shared" ref="BG169:BG178" si="23">IF(N169="zákl. prenesená",J169,0)</f>
        <v>0</v>
      </c>
      <c r="BH169" s="100">
        <f t="shared" ref="BH169:BH178" si="24">IF(N169="zníž. prenesená",J169,0)</f>
        <v>0</v>
      </c>
      <c r="BI169" s="100">
        <f t="shared" ref="BI169:BI178" si="25">IF(N169="nulová",J169,0)</f>
        <v>0</v>
      </c>
      <c r="BJ169" s="14" t="s">
        <v>93</v>
      </c>
      <c r="BK169" s="100">
        <f t="shared" ref="BK169:BK178" si="26">ROUND(I169*H169,2)</f>
        <v>0</v>
      </c>
      <c r="BL169" s="14" t="s">
        <v>234</v>
      </c>
      <c r="BM169" s="176" t="s">
        <v>1931</v>
      </c>
    </row>
    <row r="170" spans="1:65" s="2" customFormat="1" ht="37.9" customHeight="1">
      <c r="A170" s="32"/>
      <c r="B170" s="132"/>
      <c r="C170" s="177" t="s">
        <v>254</v>
      </c>
      <c r="D170" s="177" t="s">
        <v>341</v>
      </c>
      <c r="E170" s="178" t="s">
        <v>1932</v>
      </c>
      <c r="F170" s="179" t="s">
        <v>1933</v>
      </c>
      <c r="G170" s="180" t="s">
        <v>362</v>
      </c>
      <c r="H170" s="181">
        <v>4</v>
      </c>
      <c r="I170" s="182"/>
      <c r="J170" s="183"/>
      <c r="K170" s="184"/>
      <c r="L170" s="185"/>
      <c r="M170" s="186" t="s">
        <v>1</v>
      </c>
      <c r="N170" s="187" t="s">
        <v>48</v>
      </c>
      <c r="O170" s="58"/>
      <c r="P170" s="174">
        <f t="shared" si="18"/>
        <v>0</v>
      </c>
      <c r="Q170" s="174">
        <v>5.0000000000000001E-3</v>
      </c>
      <c r="R170" s="174">
        <f t="shared" si="19"/>
        <v>0.02</v>
      </c>
      <c r="S170" s="174">
        <v>0</v>
      </c>
      <c r="T170" s="175">
        <f t="shared" si="20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6" t="s">
        <v>297</v>
      </c>
      <c r="AT170" s="176" t="s">
        <v>341</v>
      </c>
      <c r="AU170" s="176" t="s">
        <v>93</v>
      </c>
      <c r="AY170" s="14" t="s">
        <v>173</v>
      </c>
      <c r="BE170" s="100">
        <f t="shared" si="21"/>
        <v>0</v>
      </c>
      <c r="BF170" s="100">
        <f t="shared" si="22"/>
        <v>0</v>
      </c>
      <c r="BG170" s="100">
        <f t="shared" si="23"/>
        <v>0</v>
      </c>
      <c r="BH170" s="100">
        <f t="shared" si="24"/>
        <v>0</v>
      </c>
      <c r="BI170" s="100">
        <f t="shared" si="25"/>
        <v>0</v>
      </c>
      <c r="BJ170" s="14" t="s">
        <v>93</v>
      </c>
      <c r="BK170" s="100">
        <f t="shared" si="26"/>
        <v>0</v>
      </c>
      <c r="BL170" s="14" t="s">
        <v>234</v>
      </c>
      <c r="BM170" s="176" t="s">
        <v>1934</v>
      </c>
    </row>
    <row r="171" spans="1:65" s="2" customFormat="1" ht="24.2" customHeight="1">
      <c r="A171" s="32"/>
      <c r="B171" s="132"/>
      <c r="C171" s="177" t="s">
        <v>258</v>
      </c>
      <c r="D171" s="177" t="s">
        <v>341</v>
      </c>
      <c r="E171" s="178" t="s">
        <v>1935</v>
      </c>
      <c r="F171" s="179" t="s">
        <v>1936</v>
      </c>
      <c r="G171" s="180" t="s">
        <v>362</v>
      </c>
      <c r="H171" s="181">
        <v>1</v>
      </c>
      <c r="I171" s="182"/>
      <c r="J171" s="183"/>
      <c r="K171" s="184"/>
      <c r="L171" s="185"/>
      <c r="M171" s="186" t="s">
        <v>1</v>
      </c>
      <c r="N171" s="187" t="s">
        <v>48</v>
      </c>
      <c r="O171" s="58"/>
      <c r="P171" s="174">
        <f t="shared" si="18"/>
        <v>0</v>
      </c>
      <c r="Q171" s="174">
        <v>5.0000000000000001E-3</v>
      </c>
      <c r="R171" s="174">
        <f t="shared" si="19"/>
        <v>5.0000000000000001E-3</v>
      </c>
      <c r="S171" s="174">
        <v>0</v>
      </c>
      <c r="T171" s="175">
        <f t="shared" si="20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6" t="s">
        <v>297</v>
      </c>
      <c r="AT171" s="176" t="s">
        <v>341</v>
      </c>
      <c r="AU171" s="176" t="s">
        <v>93</v>
      </c>
      <c r="AY171" s="14" t="s">
        <v>173</v>
      </c>
      <c r="BE171" s="100">
        <f t="shared" si="21"/>
        <v>0</v>
      </c>
      <c r="BF171" s="100">
        <f t="shared" si="22"/>
        <v>0</v>
      </c>
      <c r="BG171" s="100">
        <f t="shared" si="23"/>
        <v>0</v>
      </c>
      <c r="BH171" s="100">
        <f t="shared" si="24"/>
        <v>0</v>
      </c>
      <c r="BI171" s="100">
        <f t="shared" si="25"/>
        <v>0</v>
      </c>
      <c r="BJ171" s="14" t="s">
        <v>93</v>
      </c>
      <c r="BK171" s="100">
        <f t="shared" si="26"/>
        <v>0</v>
      </c>
      <c r="BL171" s="14" t="s">
        <v>234</v>
      </c>
      <c r="BM171" s="176" t="s">
        <v>1937</v>
      </c>
    </row>
    <row r="172" spans="1:65" s="2" customFormat="1" ht="14.45" customHeight="1">
      <c r="A172" s="32"/>
      <c r="B172" s="132"/>
      <c r="C172" s="164" t="s">
        <v>263</v>
      </c>
      <c r="D172" s="164" t="s">
        <v>175</v>
      </c>
      <c r="E172" s="165" t="s">
        <v>1938</v>
      </c>
      <c r="F172" s="166" t="s">
        <v>1939</v>
      </c>
      <c r="G172" s="167" t="s">
        <v>362</v>
      </c>
      <c r="H172" s="168">
        <v>1</v>
      </c>
      <c r="I172" s="169"/>
      <c r="J172" s="170"/>
      <c r="K172" s="171"/>
      <c r="L172" s="33"/>
      <c r="M172" s="172" t="s">
        <v>1</v>
      </c>
      <c r="N172" s="173" t="s">
        <v>48</v>
      </c>
      <c r="O172" s="58"/>
      <c r="P172" s="174">
        <f t="shared" si="18"/>
        <v>0</v>
      </c>
      <c r="Q172" s="174">
        <v>4.6000000000000001E-4</v>
      </c>
      <c r="R172" s="174">
        <f t="shared" si="19"/>
        <v>4.6000000000000001E-4</v>
      </c>
      <c r="S172" s="174">
        <v>0</v>
      </c>
      <c r="T172" s="175">
        <f t="shared" si="20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6" t="s">
        <v>234</v>
      </c>
      <c r="AT172" s="176" t="s">
        <v>175</v>
      </c>
      <c r="AU172" s="176" t="s">
        <v>93</v>
      </c>
      <c r="AY172" s="14" t="s">
        <v>173</v>
      </c>
      <c r="BE172" s="100">
        <f t="shared" si="21"/>
        <v>0</v>
      </c>
      <c r="BF172" s="100">
        <f t="shared" si="22"/>
        <v>0</v>
      </c>
      <c r="BG172" s="100">
        <f t="shared" si="23"/>
        <v>0</v>
      </c>
      <c r="BH172" s="100">
        <f t="shared" si="24"/>
        <v>0</v>
      </c>
      <c r="BI172" s="100">
        <f t="shared" si="25"/>
        <v>0</v>
      </c>
      <c r="BJ172" s="14" t="s">
        <v>93</v>
      </c>
      <c r="BK172" s="100">
        <f t="shared" si="26"/>
        <v>0</v>
      </c>
      <c r="BL172" s="14" t="s">
        <v>234</v>
      </c>
      <c r="BM172" s="176" t="s">
        <v>1940</v>
      </c>
    </row>
    <row r="173" spans="1:65" s="2" customFormat="1" ht="24.2" customHeight="1">
      <c r="A173" s="32"/>
      <c r="B173" s="132"/>
      <c r="C173" s="177" t="s">
        <v>267</v>
      </c>
      <c r="D173" s="177" t="s">
        <v>341</v>
      </c>
      <c r="E173" s="178" t="s">
        <v>1941</v>
      </c>
      <c r="F173" s="179" t="s">
        <v>1942</v>
      </c>
      <c r="G173" s="180" t="s">
        <v>261</v>
      </c>
      <c r="H173" s="181">
        <v>1</v>
      </c>
      <c r="I173" s="182"/>
      <c r="J173" s="183"/>
      <c r="K173" s="184"/>
      <c r="L173" s="185"/>
      <c r="M173" s="186" t="s">
        <v>1</v>
      </c>
      <c r="N173" s="187" t="s">
        <v>48</v>
      </c>
      <c r="O173" s="58"/>
      <c r="P173" s="174">
        <f t="shared" si="18"/>
        <v>0</v>
      </c>
      <c r="Q173" s="174">
        <v>0.06</v>
      </c>
      <c r="R173" s="174">
        <f t="shared" si="19"/>
        <v>0.06</v>
      </c>
      <c r="S173" s="174">
        <v>0</v>
      </c>
      <c r="T173" s="175">
        <f t="shared" si="20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6" t="s">
        <v>297</v>
      </c>
      <c r="AT173" s="176" t="s">
        <v>341</v>
      </c>
      <c r="AU173" s="176" t="s">
        <v>93</v>
      </c>
      <c r="AY173" s="14" t="s">
        <v>173</v>
      </c>
      <c r="BE173" s="100">
        <f t="shared" si="21"/>
        <v>0</v>
      </c>
      <c r="BF173" s="100">
        <f t="shared" si="22"/>
        <v>0</v>
      </c>
      <c r="BG173" s="100">
        <f t="shared" si="23"/>
        <v>0</v>
      </c>
      <c r="BH173" s="100">
        <f t="shared" si="24"/>
        <v>0</v>
      </c>
      <c r="BI173" s="100">
        <f t="shared" si="25"/>
        <v>0</v>
      </c>
      <c r="BJ173" s="14" t="s">
        <v>93</v>
      </c>
      <c r="BK173" s="100">
        <f t="shared" si="26"/>
        <v>0</v>
      </c>
      <c r="BL173" s="14" t="s">
        <v>234</v>
      </c>
      <c r="BM173" s="176" t="s">
        <v>1943</v>
      </c>
    </row>
    <row r="174" spans="1:65" s="2" customFormat="1" ht="14.45" customHeight="1">
      <c r="A174" s="32"/>
      <c r="B174" s="132"/>
      <c r="C174" s="164" t="s">
        <v>271</v>
      </c>
      <c r="D174" s="164" t="s">
        <v>175</v>
      </c>
      <c r="E174" s="165" t="s">
        <v>1944</v>
      </c>
      <c r="F174" s="166" t="s">
        <v>1945</v>
      </c>
      <c r="G174" s="167" t="s">
        <v>362</v>
      </c>
      <c r="H174" s="168">
        <v>1</v>
      </c>
      <c r="I174" s="169"/>
      <c r="J174" s="170"/>
      <c r="K174" s="171"/>
      <c r="L174" s="33"/>
      <c r="M174" s="172" t="s">
        <v>1</v>
      </c>
      <c r="N174" s="173" t="s">
        <v>48</v>
      </c>
      <c r="O174" s="58"/>
      <c r="P174" s="174">
        <f t="shared" si="18"/>
        <v>0</v>
      </c>
      <c r="Q174" s="174">
        <v>2.2699999999999999E-3</v>
      </c>
      <c r="R174" s="174">
        <f t="shared" si="19"/>
        <v>2.2699999999999999E-3</v>
      </c>
      <c r="S174" s="174">
        <v>0</v>
      </c>
      <c r="T174" s="175">
        <f t="shared" si="20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6" t="s">
        <v>234</v>
      </c>
      <c r="AT174" s="176" t="s">
        <v>175</v>
      </c>
      <c r="AU174" s="176" t="s">
        <v>93</v>
      </c>
      <c r="AY174" s="14" t="s">
        <v>173</v>
      </c>
      <c r="BE174" s="100">
        <f t="shared" si="21"/>
        <v>0</v>
      </c>
      <c r="BF174" s="100">
        <f t="shared" si="22"/>
        <v>0</v>
      </c>
      <c r="BG174" s="100">
        <f t="shared" si="23"/>
        <v>0</v>
      </c>
      <c r="BH174" s="100">
        <f t="shared" si="24"/>
        <v>0</v>
      </c>
      <c r="BI174" s="100">
        <f t="shared" si="25"/>
        <v>0</v>
      </c>
      <c r="BJ174" s="14" t="s">
        <v>93</v>
      </c>
      <c r="BK174" s="100">
        <f t="shared" si="26"/>
        <v>0</v>
      </c>
      <c r="BL174" s="14" t="s">
        <v>234</v>
      </c>
      <c r="BM174" s="176" t="s">
        <v>1946</v>
      </c>
    </row>
    <row r="175" spans="1:65" s="2" customFormat="1" ht="14.45" customHeight="1">
      <c r="A175" s="32"/>
      <c r="B175" s="132"/>
      <c r="C175" s="177" t="s">
        <v>275</v>
      </c>
      <c r="D175" s="177" t="s">
        <v>341</v>
      </c>
      <c r="E175" s="178" t="s">
        <v>1947</v>
      </c>
      <c r="F175" s="179" t="s">
        <v>1948</v>
      </c>
      <c r="G175" s="180" t="s">
        <v>362</v>
      </c>
      <c r="H175" s="181">
        <v>1</v>
      </c>
      <c r="I175" s="182"/>
      <c r="J175" s="183"/>
      <c r="K175" s="184"/>
      <c r="L175" s="185"/>
      <c r="M175" s="186" t="s">
        <v>1</v>
      </c>
      <c r="N175" s="187" t="s">
        <v>48</v>
      </c>
      <c r="O175" s="58"/>
      <c r="P175" s="174">
        <f t="shared" si="18"/>
        <v>0</v>
      </c>
      <c r="Q175" s="174">
        <v>0</v>
      </c>
      <c r="R175" s="174">
        <f t="shared" si="19"/>
        <v>0</v>
      </c>
      <c r="S175" s="174">
        <v>0</v>
      </c>
      <c r="T175" s="175">
        <f t="shared" si="20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6" t="s">
        <v>297</v>
      </c>
      <c r="AT175" s="176" t="s">
        <v>341</v>
      </c>
      <c r="AU175" s="176" t="s">
        <v>93</v>
      </c>
      <c r="AY175" s="14" t="s">
        <v>173</v>
      </c>
      <c r="BE175" s="100">
        <f t="shared" si="21"/>
        <v>0</v>
      </c>
      <c r="BF175" s="100">
        <f t="shared" si="22"/>
        <v>0</v>
      </c>
      <c r="BG175" s="100">
        <f t="shared" si="23"/>
        <v>0</v>
      </c>
      <c r="BH175" s="100">
        <f t="shared" si="24"/>
        <v>0</v>
      </c>
      <c r="BI175" s="100">
        <f t="shared" si="25"/>
        <v>0</v>
      </c>
      <c r="BJ175" s="14" t="s">
        <v>93</v>
      </c>
      <c r="BK175" s="100">
        <f t="shared" si="26"/>
        <v>0</v>
      </c>
      <c r="BL175" s="14" t="s">
        <v>234</v>
      </c>
      <c r="BM175" s="176" t="s">
        <v>1949</v>
      </c>
    </row>
    <row r="176" spans="1:65" s="2" customFormat="1" ht="24.2" customHeight="1">
      <c r="A176" s="32"/>
      <c r="B176" s="132"/>
      <c r="C176" s="164" t="s">
        <v>277</v>
      </c>
      <c r="D176" s="164" t="s">
        <v>175</v>
      </c>
      <c r="E176" s="165" t="s">
        <v>1950</v>
      </c>
      <c r="F176" s="166" t="s">
        <v>1951</v>
      </c>
      <c r="G176" s="167" t="s">
        <v>362</v>
      </c>
      <c r="H176" s="168">
        <v>1</v>
      </c>
      <c r="I176" s="169"/>
      <c r="J176" s="170"/>
      <c r="K176" s="171"/>
      <c r="L176" s="33"/>
      <c r="M176" s="172" t="s">
        <v>1</v>
      </c>
      <c r="N176" s="173" t="s">
        <v>48</v>
      </c>
      <c r="O176" s="58"/>
      <c r="P176" s="174">
        <f t="shared" si="18"/>
        <v>0</v>
      </c>
      <c r="Q176" s="174">
        <v>0</v>
      </c>
      <c r="R176" s="174">
        <f t="shared" si="19"/>
        <v>0</v>
      </c>
      <c r="S176" s="174">
        <v>0</v>
      </c>
      <c r="T176" s="175">
        <f t="shared" si="20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6" t="s">
        <v>234</v>
      </c>
      <c r="AT176" s="176" t="s">
        <v>175</v>
      </c>
      <c r="AU176" s="176" t="s">
        <v>93</v>
      </c>
      <c r="AY176" s="14" t="s">
        <v>173</v>
      </c>
      <c r="BE176" s="100">
        <f t="shared" si="21"/>
        <v>0</v>
      </c>
      <c r="BF176" s="100">
        <f t="shared" si="22"/>
        <v>0</v>
      </c>
      <c r="BG176" s="100">
        <f t="shared" si="23"/>
        <v>0</v>
      </c>
      <c r="BH176" s="100">
        <f t="shared" si="24"/>
        <v>0</v>
      </c>
      <c r="BI176" s="100">
        <f t="shared" si="25"/>
        <v>0</v>
      </c>
      <c r="BJ176" s="14" t="s">
        <v>93</v>
      </c>
      <c r="BK176" s="100">
        <f t="shared" si="26"/>
        <v>0</v>
      </c>
      <c r="BL176" s="14" t="s">
        <v>234</v>
      </c>
      <c r="BM176" s="176" t="s">
        <v>1952</v>
      </c>
    </row>
    <row r="177" spans="1:65" s="2" customFormat="1" ht="14.45" customHeight="1">
      <c r="A177" s="32"/>
      <c r="B177" s="132"/>
      <c r="C177" s="177" t="s">
        <v>281</v>
      </c>
      <c r="D177" s="177" t="s">
        <v>341</v>
      </c>
      <c r="E177" s="178" t="s">
        <v>1953</v>
      </c>
      <c r="F177" s="179" t="s">
        <v>1954</v>
      </c>
      <c r="G177" s="180" t="s">
        <v>362</v>
      </c>
      <c r="H177" s="181">
        <v>1</v>
      </c>
      <c r="I177" s="182"/>
      <c r="J177" s="183"/>
      <c r="K177" s="184"/>
      <c r="L177" s="185"/>
      <c r="M177" s="186" t="s">
        <v>1</v>
      </c>
      <c r="N177" s="187" t="s">
        <v>48</v>
      </c>
      <c r="O177" s="58"/>
      <c r="P177" s="174">
        <f t="shared" si="18"/>
        <v>0</v>
      </c>
      <c r="Q177" s="174">
        <v>0</v>
      </c>
      <c r="R177" s="174">
        <f t="shared" si="19"/>
        <v>0</v>
      </c>
      <c r="S177" s="174">
        <v>0</v>
      </c>
      <c r="T177" s="175">
        <f t="shared" si="20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6" t="s">
        <v>297</v>
      </c>
      <c r="AT177" s="176" t="s">
        <v>341</v>
      </c>
      <c r="AU177" s="176" t="s">
        <v>93</v>
      </c>
      <c r="AY177" s="14" t="s">
        <v>173</v>
      </c>
      <c r="BE177" s="100">
        <f t="shared" si="21"/>
        <v>0</v>
      </c>
      <c r="BF177" s="100">
        <f t="shared" si="22"/>
        <v>0</v>
      </c>
      <c r="BG177" s="100">
        <f t="shared" si="23"/>
        <v>0</v>
      </c>
      <c r="BH177" s="100">
        <f t="shared" si="24"/>
        <v>0</v>
      </c>
      <c r="BI177" s="100">
        <f t="shared" si="25"/>
        <v>0</v>
      </c>
      <c r="BJ177" s="14" t="s">
        <v>93</v>
      </c>
      <c r="BK177" s="100">
        <f t="shared" si="26"/>
        <v>0</v>
      </c>
      <c r="BL177" s="14" t="s">
        <v>234</v>
      </c>
      <c r="BM177" s="176" t="s">
        <v>1955</v>
      </c>
    </row>
    <row r="178" spans="1:65" s="2" customFormat="1" ht="14.45" customHeight="1">
      <c r="A178" s="32"/>
      <c r="B178" s="132"/>
      <c r="C178" s="164" t="s">
        <v>285</v>
      </c>
      <c r="D178" s="164" t="s">
        <v>175</v>
      </c>
      <c r="E178" s="165" t="s">
        <v>1956</v>
      </c>
      <c r="F178" s="166" t="s">
        <v>1957</v>
      </c>
      <c r="G178" s="167" t="s">
        <v>1912</v>
      </c>
      <c r="H178" s="193"/>
      <c r="I178" s="169"/>
      <c r="J178" s="170"/>
      <c r="K178" s="171"/>
      <c r="L178" s="33"/>
      <c r="M178" s="172" t="s">
        <v>1</v>
      </c>
      <c r="N178" s="173" t="s">
        <v>48</v>
      </c>
      <c r="O178" s="58"/>
      <c r="P178" s="174">
        <f t="shared" si="18"/>
        <v>0</v>
      </c>
      <c r="Q178" s="174">
        <v>0</v>
      </c>
      <c r="R178" s="174">
        <f t="shared" si="19"/>
        <v>0</v>
      </c>
      <c r="S178" s="174">
        <v>0</v>
      </c>
      <c r="T178" s="175">
        <f t="shared" si="20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6" t="s">
        <v>234</v>
      </c>
      <c r="AT178" s="176" t="s">
        <v>175</v>
      </c>
      <c r="AU178" s="176" t="s">
        <v>93</v>
      </c>
      <c r="AY178" s="14" t="s">
        <v>173</v>
      </c>
      <c r="BE178" s="100">
        <f t="shared" si="21"/>
        <v>0</v>
      </c>
      <c r="BF178" s="100">
        <f t="shared" si="22"/>
        <v>0</v>
      </c>
      <c r="BG178" s="100">
        <f t="shared" si="23"/>
        <v>0</v>
      </c>
      <c r="BH178" s="100">
        <f t="shared" si="24"/>
        <v>0</v>
      </c>
      <c r="BI178" s="100">
        <f t="shared" si="25"/>
        <v>0</v>
      </c>
      <c r="BJ178" s="14" t="s">
        <v>93</v>
      </c>
      <c r="BK178" s="100">
        <f t="shared" si="26"/>
        <v>0</v>
      </c>
      <c r="BL178" s="14" t="s">
        <v>234</v>
      </c>
      <c r="BM178" s="176" t="s">
        <v>1958</v>
      </c>
    </row>
    <row r="179" spans="1:65" s="12" customFormat="1" ht="22.9" customHeight="1">
      <c r="B179" s="151"/>
      <c r="D179" s="152" t="s">
        <v>81</v>
      </c>
      <c r="E179" s="162" t="s">
        <v>1959</v>
      </c>
      <c r="F179" s="162" t="s">
        <v>1960</v>
      </c>
      <c r="I179" s="154"/>
      <c r="J179" s="163"/>
      <c r="L179" s="151"/>
      <c r="M179" s="156"/>
      <c r="N179" s="157"/>
      <c r="O179" s="157"/>
      <c r="P179" s="158">
        <f>P180+SUM(P181:P193)</f>
        <v>0</v>
      </c>
      <c r="Q179" s="157"/>
      <c r="R179" s="158">
        <f>R180+SUM(R181:R193)</f>
        <v>0.81007600000000002</v>
      </c>
      <c r="S179" s="157"/>
      <c r="T179" s="159">
        <f>T180+SUM(T181:T193)</f>
        <v>1.7782000000000002</v>
      </c>
      <c r="AR179" s="152" t="s">
        <v>93</v>
      </c>
      <c r="AT179" s="160" t="s">
        <v>81</v>
      </c>
      <c r="AU179" s="160" t="s">
        <v>88</v>
      </c>
      <c r="AY179" s="152" t="s">
        <v>173</v>
      </c>
      <c r="BK179" s="161">
        <f>BK180+SUM(BK181:BK193)</f>
        <v>0</v>
      </c>
    </row>
    <row r="180" spans="1:65" s="2" customFormat="1" ht="24.2" customHeight="1">
      <c r="A180" s="32"/>
      <c r="B180" s="132"/>
      <c r="C180" s="164" t="s">
        <v>289</v>
      </c>
      <c r="D180" s="164" t="s">
        <v>175</v>
      </c>
      <c r="E180" s="165" t="s">
        <v>1961</v>
      </c>
      <c r="F180" s="166" t="s">
        <v>1962</v>
      </c>
      <c r="G180" s="167" t="s">
        <v>261</v>
      </c>
      <c r="H180" s="168">
        <v>75</v>
      </c>
      <c r="I180" s="169"/>
      <c r="J180" s="170"/>
      <c r="K180" s="171"/>
      <c r="L180" s="33"/>
      <c r="M180" s="172" t="s">
        <v>1</v>
      </c>
      <c r="N180" s="173" t="s">
        <v>48</v>
      </c>
      <c r="O180" s="58"/>
      <c r="P180" s="174">
        <f t="shared" ref="P180:P192" si="27">O180*H180</f>
        <v>0</v>
      </c>
      <c r="Q180" s="174">
        <v>1.0000000000000001E-5</v>
      </c>
      <c r="R180" s="174">
        <f t="shared" ref="R180:R192" si="28">Q180*H180</f>
        <v>7.5000000000000002E-4</v>
      </c>
      <c r="S180" s="174">
        <v>1E-3</v>
      </c>
      <c r="T180" s="175">
        <f t="shared" ref="T180:T192" si="29">S180*H180</f>
        <v>7.4999999999999997E-2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6" t="s">
        <v>234</v>
      </c>
      <c r="AT180" s="176" t="s">
        <v>175</v>
      </c>
      <c r="AU180" s="176" t="s">
        <v>93</v>
      </c>
      <c r="AY180" s="14" t="s">
        <v>173</v>
      </c>
      <c r="BE180" s="100">
        <f t="shared" ref="BE180:BE192" si="30">IF(N180="základná",J180,0)</f>
        <v>0</v>
      </c>
      <c r="BF180" s="100">
        <f t="shared" ref="BF180:BF192" si="31">IF(N180="znížená",J180,0)</f>
        <v>0</v>
      </c>
      <c r="BG180" s="100">
        <f t="shared" ref="BG180:BG192" si="32">IF(N180="zákl. prenesená",J180,0)</f>
        <v>0</v>
      </c>
      <c r="BH180" s="100">
        <f t="shared" ref="BH180:BH192" si="33">IF(N180="zníž. prenesená",J180,0)</f>
        <v>0</v>
      </c>
      <c r="BI180" s="100">
        <f t="shared" ref="BI180:BI192" si="34">IF(N180="nulová",J180,0)</f>
        <v>0</v>
      </c>
      <c r="BJ180" s="14" t="s">
        <v>93</v>
      </c>
      <c r="BK180" s="100">
        <f t="shared" ref="BK180:BK192" si="35">ROUND(I180*H180,2)</f>
        <v>0</v>
      </c>
      <c r="BL180" s="14" t="s">
        <v>234</v>
      </c>
      <c r="BM180" s="176" t="s">
        <v>1963</v>
      </c>
    </row>
    <row r="181" spans="1:65" s="2" customFormat="1" ht="24.2" customHeight="1">
      <c r="A181" s="32"/>
      <c r="B181" s="132"/>
      <c r="C181" s="164" t="s">
        <v>293</v>
      </c>
      <c r="D181" s="164" t="s">
        <v>175</v>
      </c>
      <c r="E181" s="165" t="s">
        <v>1964</v>
      </c>
      <c r="F181" s="166" t="s">
        <v>1965</v>
      </c>
      <c r="G181" s="167" t="s">
        <v>261</v>
      </c>
      <c r="H181" s="168">
        <v>425</v>
      </c>
      <c r="I181" s="169"/>
      <c r="J181" s="170"/>
      <c r="K181" s="171"/>
      <c r="L181" s="33"/>
      <c r="M181" s="172" t="s">
        <v>1</v>
      </c>
      <c r="N181" s="173" t="s">
        <v>48</v>
      </c>
      <c r="O181" s="58"/>
      <c r="P181" s="174">
        <f t="shared" si="27"/>
        <v>0</v>
      </c>
      <c r="Q181" s="174">
        <v>2.0000000000000002E-5</v>
      </c>
      <c r="R181" s="174">
        <f t="shared" si="28"/>
        <v>8.5000000000000006E-3</v>
      </c>
      <c r="S181" s="174">
        <v>3.2000000000000002E-3</v>
      </c>
      <c r="T181" s="175">
        <f t="shared" si="29"/>
        <v>1.36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6" t="s">
        <v>234</v>
      </c>
      <c r="AT181" s="176" t="s">
        <v>175</v>
      </c>
      <c r="AU181" s="176" t="s">
        <v>93</v>
      </c>
      <c r="AY181" s="14" t="s">
        <v>173</v>
      </c>
      <c r="BE181" s="100">
        <f t="shared" si="30"/>
        <v>0</v>
      </c>
      <c r="BF181" s="100">
        <f t="shared" si="31"/>
        <v>0</v>
      </c>
      <c r="BG181" s="100">
        <f t="shared" si="32"/>
        <v>0</v>
      </c>
      <c r="BH181" s="100">
        <f t="shared" si="33"/>
        <v>0</v>
      </c>
      <c r="BI181" s="100">
        <f t="shared" si="34"/>
        <v>0</v>
      </c>
      <c r="BJ181" s="14" t="s">
        <v>93</v>
      </c>
      <c r="BK181" s="100">
        <f t="shared" si="35"/>
        <v>0</v>
      </c>
      <c r="BL181" s="14" t="s">
        <v>234</v>
      </c>
      <c r="BM181" s="176" t="s">
        <v>1966</v>
      </c>
    </row>
    <row r="182" spans="1:65" s="2" customFormat="1" ht="24.2" customHeight="1">
      <c r="A182" s="32"/>
      <c r="B182" s="132"/>
      <c r="C182" s="164" t="s">
        <v>297</v>
      </c>
      <c r="D182" s="164" t="s">
        <v>175</v>
      </c>
      <c r="E182" s="165" t="s">
        <v>1967</v>
      </c>
      <c r="F182" s="166" t="s">
        <v>1968</v>
      </c>
      <c r="G182" s="167" t="s">
        <v>261</v>
      </c>
      <c r="H182" s="168">
        <v>40</v>
      </c>
      <c r="I182" s="169"/>
      <c r="J182" s="170"/>
      <c r="K182" s="171"/>
      <c r="L182" s="33"/>
      <c r="M182" s="172" t="s">
        <v>1</v>
      </c>
      <c r="N182" s="173" t="s">
        <v>48</v>
      </c>
      <c r="O182" s="58"/>
      <c r="P182" s="174">
        <f t="shared" si="27"/>
        <v>0</v>
      </c>
      <c r="Q182" s="174">
        <v>9.0000000000000006E-5</v>
      </c>
      <c r="R182" s="174">
        <f t="shared" si="28"/>
        <v>3.6000000000000003E-3</v>
      </c>
      <c r="S182" s="174">
        <v>8.5800000000000008E-3</v>
      </c>
      <c r="T182" s="175">
        <f t="shared" si="29"/>
        <v>0.34320000000000006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6" t="s">
        <v>234</v>
      </c>
      <c r="AT182" s="176" t="s">
        <v>175</v>
      </c>
      <c r="AU182" s="176" t="s">
        <v>93</v>
      </c>
      <c r="AY182" s="14" t="s">
        <v>173</v>
      </c>
      <c r="BE182" s="100">
        <f t="shared" si="30"/>
        <v>0</v>
      </c>
      <c r="BF182" s="100">
        <f t="shared" si="31"/>
        <v>0</v>
      </c>
      <c r="BG182" s="100">
        <f t="shared" si="32"/>
        <v>0</v>
      </c>
      <c r="BH182" s="100">
        <f t="shared" si="33"/>
        <v>0</v>
      </c>
      <c r="BI182" s="100">
        <f t="shared" si="34"/>
        <v>0</v>
      </c>
      <c r="BJ182" s="14" t="s">
        <v>93</v>
      </c>
      <c r="BK182" s="100">
        <f t="shared" si="35"/>
        <v>0</v>
      </c>
      <c r="BL182" s="14" t="s">
        <v>234</v>
      </c>
      <c r="BM182" s="176" t="s">
        <v>1969</v>
      </c>
    </row>
    <row r="183" spans="1:65" s="2" customFormat="1" ht="14.45" customHeight="1">
      <c r="A183" s="32"/>
      <c r="B183" s="132"/>
      <c r="C183" s="164" t="s">
        <v>302</v>
      </c>
      <c r="D183" s="164" t="s">
        <v>175</v>
      </c>
      <c r="E183" s="165" t="s">
        <v>1970</v>
      </c>
      <c r="F183" s="166" t="s">
        <v>1971</v>
      </c>
      <c r="G183" s="167" t="s">
        <v>261</v>
      </c>
      <c r="H183" s="168">
        <v>327</v>
      </c>
      <c r="I183" s="169"/>
      <c r="J183" s="170"/>
      <c r="K183" s="171"/>
      <c r="L183" s="33"/>
      <c r="M183" s="172" t="s">
        <v>1</v>
      </c>
      <c r="N183" s="173" t="s">
        <v>48</v>
      </c>
      <c r="O183" s="58"/>
      <c r="P183" s="174">
        <f t="shared" si="27"/>
        <v>0</v>
      </c>
      <c r="Q183" s="174">
        <v>8.7000000000000001E-4</v>
      </c>
      <c r="R183" s="174">
        <f t="shared" si="28"/>
        <v>0.28449000000000002</v>
      </c>
      <c r="S183" s="174">
        <v>0</v>
      </c>
      <c r="T183" s="175">
        <f t="shared" si="29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6" t="s">
        <v>234</v>
      </c>
      <c r="AT183" s="176" t="s">
        <v>175</v>
      </c>
      <c r="AU183" s="176" t="s">
        <v>93</v>
      </c>
      <c r="AY183" s="14" t="s">
        <v>173</v>
      </c>
      <c r="BE183" s="100">
        <f t="shared" si="30"/>
        <v>0</v>
      </c>
      <c r="BF183" s="100">
        <f t="shared" si="31"/>
        <v>0</v>
      </c>
      <c r="BG183" s="100">
        <f t="shared" si="32"/>
        <v>0</v>
      </c>
      <c r="BH183" s="100">
        <f t="shared" si="33"/>
        <v>0</v>
      </c>
      <c r="BI183" s="100">
        <f t="shared" si="34"/>
        <v>0</v>
      </c>
      <c r="BJ183" s="14" t="s">
        <v>93</v>
      </c>
      <c r="BK183" s="100">
        <f t="shared" si="35"/>
        <v>0</v>
      </c>
      <c r="BL183" s="14" t="s">
        <v>234</v>
      </c>
      <c r="BM183" s="176" t="s">
        <v>1972</v>
      </c>
    </row>
    <row r="184" spans="1:65" s="2" customFormat="1" ht="24.2" customHeight="1">
      <c r="A184" s="32"/>
      <c r="B184" s="132"/>
      <c r="C184" s="164" t="s">
        <v>306</v>
      </c>
      <c r="D184" s="164" t="s">
        <v>175</v>
      </c>
      <c r="E184" s="165" t="s">
        <v>1973</v>
      </c>
      <c r="F184" s="166" t="s">
        <v>1974</v>
      </c>
      <c r="G184" s="167" t="s">
        <v>261</v>
      </c>
      <c r="H184" s="168">
        <v>190</v>
      </c>
      <c r="I184" s="169"/>
      <c r="J184" s="170"/>
      <c r="K184" s="171"/>
      <c r="L184" s="33"/>
      <c r="M184" s="172" t="s">
        <v>1</v>
      </c>
      <c r="N184" s="173" t="s">
        <v>48</v>
      </c>
      <c r="O184" s="58"/>
      <c r="P184" s="174">
        <f t="shared" si="27"/>
        <v>0</v>
      </c>
      <c r="Q184" s="174">
        <v>1.1000000000000001E-3</v>
      </c>
      <c r="R184" s="174">
        <f t="shared" si="28"/>
        <v>0.20900000000000002</v>
      </c>
      <c r="S184" s="174">
        <v>0</v>
      </c>
      <c r="T184" s="175">
        <f t="shared" si="29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6" t="s">
        <v>234</v>
      </c>
      <c r="AT184" s="176" t="s">
        <v>175</v>
      </c>
      <c r="AU184" s="176" t="s">
        <v>93</v>
      </c>
      <c r="AY184" s="14" t="s">
        <v>173</v>
      </c>
      <c r="BE184" s="100">
        <f t="shared" si="30"/>
        <v>0</v>
      </c>
      <c r="BF184" s="100">
        <f t="shared" si="31"/>
        <v>0</v>
      </c>
      <c r="BG184" s="100">
        <f t="shared" si="32"/>
        <v>0</v>
      </c>
      <c r="BH184" s="100">
        <f t="shared" si="33"/>
        <v>0</v>
      </c>
      <c r="BI184" s="100">
        <f t="shared" si="34"/>
        <v>0</v>
      </c>
      <c r="BJ184" s="14" t="s">
        <v>93</v>
      </c>
      <c r="BK184" s="100">
        <f t="shared" si="35"/>
        <v>0</v>
      </c>
      <c r="BL184" s="14" t="s">
        <v>234</v>
      </c>
      <c r="BM184" s="176" t="s">
        <v>1975</v>
      </c>
    </row>
    <row r="185" spans="1:65" s="2" customFormat="1" ht="14.45" customHeight="1">
      <c r="A185" s="32"/>
      <c r="B185" s="132"/>
      <c r="C185" s="164" t="s">
        <v>310</v>
      </c>
      <c r="D185" s="164" t="s">
        <v>175</v>
      </c>
      <c r="E185" s="165" t="s">
        <v>1976</v>
      </c>
      <c r="F185" s="166" t="s">
        <v>1977</v>
      </c>
      <c r="G185" s="167" t="s">
        <v>261</v>
      </c>
      <c r="H185" s="168">
        <v>157</v>
      </c>
      <c r="I185" s="169"/>
      <c r="J185" s="170"/>
      <c r="K185" s="171"/>
      <c r="L185" s="33"/>
      <c r="M185" s="172" t="s">
        <v>1</v>
      </c>
      <c r="N185" s="173" t="s">
        <v>48</v>
      </c>
      <c r="O185" s="58"/>
      <c r="P185" s="174">
        <f t="shared" si="27"/>
        <v>0</v>
      </c>
      <c r="Q185" s="174">
        <v>1.34E-3</v>
      </c>
      <c r="R185" s="174">
        <f t="shared" si="28"/>
        <v>0.21038000000000001</v>
      </c>
      <c r="S185" s="174">
        <v>0</v>
      </c>
      <c r="T185" s="175">
        <f t="shared" si="29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6" t="s">
        <v>234</v>
      </c>
      <c r="AT185" s="176" t="s">
        <v>175</v>
      </c>
      <c r="AU185" s="176" t="s">
        <v>93</v>
      </c>
      <c r="AY185" s="14" t="s">
        <v>173</v>
      </c>
      <c r="BE185" s="100">
        <f t="shared" si="30"/>
        <v>0</v>
      </c>
      <c r="BF185" s="100">
        <f t="shared" si="31"/>
        <v>0</v>
      </c>
      <c r="BG185" s="100">
        <f t="shared" si="32"/>
        <v>0</v>
      </c>
      <c r="BH185" s="100">
        <f t="shared" si="33"/>
        <v>0</v>
      </c>
      <c r="BI185" s="100">
        <f t="shared" si="34"/>
        <v>0</v>
      </c>
      <c r="BJ185" s="14" t="s">
        <v>93</v>
      </c>
      <c r="BK185" s="100">
        <f t="shared" si="35"/>
        <v>0</v>
      </c>
      <c r="BL185" s="14" t="s">
        <v>234</v>
      </c>
      <c r="BM185" s="176" t="s">
        <v>1978</v>
      </c>
    </row>
    <row r="186" spans="1:65" s="2" customFormat="1" ht="14.45" customHeight="1">
      <c r="A186" s="32"/>
      <c r="B186" s="132"/>
      <c r="C186" s="164" t="s">
        <v>314</v>
      </c>
      <c r="D186" s="164" t="s">
        <v>175</v>
      </c>
      <c r="E186" s="165" t="s">
        <v>1979</v>
      </c>
      <c r="F186" s="166" t="s">
        <v>1980</v>
      </c>
      <c r="G186" s="167" t="s">
        <v>261</v>
      </c>
      <c r="H186" s="168">
        <v>35</v>
      </c>
      <c r="I186" s="169"/>
      <c r="J186" s="170"/>
      <c r="K186" s="171"/>
      <c r="L186" s="33"/>
      <c r="M186" s="172" t="s">
        <v>1</v>
      </c>
      <c r="N186" s="173" t="s">
        <v>48</v>
      </c>
      <c r="O186" s="58"/>
      <c r="P186" s="174">
        <f t="shared" si="27"/>
        <v>0</v>
      </c>
      <c r="Q186" s="174">
        <v>8.9999999999999998E-4</v>
      </c>
      <c r="R186" s="174">
        <f t="shared" si="28"/>
        <v>3.15E-2</v>
      </c>
      <c r="S186" s="174">
        <v>0</v>
      </c>
      <c r="T186" s="175">
        <f t="shared" si="29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6" t="s">
        <v>234</v>
      </c>
      <c r="AT186" s="176" t="s">
        <v>175</v>
      </c>
      <c r="AU186" s="176" t="s">
        <v>93</v>
      </c>
      <c r="AY186" s="14" t="s">
        <v>173</v>
      </c>
      <c r="BE186" s="100">
        <f t="shared" si="30"/>
        <v>0</v>
      </c>
      <c r="BF186" s="100">
        <f t="shared" si="31"/>
        <v>0</v>
      </c>
      <c r="BG186" s="100">
        <f t="shared" si="32"/>
        <v>0</v>
      </c>
      <c r="BH186" s="100">
        <f t="shared" si="33"/>
        <v>0</v>
      </c>
      <c r="BI186" s="100">
        <f t="shared" si="34"/>
        <v>0</v>
      </c>
      <c r="BJ186" s="14" t="s">
        <v>93</v>
      </c>
      <c r="BK186" s="100">
        <f t="shared" si="35"/>
        <v>0</v>
      </c>
      <c r="BL186" s="14" t="s">
        <v>234</v>
      </c>
      <c r="BM186" s="176" t="s">
        <v>1981</v>
      </c>
    </row>
    <row r="187" spans="1:65" s="2" customFormat="1" ht="14.45" customHeight="1">
      <c r="A187" s="32"/>
      <c r="B187" s="132"/>
      <c r="C187" s="164" t="s">
        <v>318</v>
      </c>
      <c r="D187" s="164" t="s">
        <v>175</v>
      </c>
      <c r="E187" s="165" t="s">
        <v>1982</v>
      </c>
      <c r="F187" s="166" t="s">
        <v>1983</v>
      </c>
      <c r="G187" s="167" t="s">
        <v>261</v>
      </c>
      <c r="H187" s="168">
        <v>10</v>
      </c>
      <c r="I187" s="169"/>
      <c r="J187" s="170"/>
      <c r="K187" s="171"/>
      <c r="L187" s="33"/>
      <c r="M187" s="172" t="s">
        <v>1</v>
      </c>
      <c r="N187" s="173" t="s">
        <v>48</v>
      </c>
      <c r="O187" s="58"/>
      <c r="P187" s="174">
        <f t="shared" si="27"/>
        <v>0</v>
      </c>
      <c r="Q187" s="174">
        <v>2.0200000000000001E-3</v>
      </c>
      <c r="R187" s="174">
        <f t="shared" si="28"/>
        <v>2.0200000000000003E-2</v>
      </c>
      <c r="S187" s="174">
        <v>0</v>
      </c>
      <c r="T187" s="175">
        <f t="shared" si="29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6" t="s">
        <v>234</v>
      </c>
      <c r="AT187" s="176" t="s">
        <v>175</v>
      </c>
      <c r="AU187" s="176" t="s">
        <v>93</v>
      </c>
      <c r="AY187" s="14" t="s">
        <v>173</v>
      </c>
      <c r="BE187" s="100">
        <f t="shared" si="30"/>
        <v>0</v>
      </c>
      <c r="BF187" s="100">
        <f t="shared" si="31"/>
        <v>0</v>
      </c>
      <c r="BG187" s="100">
        <f t="shared" si="32"/>
        <v>0</v>
      </c>
      <c r="BH187" s="100">
        <f t="shared" si="33"/>
        <v>0</v>
      </c>
      <c r="BI187" s="100">
        <f t="shared" si="34"/>
        <v>0</v>
      </c>
      <c r="BJ187" s="14" t="s">
        <v>93</v>
      </c>
      <c r="BK187" s="100">
        <f t="shared" si="35"/>
        <v>0</v>
      </c>
      <c r="BL187" s="14" t="s">
        <v>234</v>
      </c>
      <c r="BM187" s="176" t="s">
        <v>1984</v>
      </c>
    </row>
    <row r="188" spans="1:65" s="2" customFormat="1" ht="49.15" customHeight="1">
      <c r="A188" s="32"/>
      <c r="B188" s="132"/>
      <c r="C188" s="177" t="s">
        <v>322</v>
      </c>
      <c r="D188" s="177" t="s">
        <v>341</v>
      </c>
      <c r="E188" s="178" t="s">
        <v>1985</v>
      </c>
      <c r="F188" s="179" t="s">
        <v>1986</v>
      </c>
      <c r="G188" s="180" t="s">
        <v>362</v>
      </c>
      <c r="H188" s="181">
        <v>136</v>
      </c>
      <c r="I188" s="182"/>
      <c r="J188" s="183"/>
      <c r="K188" s="184"/>
      <c r="L188" s="185"/>
      <c r="M188" s="186" t="s">
        <v>1</v>
      </c>
      <c r="N188" s="187" t="s">
        <v>48</v>
      </c>
      <c r="O188" s="58"/>
      <c r="P188" s="174">
        <f t="shared" si="27"/>
        <v>0</v>
      </c>
      <c r="Q188" s="174">
        <v>7.1000000000000005E-5</v>
      </c>
      <c r="R188" s="174">
        <f t="shared" si="28"/>
        <v>9.6560000000000014E-3</v>
      </c>
      <c r="S188" s="174">
        <v>0</v>
      </c>
      <c r="T188" s="175">
        <f t="shared" si="29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6" t="s">
        <v>297</v>
      </c>
      <c r="AT188" s="176" t="s">
        <v>341</v>
      </c>
      <c r="AU188" s="176" t="s">
        <v>93</v>
      </c>
      <c r="AY188" s="14" t="s">
        <v>173</v>
      </c>
      <c r="BE188" s="100">
        <f t="shared" si="30"/>
        <v>0</v>
      </c>
      <c r="BF188" s="100">
        <f t="shared" si="31"/>
        <v>0</v>
      </c>
      <c r="BG188" s="100">
        <f t="shared" si="32"/>
        <v>0</v>
      </c>
      <c r="BH188" s="100">
        <f t="shared" si="33"/>
        <v>0</v>
      </c>
      <c r="BI188" s="100">
        <f t="shared" si="34"/>
        <v>0</v>
      </c>
      <c r="BJ188" s="14" t="s">
        <v>93</v>
      </c>
      <c r="BK188" s="100">
        <f t="shared" si="35"/>
        <v>0</v>
      </c>
      <c r="BL188" s="14" t="s">
        <v>234</v>
      </c>
      <c r="BM188" s="176" t="s">
        <v>1987</v>
      </c>
    </row>
    <row r="189" spans="1:65" s="2" customFormat="1" ht="14.45" customHeight="1">
      <c r="A189" s="32"/>
      <c r="B189" s="132"/>
      <c r="C189" s="164" t="s">
        <v>328</v>
      </c>
      <c r="D189" s="164" t="s">
        <v>175</v>
      </c>
      <c r="E189" s="165" t="s">
        <v>1988</v>
      </c>
      <c r="F189" s="166" t="s">
        <v>1989</v>
      </c>
      <c r="G189" s="167" t="s">
        <v>261</v>
      </c>
      <c r="H189" s="168">
        <v>709</v>
      </c>
      <c r="I189" s="169"/>
      <c r="J189" s="170"/>
      <c r="K189" s="171"/>
      <c r="L189" s="33"/>
      <c r="M189" s="172" t="s">
        <v>1</v>
      </c>
      <c r="N189" s="173" t="s">
        <v>48</v>
      </c>
      <c r="O189" s="58"/>
      <c r="P189" s="174">
        <f t="shared" si="27"/>
        <v>0</v>
      </c>
      <c r="Q189" s="174">
        <v>0</v>
      </c>
      <c r="R189" s="174">
        <f t="shared" si="28"/>
        <v>0</v>
      </c>
      <c r="S189" s="174">
        <v>0</v>
      </c>
      <c r="T189" s="175">
        <f t="shared" si="29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6" t="s">
        <v>234</v>
      </c>
      <c r="AT189" s="176" t="s">
        <v>175</v>
      </c>
      <c r="AU189" s="176" t="s">
        <v>93</v>
      </c>
      <c r="AY189" s="14" t="s">
        <v>173</v>
      </c>
      <c r="BE189" s="100">
        <f t="shared" si="30"/>
        <v>0</v>
      </c>
      <c r="BF189" s="100">
        <f t="shared" si="31"/>
        <v>0</v>
      </c>
      <c r="BG189" s="100">
        <f t="shared" si="32"/>
        <v>0</v>
      </c>
      <c r="BH189" s="100">
        <f t="shared" si="33"/>
        <v>0</v>
      </c>
      <c r="BI189" s="100">
        <f t="shared" si="34"/>
        <v>0</v>
      </c>
      <c r="BJ189" s="14" t="s">
        <v>93</v>
      </c>
      <c r="BK189" s="100">
        <f t="shared" si="35"/>
        <v>0</v>
      </c>
      <c r="BL189" s="14" t="s">
        <v>234</v>
      </c>
      <c r="BM189" s="176" t="s">
        <v>1990</v>
      </c>
    </row>
    <row r="190" spans="1:65" s="2" customFormat="1" ht="14.45" customHeight="1">
      <c r="A190" s="32"/>
      <c r="B190" s="132"/>
      <c r="C190" s="164" t="s">
        <v>336</v>
      </c>
      <c r="D190" s="164" t="s">
        <v>175</v>
      </c>
      <c r="E190" s="165" t="s">
        <v>1991</v>
      </c>
      <c r="F190" s="166" t="s">
        <v>1992</v>
      </c>
      <c r="G190" s="167" t="s">
        <v>261</v>
      </c>
      <c r="H190" s="168">
        <v>10</v>
      </c>
      <c r="I190" s="169"/>
      <c r="J190" s="170"/>
      <c r="K190" s="171"/>
      <c r="L190" s="33"/>
      <c r="M190" s="172" t="s">
        <v>1</v>
      </c>
      <c r="N190" s="173" t="s">
        <v>48</v>
      </c>
      <c r="O190" s="58"/>
      <c r="P190" s="174">
        <f t="shared" si="27"/>
        <v>0</v>
      </c>
      <c r="Q190" s="174">
        <v>3.2000000000000002E-3</v>
      </c>
      <c r="R190" s="174">
        <f t="shared" si="28"/>
        <v>3.2000000000000001E-2</v>
      </c>
      <c r="S190" s="174">
        <v>0</v>
      </c>
      <c r="T190" s="175">
        <f t="shared" si="29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6" t="s">
        <v>234</v>
      </c>
      <c r="AT190" s="176" t="s">
        <v>175</v>
      </c>
      <c r="AU190" s="176" t="s">
        <v>93</v>
      </c>
      <c r="AY190" s="14" t="s">
        <v>173</v>
      </c>
      <c r="BE190" s="100">
        <f t="shared" si="30"/>
        <v>0</v>
      </c>
      <c r="BF190" s="100">
        <f t="shared" si="31"/>
        <v>0</v>
      </c>
      <c r="BG190" s="100">
        <f t="shared" si="32"/>
        <v>0</v>
      </c>
      <c r="BH190" s="100">
        <f t="shared" si="33"/>
        <v>0</v>
      </c>
      <c r="BI190" s="100">
        <f t="shared" si="34"/>
        <v>0</v>
      </c>
      <c r="BJ190" s="14" t="s">
        <v>93</v>
      </c>
      <c r="BK190" s="100">
        <f t="shared" si="35"/>
        <v>0</v>
      </c>
      <c r="BL190" s="14" t="s">
        <v>234</v>
      </c>
      <c r="BM190" s="176" t="s">
        <v>1993</v>
      </c>
    </row>
    <row r="191" spans="1:65" s="2" customFormat="1" ht="24.2" customHeight="1">
      <c r="A191" s="32"/>
      <c r="B191" s="132"/>
      <c r="C191" s="164" t="s">
        <v>340</v>
      </c>
      <c r="D191" s="164" t="s">
        <v>175</v>
      </c>
      <c r="E191" s="165" t="s">
        <v>1994</v>
      </c>
      <c r="F191" s="166" t="s">
        <v>1995</v>
      </c>
      <c r="G191" s="167" t="s">
        <v>300</v>
      </c>
      <c r="H191" s="168">
        <v>1.2</v>
      </c>
      <c r="I191" s="169"/>
      <c r="J191" s="170"/>
      <c r="K191" s="171"/>
      <c r="L191" s="33"/>
      <c r="M191" s="172" t="s">
        <v>1</v>
      </c>
      <c r="N191" s="173" t="s">
        <v>48</v>
      </c>
      <c r="O191" s="58"/>
      <c r="P191" s="174">
        <f t="shared" si="27"/>
        <v>0</v>
      </c>
      <c r="Q191" s="174">
        <v>0</v>
      </c>
      <c r="R191" s="174">
        <f t="shared" si="28"/>
        <v>0</v>
      </c>
      <c r="S191" s="174">
        <v>0</v>
      </c>
      <c r="T191" s="175">
        <f t="shared" si="29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6" t="s">
        <v>234</v>
      </c>
      <c r="AT191" s="176" t="s">
        <v>175</v>
      </c>
      <c r="AU191" s="176" t="s">
        <v>93</v>
      </c>
      <c r="AY191" s="14" t="s">
        <v>173</v>
      </c>
      <c r="BE191" s="100">
        <f t="shared" si="30"/>
        <v>0</v>
      </c>
      <c r="BF191" s="100">
        <f t="shared" si="31"/>
        <v>0</v>
      </c>
      <c r="BG191" s="100">
        <f t="shared" si="32"/>
        <v>0</v>
      </c>
      <c r="BH191" s="100">
        <f t="shared" si="33"/>
        <v>0</v>
      </c>
      <c r="BI191" s="100">
        <f t="shared" si="34"/>
        <v>0</v>
      </c>
      <c r="BJ191" s="14" t="s">
        <v>93</v>
      </c>
      <c r="BK191" s="100">
        <f t="shared" si="35"/>
        <v>0</v>
      </c>
      <c r="BL191" s="14" t="s">
        <v>234</v>
      </c>
      <c r="BM191" s="176" t="s">
        <v>1996</v>
      </c>
    </row>
    <row r="192" spans="1:65" s="2" customFormat="1" ht="24.2" customHeight="1">
      <c r="A192" s="32"/>
      <c r="B192" s="132"/>
      <c r="C192" s="164" t="s">
        <v>345</v>
      </c>
      <c r="D192" s="164" t="s">
        <v>175</v>
      </c>
      <c r="E192" s="165" t="s">
        <v>1997</v>
      </c>
      <c r="F192" s="166" t="s">
        <v>1998</v>
      </c>
      <c r="G192" s="167" t="s">
        <v>1912</v>
      </c>
      <c r="H192" s="193"/>
      <c r="I192" s="169"/>
      <c r="J192" s="170"/>
      <c r="K192" s="171"/>
      <c r="L192" s="33"/>
      <c r="M192" s="172" t="s">
        <v>1</v>
      </c>
      <c r="N192" s="173" t="s">
        <v>48</v>
      </c>
      <c r="O192" s="58"/>
      <c r="P192" s="174">
        <f t="shared" si="27"/>
        <v>0</v>
      </c>
      <c r="Q192" s="174">
        <v>0</v>
      </c>
      <c r="R192" s="174">
        <f t="shared" si="28"/>
        <v>0</v>
      </c>
      <c r="S192" s="174">
        <v>0</v>
      </c>
      <c r="T192" s="175">
        <f t="shared" si="29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6" t="s">
        <v>234</v>
      </c>
      <c r="AT192" s="176" t="s">
        <v>175</v>
      </c>
      <c r="AU192" s="176" t="s">
        <v>93</v>
      </c>
      <c r="AY192" s="14" t="s">
        <v>173</v>
      </c>
      <c r="BE192" s="100">
        <f t="shared" si="30"/>
        <v>0</v>
      </c>
      <c r="BF192" s="100">
        <f t="shared" si="31"/>
        <v>0</v>
      </c>
      <c r="BG192" s="100">
        <f t="shared" si="32"/>
        <v>0</v>
      </c>
      <c r="BH192" s="100">
        <f t="shared" si="33"/>
        <v>0</v>
      </c>
      <c r="BI192" s="100">
        <f t="shared" si="34"/>
        <v>0</v>
      </c>
      <c r="BJ192" s="14" t="s">
        <v>93</v>
      </c>
      <c r="BK192" s="100">
        <f t="shared" si="35"/>
        <v>0</v>
      </c>
      <c r="BL192" s="14" t="s">
        <v>234</v>
      </c>
      <c r="BM192" s="176" t="s">
        <v>1999</v>
      </c>
    </row>
    <row r="193" spans="1:65" s="12" customFormat="1" ht="20.85" customHeight="1">
      <c r="B193" s="151"/>
      <c r="D193" s="152" t="s">
        <v>81</v>
      </c>
      <c r="E193" s="162" t="s">
        <v>2000</v>
      </c>
      <c r="F193" s="162" t="s">
        <v>2001</v>
      </c>
      <c r="I193" s="154"/>
      <c r="J193" s="163"/>
      <c r="L193" s="151"/>
      <c r="M193" s="156"/>
      <c r="N193" s="157"/>
      <c r="O193" s="157"/>
      <c r="P193" s="158">
        <f>P194</f>
        <v>0</v>
      </c>
      <c r="Q193" s="157"/>
      <c r="R193" s="158">
        <f>R194</f>
        <v>0</v>
      </c>
      <c r="S193" s="157"/>
      <c r="T193" s="159">
        <f>T194</f>
        <v>0</v>
      </c>
      <c r="AR193" s="152" t="s">
        <v>102</v>
      </c>
      <c r="AT193" s="160" t="s">
        <v>81</v>
      </c>
      <c r="AU193" s="160" t="s">
        <v>93</v>
      </c>
      <c r="AY193" s="152" t="s">
        <v>173</v>
      </c>
      <c r="BK193" s="161">
        <f>BK194</f>
        <v>0</v>
      </c>
    </row>
    <row r="194" spans="1:65" s="2" customFormat="1" ht="14.45" customHeight="1">
      <c r="A194" s="32"/>
      <c r="B194" s="132"/>
      <c r="C194" s="164" t="s">
        <v>351</v>
      </c>
      <c r="D194" s="164" t="s">
        <v>175</v>
      </c>
      <c r="E194" s="165" t="s">
        <v>2002</v>
      </c>
      <c r="F194" s="166" t="s">
        <v>2003</v>
      </c>
      <c r="G194" s="167" t="s">
        <v>362</v>
      </c>
      <c r="H194" s="168">
        <v>1</v>
      </c>
      <c r="I194" s="169"/>
      <c r="J194" s="170"/>
      <c r="K194" s="171"/>
      <c r="L194" s="33"/>
      <c r="M194" s="172" t="s">
        <v>1</v>
      </c>
      <c r="N194" s="173" t="s">
        <v>48</v>
      </c>
      <c r="O194" s="58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6" t="s">
        <v>234</v>
      </c>
      <c r="AT194" s="176" t="s">
        <v>175</v>
      </c>
      <c r="AU194" s="176" t="s">
        <v>102</v>
      </c>
      <c r="AY194" s="14" t="s">
        <v>173</v>
      </c>
      <c r="BE194" s="100">
        <f>IF(N194="základná",J194,0)</f>
        <v>0</v>
      </c>
      <c r="BF194" s="100">
        <f>IF(N194="znížená",J194,0)</f>
        <v>0</v>
      </c>
      <c r="BG194" s="100">
        <f>IF(N194="zákl. prenesená",J194,0)</f>
        <v>0</v>
      </c>
      <c r="BH194" s="100">
        <f>IF(N194="zníž. prenesená",J194,0)</f>
        <v>0</v>
      </c>
      <c r="BI194" s="100">
        <f>IF(N194="nulová",J194,0)</f>
        <v>0</v>
      </c>
      <c r="BJ194" s="14" t="s">
        <v>93</v>
      </c>
      <c r="BK194" s="100">
        <f>ROUND(I194*H194,2)</f>
        <v>0</v>
      </c>
      <c r="BL194" s="14" t="s">
        <v>234</v>
      </c>
      <c r="BM194" s="176" t="s">
        <v>2004</v>
      </c>
    </row>
    <row r="195" spans="1:65" s="12" customFormat="1" ht="22.9" customHeight="1">
      <c r="B195" s="151"/>
      <c r="D195" s="152" t="s">
        <v>81</v>
      </c>
      <c r="E195" s="162" t="s">
        <v>2005</v>
      </c>
      <c r="F195" s="162" t="s">
        <v>2006</v>
      </c>
      <c r="I195" s="154"/>
      <c r="J195" s="163"/>
      <c r="L195" s="151"/>
      <c r="M195" s="156"/>
      <c r="N195" s="157"/>
      <c r="O195" s="157"/>
      <c r="P195" s="158">
        <f>SUM(P196:P219)</f>
        <v>0</v>
      </c>
      <c r="Q195" s="157"/>
      <c r="R195" s="158">
        <f>SUM(R196:R219)</f>
        <v>6.3565755778775337E-2</v>
      </c>
      <c r="S195" s="157"/>
      <c r="T195" s="159">
        <f>SUM(T196:T219)</f>
        <v>5.04E-2</v>
      </c>
      <c r="AR195" s="152" t="s">
        <v>93</v>
      </c>
      <c r="AT195" s="160" t="s">
        <v>81</v>
      </c>
      <c r="AU195" s="160" t="s">
        <v>88</v>
      </c>
      <c r="AY195" s="152" t="s">
        <v>173</v>
      </c>
      <c r="BK195" s="161">
        <f>SUM(BK196:BK219)</f>
        <v>0</v>
      </c>
    </row>
    <row r="196" spans="1:65" s="2" customFormat="1" ht="14.45" customHeight="1">
      <c r="A196" s="32"/>
      <c r="B196" s="132"/>
      <c r="C196" s="164" t="s">
        <v>355</v>
      </c>
      <c r="D196" s="164" t="s">
        <v>175</v>
      </c>
      <c r="E196" s="165" t="s">
        <v>2007</v>
      </c>
      <c r="F196" s="166" t="s">
        <v>2008</v>
      </c>
      <c r="G196" s="167" t="s">
        <v>362</v>
      </c>
      <c r="H196" s="168">
        <v>1</v>
      </c>
      <c r="I196" s="169"/>
      <c r="J196" s="170"/>
      <c r="K196" s="171"/>
      <c r="L196" s="33"/>
      <c r="M196" s="172" t="s">
        <v>1</v>
      </c>
      <c r="N196" s="173" t="s">
        <v>48</v>
      </c>
      <c r="O196" s="58"/>
      <c r="P196" s="174">
        <f t="shared" ref="P196:P219" si="36">O196*H196</f>
        <v>0</v>
      </c>
      <c r="Q196" s="174">
        <v>0</v>
      </c>
      <c r="R196" s="174">
        <f t="shared" ref="R196:R219" si="37">Q196*H196</f>
        <v>0</v>
      </c>
      <c r="S196" s="174">
        <v>0</v>
      </c>
      <c r="T196" s="175">
        <f t="shared" ref="T196:T219" si="38"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6" t="s">
        <v>234</v>
      </c>
      <c r="AT196" s="176" t="s">
        <v>175</v>
      </c>
      <c r="AU196" s="176" t="s">
        <v>93</v>
      </c>
      <c r="AY196" s="14" t="s">
        <v>173</v>
      </c>
      <c r="BE196" s="100">
        <f t="shared" ref="BE196:BE219" si="39">IF(N196="základná",J196,0)</f>
        <v>0</v>
      </c>
      <c r="BF196" s="100">
        <f t="shared" ref="BF196:BF219" si="40">IF(N196="znížená",J196,0)</f>
        <v>0</v>
      </c>
      <c r="BG196" s="100">
        <f t="shared" ref="BG196:BG219" si="41">IF(N196="zákl. prenesená",J196,0)</f>
        <v>0</v>
      </c>
      <c r="BH196" s="100">
        <f t="shared" ref="BH196:BH219" si="42">IF(N196="zníž. prenesená",J196,0)</f>
        <v>0</v>
      </c>
      <c r="BI196" s="100">
        <f t="shared" ref="BI196:BI219" si="43">IF(N196="nulová",J196,0)</f>
        <v>0</v>
      </c>
      <c r="BJ196" s="14" t="s">
        <v>93</v>
      </c>
      <c r="BK196" s="100">
        <f t="shared" ref="BK196:BK219" si="44">ROUND(I196*H196,2)</f>
        <v>0</v>
      </c>
      <c r="BL196" s="14" t="s">
        <v>234</v>
      </c>
      <c r="BM196" s="176" t="s">
        <v>2009</v>
      </c>
    </row>
    <row r="197" spans="1:65" s="2" customFormat="1" ht="24.2" customHeight="1">
      <c r="A197" s="32"/>
      <c r="B197" s="132"/>
      <c r="C197" s="177" t="s">
        <v>359</v>
      </c>
      <c r="D197" s="177" t="s">
        <v>341</v>
      </c>
      <c r="E197" s="178" t="s">
        <v>2010</v>
      </c>
      <c r="F197" s="179" t="s">
        <v>2011</v>
      </c>
      <c r="G197" s="180" t="s">
        <v>362</v>
      </c>
      <c r="H197" s="181">
        <v>1</v>
      </c>
      <c r="I197" s="182"/>
      <c r="J197" s="183"/>
      <c r="K197" s="184"/>
      <c r="L197" s="185"/>
      <c r="M197" s="186" t="s">
        <v>1</v>
      </c>
      <c r="N197" s="187" t="s">
        <v>48</v>
      </c>
      <c r="O197" s="58"/>
      <c r="P197" s="174">
        <f t="shared" si="36"/>
        <v>0</v>
      </c>
      <c r="Q197" s="174">
        <v>6.0000000000000001E-3</v>
      </c>
      <c r="R197" s="174">
        <f t="shared" si="37"/>
        <v>6.0000000000000001E-3</v>
      </c>
      <c r="S197" s="174">
        <v>0</v>
      </c>
      <c r="T197" s="175">
        <f t="shared" si="38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6" t="s">
        <v>297</v>
      </c>
      <c r="AT197" s="176" t="s">
        <v>341</v>
      </c>
      <c r="AU197" s="176" t="s">
        <v>93</v>
      </c>
      <c r="AY197" s="14" t="s">
        <v>173</v>
      </c>
      <c r="BE197" s="100">
        <f t="shared" si="39"/>
        <v>0</v>
      </c>
      <c r="BF197" s="100">
        <f t="shared" si="40"/>
        <v>0</v>
      </c>
      <c r="BG197" s="100">
        <f t="shared" si="41"/>
        <v>0</v>
      </c>
      <c r="BH197" s="100">
        <f t="shared" si="42"/>
        <v>0</v>
      </c>
      <c r="BI197" s="100">
        <f t="shared" si="43"/>
        <v>0</v>
      </c>
      <c r="BJ197" s="14" t="s">
        <v>93</v>
      </c>
      <c r="BK197" s="100">
        <f t="shared" si="44"/>
        <v>0</v>
      </c>
      <c r="BL197" s="14" t="s">
        <v>234</v>
      </c>
      <c r="BM197" s="176" t="s">
        <v>2012</v>
      </c>
    </row>
    <row r="198" spans="1:65" s="2" customFormat="1" ht="24.2" customHeight="1">
      <c r="A198" s="32"/>
      <c r="B198" s="132"/>
      <c r="C198" s="164" t="s">
        <v>364</v>
      </c>
      <c r="D198" s="164" t="s">
        <v>175</v>
      </c>
      <c r="E198" s="165" t="s">
        <v>2013</v>
      </c>
      <c r="F198" s="166" t="s">
        <v>2014</v>
      </c>
      <c r="G198" s="167" t="s">
        <v>362</v>
      </c>
      <c r="H198" s="168">
        <v>112</v>
      </c>
      <c r="I198" s="169"/>
      <c r="J198" s="170"/>
      <c r="K198" s="171"/>
      <c r="L198" s="33"/>
      <c r="M198" s="172" t="s">
        <v>1</v>
      </c>
      <c r="N198" s="173" t="s">
        <v>48</v>
      </c>
      <c r="O198" s="58"/>
      <c r="P198" s="174">
        <f t="shared" si="36"/>
        <v>0</v>
      </c>
      <c r="Q198" s="174">
        <v>9.0000000000000006E-5</v>
      </c>
      <c r="R198" s="174">
        <f t="shared" si="37"/>
        <v>1.008E-2</v>
      </c>
      <c r="S198" s="174">
        <v>4.4999999999999999E-4</v>
      </c>
      <c r="T198" s="175">
        <f t="shared" si="38"/>
        <v>5.04E-2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6" t="s">
        <v>234</v>
      </c>
      <c r="AT198" s="176" t="s">
        <v>175</v>
      </c>
      <c r="AU198" s="176" t="s">
        <v>93</v>
      </c>
      <c r="AY198" s="14" t="s">
        <v>173</v>
      </c>
      <c r="BE198" s="100">
        <f t="shared" si="39"/>
        <v>0</v>
      </c>
      <c r="BF198" s="100">
        <f t="shared" si="40"/>
        <v>0</v>
      </c>
      <c r="BG198" s="100">
        <f t="shared" si="41"/>
        <v>0</v>
      </c>
      <c r="BH198" s="100">
        <f t="shared" si="42"/>
        <v>0</v>
      </c>
      <c r="BI198" s="100">
        <f t="shared" si="43"/>
        <v>0</v>
      </c>
      <c r="BJ198" s="14" t="s">
        <v>93</v>
      </c>
      <c r="BK198" s="100">
        <f t="shared" si="44"/>
        <v>0</v>
      </c>
      <c r="BL198" s="14" t="s">
        <v>234</v>
      </c>
      <c r="BM198" s="176" t="s">
        <v>2015</v>
      </c>
    </row>
    <row r="199" spans="1:65" s="2" customFormat="1" ht="14.45" customHeight="1">
      <c r="A199" s="32"/>
      <c r="B199" s="132"/>
      <c r="C199" s="164" t="s">
        <v>489</v>
      </c>
      <c r="D199" s="164" t="s">
        <v>175</v>
      </c>
      <c r="E199" s="165" t="s">
        <v>2016</v>
      </c>
      <c r="F199" s="166" t="s">
        <v>2017</v>
      </c>
      <c r="G199" s="167" t="s">
        <v>362</v>
      </c>
      <c r="H199" s="168">
        <v>4</v>
      </c>
      <c r="I199" s="169"/>
      <c r="J199" s="170"/>
      <c r="K199" s="171"/>
      <c r="L199" s="33"/>
      <c r="M199" s="172" t="s">
        <v>1</v>
      </c>
      <c r="N199" s="173" t="s">
        <v>48</v>
      </c>
      <c r="O199" s="58"/>
      <c r="P199" s="174">
        <f t="shared" si="36"/>
        <v>0</v>
      </c>
      <c r="Q199" s="174">
        <v>3.0000000000000001E-5</v>
      </c>
      <c r="R199" s="174">
        <f t="shared" si="37"/>
        <v>1.2E-4</v>
      </c>
      <c r="S199" s="174">
        <v>0</v>
      </c>
      <c r="T199" s="175">
        <f t="shared" si="38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6" t="s">
        <v>234</v>
      </c>
      <c r="AT199" s="176" t="s">
        <v>175</v>
      </c>
      <c r="AU199" s="176" t="s">
        <v>93</v>
      </c>
      <c r="AY199" s="14" t="s">
        <v>173</v>
      </c>
      <c r="BE199" s="100">
        <f t="shared" si="39"/>
        <v>0</v>
      </c>
      <c r="BF199" s="100">
        <f t="shared" si="40"/>
        <v>0</v>
      </c>
      <c r="BG199" s="100">
        <f t="shared" si="41"/>
        <v>0</v>
      </c>
      <c r="BH199" s="100">
        <f t="shared" si="42"/>
        <v>0</v>
      </c>
      <c r="BI199" s="100">
        <f t="shared" si="43"/>
        <v>0</v>
      </c>
      <c r="BJ199" s="14" t="s">
        <v>93</v>
      </c>
      <c r="BK199" s="100">
        <f t="shared" si="44"/>
        <v>0</v>
      </c>
      <c r="BL199" s="14" t="s">
        <v>234</v>
      </c>
      <c r="BM199" s="176" t="s">
        <v>2018</v>
      </c>
    </row>
    <row r="200" spans="1:65" s="2" customFormat="1" ht="14.45" customHeight="1">
      <c r="A200" s="32"/>
      <c r="B200" s="132"/>
      <c r="C200" s="177" t="s">
        <v>493</v>
      </c>
      <c r="D200" s="177" t="s">
        <v>341</v>
      </c>
      <c r="E200" s="178" t="s">
        <v>2019</v>
      </c>
      <c r="F200" s="179" t="s">
        <v>2020</v>
      </c>
      <c r="G200" s="180" t="s">
        <v>362</v>
      </c>
      <c r="H200" s="181">
        <v>2</v>
      </c>
      <c r="I200" s="182"/>
      <c r="J200" s="183"/>
      <c r="K200" s="184"/>
      <c r="L200" s="185"/>
      <c r="M200" s="186" t="s">
        <v>1</v>
      </c>
      <c r="N200" s="187" t="s">
        <v>48</v>
      </c>
      <c r="O200" s="58"/>
      <c r="P200" s="174">
        <f t="shared" si="36"/>
        <v>0</v>
      </c>
      <c r="Q200" s="174">
        <v>5.0000000000000002E-5</v>
      </c>
      <c r="R200" s="174">
        <f t="shared" si="37"/>
        <v>1E-4</v>
      </c>
      <c r="S200" s="174">
        <v>0</v>
      </c>
      <c r="T200" s="175">
        <f t="shared" si="38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6" t="s">
        <v>297</v>
      </c>
      <c r="AT200" s="176" t="s">
        <v>341</v>
      </c>
      <c r="AU200" s="176" t="s">
        <v>93</v>
      </c>
      <c r="AY200" s="14" t="s">
        <v>173</v>
      </c>
      <c r="BE200" s="100">
        <f t="shared" si="39"/>
        <v>0</v>
      </c>
      <c r="BF200" s="100">
        <f t="shared" si="40"/>
        <v>0</v>
      </c>
      <c r="BG200" s="100">
        <f t="shared" si="41"/>
        <v>0</v>
      </c>
      <c r="BH200" s="100">
        <f t="shared" si="42"/>
        <v>0</v>
      </c>
      <c r="BI200" s="100">
        <f t="shared" si="43"/>
        <v>0</v>
      </c>
      <c r="BJ200" s="14" t="s">
        <v>93</v>
      </c>
      <c r="BK200" s="100">
        <f t="shared" si="44"/>
        <v>0</v>
      </c>
      <c r="BL200" s="14" t="s">
        <v>234</v>
      </c>
      <c r="BM200" s="176" t="s">
        <v>2021</v>
      </c>
    </row>
    <row r="201" spans="1:65" s="2" customFormat="1" ht="14.45" customHeight="1">
      <c r="A201" s="32"/>
      <c r="B201" s="132"/>
      <c r="C201" s="177" t="s">
        <v>497</v>
      </c>
      <c r="D201" s="177" t="s">
        <v>341</v>
      </c>
      <c r="E201" s="178" t="s">
        <v>2022</v>
      </c>
      <c r="F201" s="179" t="s">
        <v>2023</v>
      </c>
      <c r="G201" s="180" t="s">
        <v>362</v>
      </c>
      <c r="H201" s="181">
        <v>2</v>
      </c>
      <c r="I201" s="182"/>
      <c r="J201" s="183"/>
      <c r="K201" s="184"/>
      <c r="L201" s="185"/>
      <c r="M201" s="186" t="s">
        <v>1</v>
      </c>
      <c r="N201" s="187" t="s">
        <v>48</v>
      </c>
      <c r="O201" s="58"/>
      <c r="P201" s="174">
        <f t="shared" si="36"/>
        <v>0</v>
      </c>
      <c r="Q201" s="174">
        <v>3.8999999999999999E-4</v>
      </c>
      <c r="R201" s="174">
        <f t="shared" si="37"/>
        <v>7.7999999999999999E-4</v>
      </c>
      <c r="S201" s="174">
        <v>0</v>
      </c>
      <c r="T201" s="175">
        <f t="shared" si="38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6" t="s">
        <v>297</v>
      </c>
      <c r="AT201" s="176" t="s">
        <v>341</v>
      </c>
      <c r="AU201" s="176" t="s">
        <v>93</v>
      </c>
      <c r="AY201" s="14" t="s">
        <v>173</v>
      </c>
      <c r="BE201" s="100">
        <f t="shared" si="39"/>
        <v>0</v>
      </c>
      <c r="BF201" s="100">
        <f t="shared" si="40"/>
        <v>0</v>
      </c>
      <c r="BG201" s="100">
        <f t="shared" si="41"/>
        <v>0</v>
      </c>
      <c r="BH201" s="100">
        <f t="shared" si="42"/>
        <v>0</v>
      </c>
      <c r="BI201" s="100">
        <f t="shared" si="43"/>
        <v>0</v>
      </c>
      <c r="BJ201" s="14" t="s">
        <v>93</v>
      </c>
      <c r="BK201" s="100">
        <f t="shared" si="44"/>
        <v>0</v>
      </c>
      <c r="BL201" s="14" t="s">
        <v>234</v>
      </c>
      <c r="BM201" s="176" t="s">
        <v>2024</v>
      </c>
    </row>
    <row r="202" spans="1:65" s="2" customFormat="1" ht="14.45" customHeight="1">
      <c r="A202" s="32"/>
      <c r="B202" s="132"/>
      <c r="C202" s="164" t="s">
        <v>501</v>
      </c>
      <c r="D202" s="164" t="s">
        <v>175</v>
      </c>
      <c r="E202" s="165" t="s">
        <v>2025</v>
      </c>
      <c r="F202" s="166" t="s">
        <v>2026</v>
      </c>
      <c r="G202" s="167" t="s">
        <v>362</v>
      </c>
      <c r="H202" s="168">
        <v>68</v>
      </c>
      <c r="I202" s="169"/>
      <c r="J202" s="170"/>
      <c r="K202" s="171"/>
      <c r="L202" s="33"/>
      <c r="M202" s="172" t="s">
        <v>1</v>
      </c>
      <c r="N202" s="173" t="s">
        <v>48</v>
      </c>
      <c r="O202" s="58"/>
      <c r="P202" s="174">
        <f t="shared" si="36"/>
        <v>0</v>
      </c>
      <c r="Q202" s="174">
        <v>2.0000000000000002E-5</v>
      </c>
      <c r="R202" s="174">
        <f t="shared" si="37"/>
        <v>1.3600000000000001E-3</v>
      </c>
      <c r="S202" s="174">
        <v>0</v>
      </c>
      <c r="T202" s="175">
        <f t="shared" si="38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6" t="s">
        <v>234</v>
      </c>
      <c r="AT202" s="176" t="s">
        <v>175</v>
      </c>
      <c r="AU202" s="176" t="s">
        <v>93</v>
      </c>
      <c r="AY202" s="14" t="s">
        <v>173</v>
      </c>
      <c r="BE202" s="100">
        <f t="shared" si="39"/>
        <v>0</v>
      </c>
      <c r="BF202" s="100">
        <f t="shared" si="40"/>
        <v>0</v>
      </c>
      <c r="BG202" s="100">
        <f t="shared" si="41"/>
        <v>0</v>
      </c>
      <c r="BH202" s="100">
        <f t="shared" si="42"/>
        <v>0</v>
      </c>
      <c r="BI202" s="100">
        <f t="shared" si="43"/>
        <v>0</v>
      </c>
      <c r="BJ202" s="14" t="s">
        <v>93</v>
      </c>
      <c r="BK202" s="100">
        <f t="shared" si="44"/>
        <v>0</v>
      </c>
      <c r="BL202" s="14" t="s">
        <v>234</v>
      </c>
      <c r="BM202" s="176" t="s">
        <v>2027</v>
      </c>
    </row>
    <row r="203" spans="1:65" s="2" customFormat="1" ht="49.15" customHeight="1">
      <c r="A203" s="32"/>
      <c r="B203" s="132"/>
      <c r="C203" s="177" t="s">
        <v>505</v>
      </c>
      <c r="D203" s="177" t="s">
        <v>341</v>
      </c>
      <c r="E203" s="178" t="s">
        <v>2028</v>
      </c>
      <c r="F203" s="179" t="s">
        <v>2029</v>
      </c>
      <c r="G203" s="180" t="s">
        <v>362</v>
      </c>
      <c r="H203" s="181">
        <v>68</v>
      </c>
      <c r="I203" s="182"/>
      <c r="J203" s="183"/>
      <c r="K203" s="184"/>
      <c r="L203" s="185"/>
      <c r="M203" s="186" t="s">
        <v>1</v>
      </c>
      <c r="N203" s="187" t="s">
        <v>48</v>
      </c>
      <c r="O203" s="58"/>
      <c r="P203" s="174">
        <f t="shared" si="36"/>
        <v>0</v>
      </c>
      <c r="Q203" s="174">
        <v>4.8999999999999998E-4</v>
      </c>
      <c r="R203" s="174">
        <f t="shared" si="37"/>
        <v>3.3320000000000002E-2</v>
      </c>
      <c r="S203" s="174">
        <v>0</v>
      </c>
      <c r="T203" s="175">
        <f t="shared" si="38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6" t="s">
        <v>297</v>
      </c>
      <c r="AT203" s="176" t="s">
        <v>341</v>
      </c>
      <c r="AU203" s="176" t="s">
        <v>93</v>
      </c>
      <c r="AY203" s="14" t="s">
        <v>173</v>
      </c>
      <c r="BE203" s="100">
        <f t="shared" si="39"/>
        <v>0</v>
      </c>
      <c r="BF203" s="100">
        <f t="shared" si="40"/>
        <v>0</v>
      </c>
      <c r="BG203" s="100">
        <f t="shared" si="41"/>
        <v>0</v>
      </c>
      <c r="BH203" s="100">
        <f t="shared" si="42"/>
        <v>0</v>
      </c>
      <c r="BI203" s="100">
        <f t="shared" si="43"/>
        <v>0</v>
      </c>
      <c r="BJ203" s="14" t="s">
        <v>93</v>
      </c>
      <c r="BK203" s="100">
        <f t="shared" si="44"/>
        <v>0</v>
      </c>
      <c r="BL203" s="14" t="s">
        <v>234</v>
      </c>
      <c r="BM203" s="176" t="s">
        <v>2030</v>
      </c>
    </row>
    <row r="204" spans="1:65" s="2" customFormat="1" ht="14.45" customHeight="1">
      <c r="A204" s="32"/>
      <c r="B204" s="132"/>
      <c r="C204" s="164" t="s">
        <v>509</v>
      </c>
      <c r="D204" s="164" t="s">
        <v>175</v>
      </c>
      <c r="E204" s="165" t="s">
        <v>2031</v>
      </c>
      <c r="F204" s="166" t="s">
        <v>2032</v>
      </c>
      <c r="G204" s="167" t="s">
        <v>362</v>
      </c>
      <c r="H204" s="168">
        <v>8</v>
      </c>
      <c r="I204" s="169"/>
      <c r="J204" s="170"/>
      <c r="K204" s="171"/>
      <c r="L204" s="33"/>
      <c r="M204" s="172" t="s">
        <v>1</v>
      </c>
      <c r="N204" s="173" t="s">
        <v>48</v>
      </c>
      <c r="O204" s="58"/>
      <c r="P204" s="174">
        <f t="shared" si="36"/>
        <v>0</v>
      </c>
      <c r="Q204" s="174">
        <v>3.0000000000000001E-5</v>
      </c>
      <c r="R204" s="174">
        <f t="shared" si="37"/>
        <v>2.4000000000000001E-4</v>
      </c>
      <c r="S204" s="174">
        <v>0</v>
      </c>
      <c r="T204" s="175">
        <f t="shared" si="38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6" t="s">
        <v>234</v>
      </c>
      <c r="AT204" s="176" t="s">
        <v>175</v>
      </c>
      <c r="AU204" s="176" t="s">
        <v>93</v>
      </c>
      <c r="AY204" s="14" t="s">
        <v>173</v>
      </c>
      <c r="BE204" s="100">
        <f t="shared" si="39"/>
        <v>0</v>
      </c>
      <c r="BF204" s="100">
        <f t="shared" si="40"/>
        <v>0</v>
      </c>
      <c r="BG204" s="100">
        <f t="shared" si="41"/>
        <v>0</v>
      </c>
      <c r="BH204" s="100">
        <f t="shared" si="42"/>
        <v>0</v>
      </c>
      <c r="BI204" s="100">
        <f t="shared" si="43"/>
        <v>0</v>
      </c>
      <c r="BJ204" s="14" t="s">
        <v>93</v>
      </c>
      <c r="BK204" s="100">
        <f t="shared" si="44"/>
        <v>0</v>
      </c>
      <c r="BL204" s="14" t="s">
        <v>234</v>
      </c>
      <c r="BM204" s="176" t="s">
        <v>2033</v>
      </c>
    </row>
    <row r="205" spans="1:65" s="2" customFormat="1" ht="14.45" customHeight="1">
      <c r="A205" s="32"/>
      <c r="B205" s="132"/>
      <c r="C205" s="177" t="s">
        <v>513</v>
      </c>
      <c r="D205" s="177" t="s">
        <v>341</v>
      </c>
      <c r="E205" s="178" t="s">
        <v>2034</v>
      </c>
      <c r="F205" s="179" t="s">
        <v>2035</v>
      </c>
      <c r="G205" s="180" t="s">
        <v>362</v>
      </c>
      <c r="H205" s="181">
        <v>1</v>
      </c>
      <c r="I205" s="182"/>
      <c r="J205" s="183"/>
      <c r="K205" s="184"/>
      <c r="L205" s="185"/>
      <c r="M205" s="186" t="s">
        <v>1</v>
      </c>
      <c r="N205" s="187" t="s">
        <v>48</v>
      </c>
      <c r="O205" s="58"/>
      <c r="P205" s="174">
        <f t="shared" si="36"/>
        <v>0</v>
      </c>
      <c r="Q205" s="174">
        <v>2.9999999999999997E-4</v>
      </c>
      <c r="R205" s="174">
        <f t="shared" si="37"/>
        <v>2.9999999999999997E-4</v>
      </c>
      <c r="S205" s="174">
        <v>0</v>
      </c>
      <c r="T205" s="175">
        <f t="shared" si="38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6" t="s">
        <v>297</v>
      </c>
      <c r="AT205" s="176" t="s">
        <v>341</v>
      </c>
      <c r="AU205" s="176" t="s">
        <v>93</v>
      </c>
      <c r="AY205" s="14" t="s">
        <v>173</v>
      </c>
      <c r="BE205" s="100">
        <f t="shared" si="39"/>
        <v>0</v>
      </c>
      <c r="BF205" s="100">
        <f t="shared" si="40"/>
        <v>0</v>
      </c>
      <c r="BG205" s="100">
        <f t="shared" si="41"/>
        <v>0</v>
      </c>
      <c r="BH205" s="100">
        <f t="shared" si="42"/>
        <v>0</v>
      </c>
      <c r="BI205" s="100">
        <f t="shared" si="43"/>
        <v>0</v>
      </c>
      <c r="BJ205" s="14" t="s">
        <v>93</v>
      </c>
      <c r="BK205" s="100">
        <f t="shared" si="44"/>
        <v>0</v>
      </c>
      <c r="BL205" s="14" t="s">
        <v>234</v>
      </c>
      <c r="BM205" s="176" t="s">
        <v>2036</v>
      </c>
    </row>
    <row r="206" spans="1:65" s="2" customFormat="1" ht="24.2" customHeight="1">
      <c r="A206" s="32"/>
      <c r="B206" s="132"/>
      <c r="C206" s="177" t="s">
        <v>517</v>
      </c>
      <c r="D206" s="177" t="s">
        <v>341</v>
      </c>
      <c r="E206" s="178" t="s">
        <v>2037</v>
      </c>
      <c r="F206" s="179" t="s">
        <v>2038</v>
      </c>
      <c r="G206" s="180" t="s">
        <v>362</v>
      </c>
      <c r="H206" s="181">
        <v>5</v>
      </c>
      <c r="I206" s="182"/>
      <c r="J206" s="183"/>
      <c r="K206" s="184"/>
      <c r="L206" s="185"/>
      <c r="M206" s="186" t="s">
        <v>1</v>
      </c>
      <c r="N206" s="187" t="s">
        <v>48</v>
      </c>
      <c r="O206" s="58"/>
      <c r="P206" s="174">
        <f t="shared" si="36"/>
        <v>0</v>
      </c>
      <c r="Q206" s="174">
        <v>0</v>
      </c>
      <c r="R206" s="174">
        <f t="shared" si="37"/>
        <v>0</v>
      </c>
      <c r="S206" s="174">
        <v>0</v>
      </c>
      <c r="T206" s="175">
        <f t="shared" si="38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6" t="s">
        <v>297</v>
      </c>
      <c r="AT206" s="176" t="s">
        <v>341</v>
      </c>
      <c r="AU206" s="176" t="s">
        <v>93</v>
      </c>
      <c r="AY206" s="14" t="s">
        <v>173</v>
      </c>
      <c r="BE206" s="100">
        <f t="shared" si="39"/>
        <v>0</v>
      </c>
      <c r="BF206" s="100">
        <f t="shared" si="40"/>
        <v>0</v>
      </c>
      <c r="BG206" s="100">
        <f t="shared" si="41"/>
        <v>0</v>
      </c>
      <c r="BH206" s="100">
        <f t="shared" si="42"/>
        <v>0</v>
      </c>
      <c r="BI206" s="100">
        <f t="shared" si="43"/>
        <v>0</v>
      </c>
      <c r="BJ206" s="14" t="s">
        <v>93</v>
      </c>
      <c r="BK206" s="100">
        <f t="shared" si="44"/>
        <v>0</v>
      </c>
      <c r="BL206" s="14" t="s">
        <v>234</v>
      </c>
      <c r="BM206" s="176" t="s">
        <v>2039</v>
      </c>
    </row>
    <row r="207" spans="1:65" s="2" customFormat="1" ht="24.2" customHeight="1">
      <c r="A207" s="32"/>
      <c r="B207" s="132"/>
      <c r="C207" s="177" t="s">
        <v>523</v>
      </c>
      <c r="D207" s="177" t="s">
        <v>341</v>
      </c>
      <c r="E207" s="178" t="s">
        <v>2040</v>
      </c>
      <c r="F207" s="179" t="s">
        <v>2041</v>
      </c>
      <c r="G207" s="180" t="s">
        <v>362</v>
      </c>
      <c r="H207" s="181">
        <v>1</v>
      </c>
      <c r="I207" s="182"/>
      <c r="J207" s="183"/>
      <c r="K207" s="184"/>
      <c r="L207" s="185"/>
      <c r="M207" s="186" t="s">
        <v>1</v>
      </c>
      <c r="N207" s="187" t="s">
        <v>48</v>
      </c>
      <c r="O207" s="58"/>
      <c r="P207" s="174">
        <f t="shared" si="36"/>
        <v>0</v>
      </c>
      <c r="Q207" s="174">
        <v>0</v>
      </c>
      <c r="R207" s="174">
        <f t="shared" si="37"/>
        <v>0</v>
      </c>
      <c r="S207" s="174">
        <v>0</v>
      </c>
      <c r="T207" s="175">
        <f t="shared" si="38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6" t="s">
        <v>297</v>
      </c>
      <c r="AT207" s="176" t="s">
        <v>341</v>
      </c>
      <c r="AU207" s="176" t="s">
        <v>93</v>
      </c>
      <c r="AY207" s="14" t="s">
        <v>173</v>
      </c>
      <c r="BE207" s="100">
        <f t="shared" si="39"/>
        <v>0</v>
      </c>
      <c r="BF207" s="100">
        <f t="shared" si="40"/>
        <v>0</v>
      </c>
      <c r="BG207" s="100">
        <f t="shared" si="41"/>
        <v>0</v>
      </c>
      <c r="BH207" s="100">
        <f t="shared" si="42"/>
        <v>0</v>
      </c>
      <c r="BI207" s="100">
        <f t="shared" si="43"/>
        <v>0</v>
      </c>
      <c r="BJ207" s="14" t="s">
        <v>93</v>
      </c>
      <c r="BK207" s="100">
        <f t="shared" si="44"/>
        <v>0</v>
      </c>
      <c r="BL207" s="14" t="s">
        <v>234</v>
      </c>
      <c r="BM207" s="176" t="s">
        <v>2042</v>
      </c>
    </row>
    <row r="208" spans="1:65" s="2" customFormat="1" ht="24.2" customHeight="1">
      <c r="A208" s="32"/>
      <c r="B208" s="132"/>
      <c r="C208" s="177" t="s">
        <v>673</v>
      </c>
      <c r="D208" s="177" t="s">
        <v>341</v>
      </c>
      <c r="E208" s="178" t="s">
        <v>2043</v>
      </c>
      <c r="F208" s="179" t="s">
        <v>2044</v>
      </c>
      <c r="G208" s="180" t="s">
        <v>362</v>
      </c>
      <c r="H208" s="181">
        <v>1</v>
      </c>
      <c r="I208" s="182"/>
      <c r="J208" s="183"/>
      <c r="K208" s="184"/>
      <c r="L208" s="185"/>
      <c r="M208" s="186" t="s">
        <v>1</v>
      </c>
      <c r="N208" s="187" t="s">
        <v>48</v>
      </c>
      <c r="O208" s="58"/>
      <c r="P208" s="174">
        <f t="shared" si="36"/>
        <v>0</v>
      </c>
      <c r="Q208" s="174">
        <v>0</v>
      </c>
      <c r="R208" s="174">
        <f t="shared" si="37"/>
        <v>0</v>
      </c>
      <c r="S208" s="174">
        <v>0</v>
      </c>
      <c r="T208" s="175">
        <f t="shared" si="38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6" t="s">
        <v>297</v>
      </c>
      <c r="AT208" s="176" t="s">
        <v>341</v>
      </c>
      <c r="AU208" s="176" t="s">
        <v>93</v>
      </c>
      <c r="AY208" s="14" t="s">
        <v>173</v>
      </c>
      <c r="BE208" s="100">
        <f t="shared" si="39"/>
        <v>0</v>
      </c>
      <c r="BF208" s="100">
        <f t="shared" si="40"/>
        <v>0</v>
      </c>
      <c r="BG208" s="100">
        <f t="shared" si="41"/>
        <v>0</v>
      </c>
      <c r="BH208" s="100">
        <f t="shared" si="42"/>
        <v>0</v>
      </c>
      <c r="BI208" s="100">
        <f t="shared" si="43"/>
        <v>0</v>
      </c>
      <c r="BJ208" s="14" t="s">
        <v>93</v>
      </c>
      <c r="BK208" s="100">
        <f t="shared" si="44"/>
        <v>0</v>
      </c>
      <c r="BL208" s="14" t="s">
        <v>234</v>
      </c>
      <c r="BM208" s="176" t="s">
        <v>2045</v>
      </c>
    </row>
    <row r="209" spans="1:65" s="2" customFormat="1" ht="14.45" customHeight="1">
      <c r="A209" s="32"/>
      <c r="B209" s="132"/>
      <c r="C209" s="164" t="s">
        <v>677</v>
      </c>
      <c r="D209" s="164" t="s">
        <v>175</v>
      </c>
      <c r="E209" s="165" t="s">
        <v>2046</v>
      </c>
      <c r="F209" s="166" t="s">
        <v>2047</v>
      </c>
      <c r="G209" s="167" t="s">
        <v>362</v>
      </c>
      <c r="H209" s="168">
        <v>4</v>
      </c>
      <c r="I209" s="169"/>
      <c r="J209" s="170"/>
      <c r="K209" s="171"/>
      <c r="L209" s="33"/>
      <c r="M209" s="172" t="s">
        <v>1</v>
      </c>
      <c r="N209" s="173" t="s">
        <v>48</v>
      </c>
      <c r="O209" s="58"/>
      <c r="P209" s="174">
        <f t="shared" si="36"/>
        <v>0</v>
      </c>
      <c r="Q209" s="174">
        <v>3.0000000000000001E-5</v>
      </c>
      <c r="R209" s="174">
        <f t="shared" si="37"/>
        <v>1.2E-4</v>
      </c>
      <c r="S209" s="174">
        <v>0</v>
      </c>
      <c r="T209" s="175">
        <f t="shared" si="38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6" t="s">
        <v>234</v>
      </c>
      <c r="AT209" s="176" t="s">
        <v>175</v>
      </c>
      <c r="AU209" s="176" t="s">
        <v>93</v>
      </c>
      <c r="AY209" s="14" t="s">
        <v>173</v>
      </c>
      <c r="BE209" s="100">
        <f t="shared" si="39"/>
        <v>0</v>
      </c>
      <c r="BF209" s="100">
        <f t="shared" si="40"/>
        <v>0</v>
      </c>
      <c r="BG209" s="100">
        <f t="shared" si="41"/>
        <v>0</v>
      </c>
      <c r="BH209" s="100">
        <f t="shared" si="42"/>
        <v>0</v>
      </c>
      <c r="BI209" s="100">
        <f t="shared" si="43"/>
        <v>0</v>
      </c>
      <c r="BJ209" s="14" t="s">
        <v>93</v>
      </c>
      <c r="BK209" s="100">
        <f t="shared" si="44"/>
        <v>0</v>
      </c>
      <c r="BL209" s="14" t="s">
        <v>234</v>
      </c>
      <c r="BM209" s="176" t="s">
        <v>2048</v>
      </c>
    </row>
    <row r="210" spans="1:65" s="2" customFormat="1" ht="24.2" customHeight="1">
      <c r="A210" s="32"/>
      <c r="B210" s="132"/>
      <c r="C210" s="177" t="s">
        <v>679</v>
      </c>
      <c r="D210" s="177" t="s">
        <v>341</v>
      </c>
      <c r="E210" s="178" t="s">
        <v>2049</v>
      </c>
      <c r="F210" s="179" t="s">
        <v>2050</v>
      </c>
      <c r="G210" s="180" t="s">
        <v>362</v>
      </c>
      <c r="H210" s="181">
        <v>4</v>
      </c>
      <c r="I210" s="182"/>
      <c r="J210" s="183"/>
      <c r="K210" s="184"/>
      <c r="L210" s="185"/>
      <c r="M210" s="186" t="s">
        <v>1</v>
      </c>
      <c r="N210" s="187" t="s">
        <v>48</v>
      </c>
      <c r="O210" s="58"/>
      <c r="P210" s="174">
        <f t="shared" si="36"/>
        <v>0</v>
      </c>
      <c r="Q210" s="174">
        <v>0</v>
      </c>
      <c r="R210" s="174">
        <f t="shared" si="37"/>
        <v>0</v>
      </c>
      <c r="S210" s="174">
        <v>0</v>
      </c>
      <c r="T210" s="175">
        <f t="shared" si="38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6" t="s">
        <v>297</v>
      </c>
      <c r="AT210" s="176" t="s">
        <v>341</v>
      </c>
      <c r="AU210" s="176" t="s">
        <v>93</v>
      </c>
      <c r="AY210" s="14" t="s">
        <v>173</v>
      </c>
      <c r="BE210" s="100">
        <f t="shared" si="39"/>
        <v>0</v>
      </c>
      <c r="BF210" s="100">
        <f t="shared" si="40"/>
        <v>0</v>
      </c>
      <c r="BG210" s="100">
        <f t="shared" si="41"/>
        <v>0</v>
      </c>
      <c r="BH210" s="100">
        <f t="shared" si="42"/>
        <v>0</v>
      </c>
      <c r="BI210" s="100">
        <f t="shared" si="43"/>
        <v>0</v>
      </c>
      <c r="BJ210" s="14" t="s">
        <v>93</v>
      </c>
      <c r="BK210" s="100">
        <f t="shared" si="44"/>
        <v>0</v>
      </c>
      <c r="BL210" s="14" t="s">
        <v>234</v>
      </c>
      <c r="BM210" s="176" t="s">
        <v>2051</v>
      </c>
    </row>
    <row r="211" spans="1:65" s="2" customFormat="1" ht="14.45" customHeight="1">
      <c r="A211" s="32"/>
      <c r="B211" s="132"/>
      <c r="C211" s="164" t="s">
        <v>683</v>
      </c>
      <c r="D211" s="164" t="s">
        <v>175</v>
      </c>
      <c r="E211" s="165" t="s">
        <v>2052</v>
      </c>
      <c r="F211" s="166" t="s">
        <v>2053</v>
      </c>
      <c r="G211" s="167" t="s">
        <v>2054</v>
      </c>
      <c r="H211" s="168">
        <v>68</v>
      </c>
      <c r="I211" s="169"/>
      <c r="J211" s="170"/>
      <c r="K211" s="171"/>
      <c r="L211" s="33"/>
      <c r="M211" s="172" t="s">
        <v>1</v>
      </c>
      <c r="N211" s="173" t="s">
        <v>48</v>
      </c>
      <c r="O211" s="58"/>
      <c r="P211" s="174">
        <f t="shared" si="36"/>
        <v>0</v>
      </c>
      <c r="Q211" s="174">
        <v>0</v>
      </c>
      <c r="R211" s="174">
        <f t="shared" si="37"/>
        <v>0</v>
      </c>
      <c r="S211" s="174">
        <v>0</v>
      </c>
      <c r="T211" s="175">
        <f t="shared" si="38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6" t="s">
        <v>234</v>
      </c>
      <c r="AT211" s="176" t="s">
        <v>175</v>
      </c>
      <c r="AU211" s="176" t="s">
        <v>93</v>
      </c>
      <c r="AY211" s="14" t="s">
        <v>173</v>
      </c>
      <c r="BE211" s="100">
        <f t="shared" si="39"/>
        <v>0</v>
      </c>
      <c r="BF211" s="100">
        <f t="shared" si="40"/>
        <v>0</v>
      </c>
      <c r="BG211" s="100">
        <f t="shared" si="41"/>
        <v>0</v>
      </c>
      <c r="BH211" s="100">
        <f t="shared" si="42"/>
        <v>0</v>
      </c>
      <c r="BI211" s="100">
        <f t="shared" si="43"/>
        <v>0</v>
      </c>
      <c r="BJ211" s="14" t="s">
        <v>93</v>
      </c>
      <c r="BK211" s="100">
        <f t="shared" si="44"/>
        <v>0</v>
      </c>
      <c r="BL211" s="14" t="s">
        <v>234</v>
      </c>
      <c r="BM211" s="176" t="s">
        <v>2055</v>
      </c>
    </row>
    <row r="212" spans="1:65" s="2" customFormat="1" ht="37.9" customHeight="1">
      <c r="A212" s="32"/>
      <c r="B212" s="132"/>
      <c r="C212" s="177" t="s">
        <v>687</v>
      </c>
      <c r="D212" s="177" t="s">
        <v>341</v>
      </c>
      <c r="E212" s="178" t="s">
        <v>2056</v>
      </c>
      <c r="F212" s="179" t="s">
        <v>2057</v>
      </c>
      <c r="G212" s="180" t="s">
        <v>362</v>
      </c>
      <c r="H212" s="181">
        <v>53</v>
      </c>
      <c r="I212" s="182"/>
      <c r="J212" s="183"/>
      <c r="K212" s="184"/>
      <c r="L212" s="185"/>
      <c r="M212" s="186" t="s">
        <v>1</v>
      </c>
      <c r="N212" s="187" t="s">
        <v>48</v>
      </c>
      <c r="O212" s="58"/>
      <c r="P212" s="174">
        <f t="shared" si="36"/>
        <v>0</v>
      </c>
      <c r="Q212" s="174">
        <v>0</v>
      </c>
      <c r="R212" s="174">
        <f t="shared" si="37"/>
        <v>0</v>
      </c>
      <c r="S212" s="174">
        <v>0</v>
      </c>
      <c r="T212" s="175">
        <f t="shared" si="38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6" t="s">
        <v>297</v>
      </c>
      <c r="AT212" s="176" t="s">
        <v>341</v>
      </c>
      <c r="AU212" s="176" t="s">
        <v>93</v>
      </c>
      <c r="AY212" s="14" t="s">
        <v>173</v>
      </c>
      <c r="BE212" s="100">
        <f t="shared" si="39"/>
        <v>0</v>
      </c>
      <c r="BF212" s="100">
        <f t="shared" si="40"/>
        <v>0</v>
      </c>
      <c r="BG212" s="100">
        <f t="shared" si="41"/>
        <v>0</v>
      </c>
      <c r="BH212" s="100">
        <f t="shared" si="42"/>
        <v>0</v>
      </c>
      <c r="BI212" s="100">
        <f t="shared" si="43"/>
        <v>0</v>
      </c>
      <c r="BJ212" s="14" t="s">
        <v>93</v>
      </c>
      <c r="BK212" s="100">
        <f t="shared" si="44"/>
        <v>0</v>
      </c>
      <c r="BL212" s="14" t="s">
        <v>234</v>
      </c>
      <c r="BM212" s="176" t="s">
        <v>2058</v>
      </c>
    </row>
    <row r="213" spans="1:65" s="2" customFormat="1" ht="37.9" customHeight="1">
      <c r="A213" s="32"/>
      <c r="B213" s="132"/>
      <c r="C213" s="177" t="s">
        <v>689</v>
      </c>
      <c r="D213" s="177" t="s">
        <v>341</v>
      </c>
      <c r="E213" s="178" t="s">
        <v>2059</v>
      </c>
      <c r="F213" s="179" t="s">
        <v>2060</v>
      </c>
      <c r="G213" s="180" t="s">
        <v>362</v>
      </c>
      <c r="H213" s="181">
        <v>15</v>
      </c>
      <c r="I213" s="182"/>
      <c r="J213" s="183"/>
      <c r="K213" s="184"/>
      <c r="L213" s="185"/>
      <c r="M213" s="186" t="s">
        <v>1</v>
      </c>
      <c r="N213" s="187" t="s">
        <v>48</v>
      </c>
      <c r="O213" s="58"/>
      <c r="P213" s="174">
        <f t="shared" si="36"/>
        <v>0</v>
      </c>
      <c r="Q213" s="174">
        <v>2.3000000000000001E-4</v>
      </c>
      <c r="R213" s="174">
        <f t="shared" si="37"/>
        <v>3.4499999999999999E-3</v>
      </c>
      <c r="S213" s="174">
        <v>0</v>
      </c>
      <c r="T213" s="175">
        <f t="shared" si="38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6" t="s">
        <v>297</v>
      </c>
      <c r="AT213" s="176" t="s">
        <v>341</v>
      </c>
      <c r="AU213" s="176" t="s">
        <v>93</v>
      </c>
      <c r="AY213" s="14" t="s">
        <v>173</v>
      </c>
      <c r="BE213" s="100">
        <f t="shared" si="39"/>
        <v>0</v>
      </c>
      <c r="BF213" s="100">
        <f t="shared" si="40"/>
        <v>0</v>
      </c>
      <c r="BG213" s="100">
        <f t="shared" si="41"/>
        <v>0</v>
      </c>
      <c r="BH213" s="100">
        <f t="shared" si="42"/>
        <v>0</v>
      </c>
      <c r="BI213" s="100">
        <f t="shared" si="43"/>
        <v>0</v>
      </c>
      <c r="BJ213" s="14" t="s">
        <v>93</v>
      </c>
      <c r="BK213" s="100">
        <f t="shared" si="44"/>
        <v>0</v>
      </c>
      <c r="BL213" s="14" t="s">
        <v>234</v>
      </c>
      <c r="BM213" s="176" t="s">
        <v>2061</v>
      </c>
    </row>
    <row r="214" spans="1:65" s="2" customFormat="1" ht="24.2" customHeight="1">
      <c r="A214" s="32"/>
      <c r="B214" s="132"/>
      <c r="C214" s="177" t="s">
        <v>691</v>
      </c>
      <c r="D214" s="177" t="s">
        <v>341</v>
      </c>
      <c r="E214" s="178" t="s">
        <v>2062</v>
      </c>
      <c r="F214" s="179" t="s">
        <v>2063</v>
      </c>
      <c r="G214" s="180" t="s">
        <v>362</v>
      </c>
      <c r="H214" s="181">
        <v>53</v>
      </c>
      <c r="I214" s="182"/>
      <c r="J214" s="183"/>
      <c r="K214" s="184"/>
      <c r="L214" s="185"/>
      <c r="M214" s="186" t="s">
        <v>1</v>
      </c>
      <c r="N214" s="187" t="s">
        <v>48</v>
      </c>
      <c r="O214" s="58"/>
      <c r="P214" s="174">
        <f t="shared" si="36"/>
        <v>0</v>
      </c>
      <c r="Q214" s="174">
        <v>0</v>
      </c>
      <c r="R214" s="174">
        <f t="shared" si="37"/>
        <v>0</v>
      </c>
      <c r="S214" s="174">
        <v>0</v>
      </c>
      <c r="T214" s="175">
        <f t="shared" si="38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6" t="s">
        <v>297</v>
      </c>
      <c r="AT214" s="176" t="s">
        <v>341</v>
      </c>
      <c r="AU214" s="176" t="s">
        <v>93</v>
      </c>
      <c r="AY214" s="14" t="s">
        <v>173</v>
      </c>
      <c r="BE214" s="100">
        <f t="shared" si="39"/>
        <v>0</v>
      </c>
      <c r="BF214" s="100">
        <f t="shared" si="40"/>
        <v>0</v>
      </c>
      <c r="BG214" s="100">
        <f t="shared" si="41"/>
        <v>0</v>
      </c>
      <c r="BH214" s="100">
        <f t="shared" si="42"/>
        <v>0</v>
      </c>
      <c r="BI214" s="100">
        <f t="shared" si="43"/>
        <v>0</v>
      </c>
      <c r="BJ214" s="14" t="s">
        <v>93</v>
      </c>
      <c r="BK214" s="100">
        <f t="shared" si="44"/>
        <v>0</v>
      </c>
      <c r="BL214" s="14" t="s">
        <v>234</v>
      </c>
      <c r="BM214" s="176" t="s">
        <v>2064</v>
      </c>
    </row>
    <row r="215" spans="1:65" s="2" customFormat="1" ht="14.45" customHeight="1">
      <c r="A215" s="32"/>
      <c r="B215" s="132"/>
      <c r="C215" s="164" t="s">
        <v>697</v>
      </c>
      <c r="D215" s="164" t="s">
        <v>175</v>
      </c>
      <c r="E215" s="165" t="s">
        <v>2065</v>
      </c>
      <c r="F215" s="166" t="s">
        <v>2066</v>
      </c>
      <c r="G215" s="167" t="s">
        <v>362</v>
      </c>
      <c r="H215" s="168">
        <v>1</v>
      </c>
      <c r="I215" s="169"/>
      <c r="J215" s="170"/>
      <c r="K215" s="171"/>
      <c r="L215" s="33"/>
      <c r="M215" s="172" t="s">
        <v>1</v>
      </c>
      <c r="N215" s="173" t="s">
        <v>48</v>
      </c>
      <c r="O215" s="58"/>
      <c r="P215" s="174">
        <f t="shared" si="36"/>
        <v>0</v>
      </c>
      <c r="Q215" s="174">
        <v>2.0000000000000002E-5</v>
      </c>
      <c r="R215" s="174">
        <f t="shared" si="37"/>
        <v>2.0000000000000002E-5</v>
      </c>
      <c r="S215" s="174">
        <v>0</v>
      </c>
      <c r="T215" s="175">
        <f t="shared" si="38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6" t="s">
        <v>234</v>
      </c>
      <c r="AT215" s="176" t="s">
        <v>175</v>
      </c>
      <c r="AU215" s="176" t="s">
        <v>93</v>
      </c>
      <c r="AY215" s="14" t="s">
        <v>173</v>
      </c>
      <c r="BE215" s="100">
        <f t="shared" si="39"/>
        <v>0</v>
      </c>
      <c r="BF215" s="100">
        <f t="shared" si="40"/>
        <v>0</v>
      </c>
      <c r="BG215" s="100">
        <f t="shared" si="41"/>
        <v>0</v>
      </c>
      <c r="BH215" s="100">
        <f t="shared" si="42"/>
        <v>0</v>
      </c>
      <c r="BI215" s="100">
        <f t="shared" si="43"/>
        <v>0</v>
      </c>
      <c r="BJ215" s="14" t="s">
        <v>93</v>
      </c>
      <c r="BK215" s="100">
        <f t="shared" si="44"/>
        <v>0</v>
      </c>
      <c r="BL215" s="14" t="s">
        <v>234</v>
      </c>
      <c r="BM215" s="176" t="s">
        <v>2067</v>
      </c>
    </row>
    <row r="216" spans="1:65" s="2" customFormat="1" ht="24.2" customHeight="1">
      <c r="A216" s="32"/>
      <c r="B216" s="132"/>
      <c r="C216" s="177" t="s">
        <v>701</v>
      </c>
      <c r="D216" s="177" t="s">
        <v>341</v>
      </c>
      <c r="E216" s="178" t="s">
        <v>2068</v>
      </c>
      <c r="F216" s="179" t="s">
        <v>2069</v>
      </c>
      <c r="G216" s="180" t="s">
        <v>362</v>
      </c>
      <c r="H216" s="181">
        <v>1</v>
      </c>
      <c r="I216" s="182"/>
      <c r="J216" s="183"/>
      <c r="K216" s="184"/>
      <c r="L216" s="185"/>
      <c r="M216" s="186" t="s">
        <v>1</v>
      </c>
      <c r="N216" s="187" t="s">
        <v>48</v>
      </c>
      <c r="O216" s="58"/>
      <c r="P216" s="174">
        <f t="shared" si="36"/>
        <v>0</v>
      </c>
      <c r="Q216" s="174">
        <v>2.4957557787753399E-3</v>
      </c>
      <c r="R216" s="174">
        <f t="shared" si="37"/>
        <v>2.4957557787753399E-3</v>
      </c>
      <c r="S216" s="174">
        <v>0</v>
      </c>
      <c r="T216" s="175">
        <f t="shared" si="38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6" t="s">
        <v>297</v>
      </c>
      <c r="AT216" s="176" t="s">
        <v>341</v>
      </c>
      <c r="AU216" s="176" t="s">
        <v>93</v>
      </c>
      <c r="AY216" s="14" t="s">
        <v>173</v>
      </c>
      <c r="BE216" s="100">
        <f t="shared" si="39"/>
        <v>0</v>
      </c>
      <c r="BF216" s="100">
        <f t="shared" si="40"/>
        <v>0</v>
      </c>
      <c r="BG216" s="100">
        <f t="shared" si="41"/>
        <v>0</v>
      </c>
      <c r="BH216" s="100">
        <f t="shared" si="42"/>
        <v>0</v>
      </c>
      <c r="BI216" s="100">
        <f t="shared" si="43"/>
        <v>0</v>
      </c>
      <c r="BJ216" s="14" t="s">
        <v>93</v>
      </c>
      <c r="BK216" s="100">
        <f t="shared" si="44"/>
        <v>0</v>
      </c>
      <c r="BL216" s="14" t="s">
        <v>234</v>
      </c>
      <c r="BM216" s="176" t="s">
        <v>2070</v>
      </c>
    </row>
    <row r="217" spans="1:65" s="2" customFormat="1" ht="24.2" customHeight="1">
      <c r="A217" s="32"/>
      <c r="B217" s="132"/>
      <c r="C217" s="164" t="s">
        <v>703</v>
      </c>
      <c r="D217" s="164" t="s">
        <v>175</v>
      </c>
      <c r="E217" s="165" t="s">
        <v>2071</v>
      </c>
      <c r="F217" s="166" t="s">
        <v>2072</v>
      </c>
      <c r="G217" s="167" t="s">
        <v>362</v>
      </c>
      <c r="H217" s="168">
        <v>1</v>
      </c>
      <c r="I217" s="169"/>
      <c r="J217" s="170"/>
      <c r="K217" s="171"/>
      <c r="L217" s="33"/>
      <c r="M217" s="172" t="s">
        <v>1</v>
      </c>
      <c r="N217" s="173" t="s">
        <v>48</v>
      </c>
      <c r="O217" s="58"/>
      <c r="P217" s="174">
        <f t="shared" si="36"/>
        <v>0</v>
      </c>
      <c r="Q217" s="174">
        <v>2.5899999999999999E-3</v>
      </c>
      <c r="R217" s="174">
        <f t="shared" si="37"/>
        <v>2.5899999999999999E-3</v>
      </c>
      <c r="S217" s="174">
        <v>0</v>
      </c>
      <c r="T217" s="175">
        <f t="shared" si="38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6" t="s">
        <v>234</v>
      </c>
      <c r="AT217" s="176" t="s">
        <v>175</v>
      </c>
      <c r="AU217" s="176" t="s">
        <v>93</v>
      </c>
      <c r="AY217" s="14" t="s">
        <v>173</v>
      </c>
      <c r="BE217" s="100">
        <f t="shared" si="39"/>
        <v>0</v>
      </c>
      <c r="BF217" s="100">
        <f t="shared" si="40"/>
        <v>0</v>
      </c>
      <c r="BG217" s="100">
        <f t="shared" si="41"/>
        <v>0</v>
      </c>
      <c r="BH217" s="100">
        <f t="shared" si="42"/>
        <v>0</v>
      </c>
      <c r="BI217" s="100">
        <f t="shared" si="43"/>
        <v>0</v>
      </c>
      <c r="BJ217" s="14" t="s">
        <v>93</v>
      </c>
      <c r="BK217" s="100">
        <f t="shared" si="44"/>
        <v>0</v>
      </c>
      <c r="BL217" s="14" t="s">
        <v>234</v>
      </c>
      <c r="BM217" s="176" t="s">
        <v>2073</v>
      </c>
    </row>
    <row r="218" spans="1:65" s="2" customFormat="1" ht="24.2" customHeight="1">
      <c r="A218" s="32"/>
      <c r="B218" s="132"/>
      <c r="C218" s="164" t="s">
        <v>705</v>
      </c>
      <c r="D218" s="164" t="s">
        <v>175</v>
      </c>
      <c r="E218" s="165" t="s">
        <v>2071</v>
      </c>
      <c r="F218" s="166" t="s">
        <v>2072</v>
      </c>
      <c r="G218" s="167" t="s">
        <v>362</v>
      </c>
      <c r="H218" s="168">
        <v>1</v>
      </c>
      <c r="I218" s="169"/>
      <c r="J218" s="170"/>
      <c r="K218" s="171"/>
      <c r="L218" s="33"/>
      <c r="M218" s="172" t="s">
        <v>1</v>
      </c>
      <c r="N218" s="173" t="s">
        <v>48</v>
      </c>
      <c r="O218" s="58"/>
      <c r="P218" s="174">
        <f t="shared" si="36"/>
        <v>0</v>
      </c>
      <c r="Q218" s="174">
        <v>2.5899999999999999E-3</v>
      </c>
      <c r="R218" s="174">
        <f t="shared" si="37"/>
        <v>2.5899999999999999E-3</v>
      </c>
      <c r="S218" s="174">
        <v>0</v>
      </c>
      <c r="T218" s="175">
        <f t="shared" si="38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6" t="s">
        <v>234</v>
      </c>
      <c r="AT218" s="176" t="s">
        <v>175</v>
      </c>
      <c r="AU218" s="176" t="s">
        <v>93</v>
      </c>
      <c r="AY218" s="14" t="s">
        <v>173</v>
      </c>
      <c r="BE218" s="100">
        <f t="shared" si="39"/>
        <v>0</v>
      </c>
      <c r="BF218" s="100">
        <f t="shared" si="40"/>
        <v>0</v>
      </c>
      <c r="BG218" s="100">
        <f t="shared" si="41"/>
        <v>0</v>
      </c>
      <c r="BH218" s="100">
        <f t="shared" si="42"/>
        <v>0</v>
      </c>
      <c r="BI218" s="100">
        <f t="shared" si="43"/>
        <v>0</v>
      </c>
      <c r="BJ218" s="14" t="s">
        <v>93</v>
      </c>
      <c r="BK218" s="100">
        <f t="shared" si="44"/>
        <v>0</v>
      </c>
      <c r="BL218" s="14" t="s">
        <v>234</v>
      </c>
      <c r="BM218" s="176" t="s">
        <v>2074</v>
      </c>
    </row>
    <row r="219" spans="1:65" s="2" customFormat="1" ht="24.2" customHeight="1">
      <c r="A219" s="32"/>
      <c r="B219" s="132"/>
      <c r="C219" s="164" t="s">
        <v>709</v>
      </c>
      <c r="D219" s="164" t="s">
        <v>175</v>
      </c>
      <c r="E219" s="165" t="s">
        <v>2075</v>
      </c>
      <c r="F219" s="166" t="s">
        <v>2076</v>
      </c>
      <c r="G219" s="167" t="s">
        <v>1912</v>
      </c>
      <c r="H219" s="193"/>
      <c r="I219" s="169"/>
      <c r="J219" s="170"/>
      <c r="K219" s="171"/>
      <c r="L219" s="33"/>
      <c r="M219" s="172" t="s">
        <v>1</v>
      </c>
      <c r="N219" s="173" t="s">
        <v>48</v>
      </c>
      <c r="O219" s="58"/>
      <c r="P219" s="174">
        <f t="shared" si="36"/>
        <v>0</v>
      </c>
      <c r="Q219" s="174">
        <v>0</v>
      </c>
      <c r="R219" s="174">
        <f t="shared" si="37"/>
        <v>0</v>
      </c>
      <c r="S219" s="174">
        <v>0</v>
      </c>
      <c r="T219" s="175">
        <f t="shared" si="38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6" t="s">
        <v>234</v>
      </c>
      <c r="AT219" s="176" t="s">
        <v>175</v>
      </c>
      <c r="AU219" s="176" t="s">
        <v>93</v>
      </c>
      <c r="AY219" s="14" t="s">
        <v>173</v>
      </c>
      <c r="BE219" s="100">
        <f t="shared" si="39"/>
        <v>0</v>
      </c>
      <c r="BF219" s="100">
        <f t="shared" si="40"/>
        <v>0</v>
      </c>
      <c r="BG219" s="100">
        <f t="shared" si="41"/>
        <v>0</v>
      </c>
      <c r="BH219" s="100">
        <f t="shared" si="42"/>
        <v>0</v>
      </c>
      <c r="BI219" s="100">
        <f t="shared" si="43"/>
        <v>0</v>
      </c>
      <c r="BJ219" s="14" t="s">
        <v>93</v>
      </c>
      <c r="BK219" s="100">
        <f t="shared" si="44"/>
        <v>0</v>
      </c>
      <c r="BL219" s="14" t="s">
        <v>234</v>
      </c>
      <c r="BM219" s="176" t="s">
        <v>2077</v>
      </c>
    </row>
    <row r="220" spans="1:65" s="12" customFormat="1" ht="22.9" customHeight="1">
      <c r="B220" s="151"/>
      <c r="D220" s="152" t="s">
        <v>81</v>
      </c>
      <c r="E220" s="162" t="s">
        <v>2078</v>
      </c>
      <c r="F220" s="162" t="s">
        <v>2079</v>
      </c>
      <c r="I220" s="154"/>
      <c r="J220" s="163"/>
      <c r="L220" s="151"/>
      <c r="M220" s="156"/>
      <c r="N220" s="157"/>
      <c r="O220" s="157"/>
      <c r="P220" s="158">
        <f>SUM(P221:P251)</f>
        <v>0</v>
      </c>
      <c r="Q220" s="157"/>
      <c r="R220" s="158">
        <f>SUM(R221:R251)</f>
        <v>1.3127369999999998</v>
      </c>
      <c r="S220" s="157"/>
      <c r="T220" s="159">
        <f>SUM(T221:T251)</f>
        <v>4.9980000000000002</v>
      </c>
      <c r="AR220" s="152" t="s">
        <v>93</v>
      </c>
      <c r="AT220" s="160" t="s">
        <v>81</v>
      </c>
      <c r="AU220" s="160" t="s">
        <v>88</v>
      </c>
      <c r="AY220" s="152" t="s">
        <v>173</v>
      </c>
      <c r="BK220" s="161">
        <f>SUM(BK221:BK251)</f>
        <v>0</v>
      </c>
    </row>
    <row r="221" spans="1:65" s="2" customFormat="1" ht="24.2" customHeight="1">
      <c r="A221" s="32"/>
      <c r="B221" s="132"/>
      <c r="C221" s="164" t="s">
        <v>713</v>
      </c>
      <c r="D221" s="164" t="s">
        <v>175</v>
      </c>
      <c r="E221" s="165" t="s">
        <v>2080</v>
      </c>
      <c r="F221" s="166" t="s">
        <v>2081</v>
      </c>
      <c r="G221" s="167" t="s">
        <v>362</v>
      </c>
      <c r="H221" s="168">
        <v>68</v>
      </c>
      <c r="I221" s="169"/>
      <c r="J221" s="170"/>
      <c r="K221" s="171"/>
      <c r="L221" s="33"/>
      <c r="M221" s="172" t="s">
        <v>1</v>
      </c>
      <c r="N221" s="173" t="s">
        <v>48</v>
      </c>
      <c r="O221" s="58"/>
      <c r="P221" s="174">
        <f t="shared" ref="P221:P251" si="45">O221*H221</f>
        <v>0</v>
      </c>
      <c r="Q221" s="174">
        <v>0</v>
      </c>
      <c r="R221" s="174">
        <f t="shared" ref="R221:R251" si="46">Q221*H221</f>
        <v>0</v>
      </c>
      <c r="S221" s="174">
        <v>0</v>
      </c>
      <c r="T221" s="175">
        <f t="shared" ref="T221:T251" si="47"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6" t="s">
        <v>234</v>
      </c>
      <c r="AT221" s="176" t="s">
        <v>175</v>
      </c>
      <c r="AU221" s="176" t="s">
        <v>93</v>
      </c>
      <c r="AY221" s="14" t="s">
        <v>173</v>
      </c>
      <c r="BE221" s="100">
        <f t="shared" ref="BE221:BE251" si="48">IF(N221="základná",J221,0)</f>
        <v>0</v>
      </c>
      <c r="BF221" s="100">
        <f t="shared" ref="BF221:BF251" si="49">IF(N221="znížená",J221,0)</f>
        <v>0</v>
      </c>
      <c r="BG221" s="100">
        <f t="shared" ref="BG221:BG251" si="50">IF(N221="zákl. prenesená",J221,0)</f>
        <v>0</v>
      </c>
      <c r="BH221" s="100">
        <f t="shared" ref="BH221:BH251" si="51">IF(N221="zníž. prenesená",J221,0)</f>
        <v>0</v>
      </c>
      <c r="BI221" s="100">
        <f t="shared" ref="BI221:BI251" si="52">IF(N221="nulová",J221,0)</f>
        <v>0</v>
      </c>
      <c r="BJ221" s="14" t="s">
        <v>93</v>
      </c>
      <c r="BK221" s="100">
        <f t="shared" ref="BK221:BK251" si="53">ROUND(I221*H221,2)</f>
        <v>0</v>
      </c>
      <c r="BL221" s="14" t="s">
        <v>234</v>
      </c>
      <c r="BM221" s="176" t="s">
        <v>2082</v>
      </c>
    </row>
    <row r="222" spans="1:65" s="2" customFormat="1" ht="14.45" customHeight="1">
      <c r="A222" s="32"/>
      <c r="B222" s="132"/>
      <c r="C222" s="164" t="s">
        <v>717</v>
      </c>
      <c r="D222" s="164" t="s">
        <v>175</v>
      </c>
      <c r="E222" s="165" t="s">
        <v>2083</v>
      </c>
      <c r="F222" s="166" t="s">
        <v>2084</v>
      </c>
      <c r="G222" s="167" t="s">
        <v>178</v>
      </c>
      <c r="H222" s="168">
        <v>210</v>
      </c>
      <c r="I222" s="169"/>
      <c r="J222" s="170"/>
      <c r="K222" s="171"/>
      <c r="L222" s="33"/>
      <c r="M222" s="172" t="s">
        <v>1</v>
      </c>
      <c r="N222" s="173" t="s">
        <v>48</v>
      </c>
      <c r="O222" s="58"/>
      <c r="P222" s="174">
        <f t="shared" si="45"/>
        <v>0</v>
      </c>
      <c r="Q222" s="174">
        <v>0</v>
      </c>
      <c r="R222" s="174">
        <f t="shared" si="46"/>
        <v>0</v>
      </c>
      <c r="S222" s="174">
        <v>2.3800000000000002E-2</v>
      </c>
      <c r="T222" s="175">
        <f t="shared" si="47"/>
        <v>4.9980000000000002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6" t="s">
        <v>234</v>
      </c>
      <c r="AT222" s="176" t="s">
        <v>175</v>
      </c>
      <c r="AU222" s="176" t="s">
        <v>93</v>
      </c>
      <c r="AY222" s="14" t="s">
        <v>173</v>
      </c>
      <c r="BE222" s="100">
        <f t="shared" si="48"/>
        <v>0</v>
      </c>
      <c r="BF222" s="100">
        <f t="shared" si="49"/>
        <v>0</v>
      </c>
      <c r="BG222" s="100">
        <f t="shared" si="50"/>
        <v>0</v>
      </c>
      <c r="BH222" s="100">
        <f t="shared" si="51"/>
        <v>0</v>
      </c>
      <c r="BI222" s="100">
        <f t="shared" si="52"/>
        <v>0</v>
      </c>
      <c r="BJ222" s="14" t="s">
        <v>93</v>
      </c>
      <c r="BK222" s="100">
        <f t="shared" si="53"/>
        <v>0</v>
      </c>
      <c r="BL222" s="14" t="s">
        <v>234</v>
      </c>
      <c r="BM222" s="176" t="s">
        <v>2085</v>
      </c>
    </row>
    <row r="223" spans="1:65" s="2" customFormat="1" ht="24.2" customHeight="1">
      <c r="A223" s="32"/>
      <c r="B223" s="132"/>
      <c r="C223" s="164" t="s">
        <v>721</v>
      </c>
      <c r="D223" s="164" t="s">
        <v>175</v>
      </c>
      <c r="E223" s="165" t="s">
        <v>2086</v>
      </c>
      <c r="F223" s="166" t="s">
        <v>2087</v>
      </c>
      <c r="G223" s="167" t="s">
        <v>362</v>
      </c>
      <c r="H223" s="168">
        <v>68</v>
      </c>
      <c r="I223" s="169"/>
      <c r="J223" s="170"/>
      <c r="K223" s="171"/>
      <c r="L223" s="33"/>
      <c r="M223" s="172" t="s">
        <v>1</v>
      </c>
      <c r="N223" s="173" t="s">
        <v>48</v>
      </c>
      <c r="O223" s="58"/>
      <c r="P223" s="174">
        <f t="shared" si="45"/>
        <v>0</v>
      </c>
      <c r="Q223" s="174">
        <v>5.0000000000000002E-5</v>
      </c>
      <c r="R223" s="174">
        <f t="shared" si="46"/>
        <v>3.4000000000000002E-3</v>
      </c>
      <c r="S223" s="174">
        <v>0</v>
      </c>
      <c r="T223" s="175">
        <f t="shared" si="47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6" t="s">
        <v>234</v>
      </c>
      <c r="AT223" s="176" t="s">
        <v>175</v>
      </c>
      <c r="AU223" s="176" t="s">
        <v>93</v>
      </c>
      <c r="AY223" s="14" t="s">
        <v>173</v>
      </c>
      <c r="BE223" s="100">
        <f t="shared" si="48"/>
        <v>0</v>
      </c>
      <c r="BF223" s="100">
        <f t="shared" si="49"/>
        <v>0</v>
      </c>
      <c r="BG223" s="100">
        <f t="shared" si="50"/>
        <v>0</v>
      </c>
      <c r="BH223" s="100">
        <f t="shared" si="51"/>
        <v>0</v>
      </c>
      <c r="BI223" s="100">
        <f t="shared" si="52"/>
        <v>0</v>
      </c>
      <c r="BJ223" s="14" t="s">
        <v>93</v>
      </c>
      <c r="BK223" s="100">
        <f t="shared" si="53"/>
        <v>0</v>
      </c>
      <c r="BL223" s="14" t="s">
        <v>234</v>
      </c>
      <c r="BM223" s="176" t="s">
        <v>2088</v>
      </c>
    </row>
    <row r="224" spans="1:65" s="2" customFormat="1" ht="24.2" customHeight="1">
      <c r="A224" s="32"/>
      <c r="B224" s="132"/>
      <c r="C224" s="164" t="s">
        <v>725</v>
      </c>
      <c r="D224" s="164" t="s">
        <v>175</v>
      </c>
      <c r="E224" s="165" t="s">
        <v>2089</v>
      </c>
      <c r="F224" s="166" t="s">
        <v>2090</v>
      </c>
      <c r="G224" s="167" t="s">
        <v>362</v>
      </c>
      <c r="H224" s="168">
        <v>20</v>
      </c>
      <c r="I224" s="169"/>
      <c r="J224" s="170"/>
      <c r="K224" s="171"/>
      <c r="L224" s="33"/>
      <c r="M224" s="172" t="s">
        <v>1</v>
      </c>
      <c r="N224" s="173" t="s">
        <v>48</v>
      </c>
      <c r="O224" s="58"/>
      <c r="P224" s="174">
        <f t="shared" si="45"/>
        <v>0</v>
      </c>
      <c r="Q224" s="174">
        <v>2.0000000000000002E-5</v>
      </c>
      <c r="R224" s="174">
        <f t="shared" si="46"/>
        <v>4.0000000000000002E-4</v>
      </c>
      <c r="S224" s="174">
        <v>0</v>
      </c>
      <c r="T224" s="175">
        <f t="shared" si="47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6" t="s">
        <v>234</v>
      </c>
      <c r="AT224" s="176" t="s">
        <v>175</v>
      </c>
      <c r="AU224" s="176" t="s">
        <v>93</v>
      </c>
      <c r="AY224" s="14" t="s">
        <v>173</v>
      </c>
      <c r="BE224" s="100">
        <f t="shared" si="48"/>
        <v>0</v>
      </c>
      <c r="BF224" s="100">
        <f t="shared" si="49"/>
        <v>0</v>
      </c>
      <c r="BG224" s="100">
        <f t="shared" si="50"/>
        <v>0</v>
      </c>
      <c r="BH224" s="100">
        <f t="shared" si="51"/>
        <v>0</v>
      </c>
      <c r="BI224" s="100">
        <f t="shared" si="52"/>
        <v>0</v>
      </c>
      <c r="BJ224" s="14" t="s">
        <v>93</v>
      </c>
      <c r="BK224" s="100">
        <f t="shared" si="53"/>
        <v>0</v>
      </c>
      <c r="BL224" s="14" t="s">
        <v>234</v>
      </c>
      <c r="BM224" s="176" t="s">
        <v>2091</v>
      </c>
    </row>
    <row r="225" spans="1:65" s="2" customFormat="1" ht="37.9" customHeight="1">
      <c r="A225" s="32"/>
      <c r="B225" s="132"/>
      <c r="C225" s="177" t="s">
        <v>729</v>
      </c>
      <c r="D225" s="177" t="s">
        <v>341</v>
      </c>
      <c r="E225" s="178" t="s">
        <v>2092</v>
      </c>
      <c r="F225" s="179" t="s">
        <v>2093</v>
      </c>
      <c r="G225" s="180" t="s">
        <v>362</v>
      </c>
      <c r="H225" s="181">
        <v>7</v>
      </c>
      <c r="I225" s="182"/>
      <c r="J225" s="183"/>
      <c r="K225" s="184"/>
      <c r="L225" s="185"/>
      <c r="M225" s="186" t="s">
        <v>1</v>
      </c>
      <c r="N225" s="187" t="s">
        <v>48</v>
      </c>
      <c r="O225" s="58"/>
      <c r="P225" s="174">
        <f t="shared" si="45"/>
        <v>0</v>
      </c>
      <c r="Q225" s="174">
        <v>4.7229999999999998E-3</v>
      </c>
      <c r="R225" s="174">
        <f t="shared" si="46"/>
        <v>3.3061E-2</v>
      </c>
      <c r="S225" s="174">
        <v>0</v>
      </c>
      <c r="T225" s="175">
        <f t="shared" si="47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6" t="s">
        <v>297</v>
      </c>
      <c r="AT225" s="176" t="s">
        <v>341</v>
      </c>
      <c r="AU225" s="176" t="s">
        <v>93</v>
      </c>
      <c r="AY225" s="14" t="s">
        <v>173</v>
      </c>
      <c r="BE225" s="100">
        <f t="shared" si="48"/>
        <v>0</v>
      </c>
      <c r="BF225" s="100">
        <f t="shared" si="49"/>
        <v>0</v>
      </c>
      <c r="BG225" s="100">
        <f t="shared" si="50"/>
        <v>0</v>
      </c>
      <c r="BH225" s="100">
        <f t="shared" si="51"/>
        <v>0</v>
      </c>
      <c r="BI225" s="100">
        <f t="shared" si="52"/>
        <v>0</v>
      </c>
      <c r="BJ225" s="14" t="s">
        <v>93</v>
      </c>
      <c r="BK225" s="100">
        <f t="shared" si="53"/>
        <v>0</v>
      </c>
      <c r="BL225" s="14" t="s">
        <v>234</v>
      </c>
      <c r="BM225" s="176" t="s">
        <v>2094</v>
      </c>
    </row>
    <row r="226" spans="1:65" s="2" customFormat="1" ht="37.9" customHeight="1">
      <c r="A226" s="32"/>
      <c r="B226" s="132"/>
      <c r="C226" s="177" t="s">
        <v>733</v>
      </c>
      <c r="D226" s="177" t="s">
        <v>341</v>
      </c>
      <c r="E226" s="178" t="s">
        <v>2095</v>
      </c>
      <c r="F226" s="179" t="s">
        <v>2096</v>
      </c>
      <c r="G226" s="180" t="s">
        <v>362</v>
      </c>
      <c r="H226" s="181">
        <v>2</v>
      </c>
      <c r="I226" s="182"/>
      <c r="J226" s="183"/>
      <c r="K226" s="184"/>
      <c r="L226" s="185"/>
      <c r="M226" s="186" t="s">
        <v>1</v>
      </c>
      <c r="N226" s="187" t="s">
        <v>48</v>
      </c>
      <c r="O226" s="58"/>
      <c r="P226" s="174">
        <f t="shared" si="45"/>
        <v>0</v>
      </c>
      <c r="Q226" s="174">
        <v>5.9040000000000004E-3</v>
      </c>
      <c r="R226" s="174">
        <f t="shared" si="46"/>
        <v>1.1808000000000001E-2</v>
      </c>
      <c r="S226" s="174">
        <v>0</v>
      </c>
      <c r="T226" s="175">
        <f t="shared" si="47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6" t="s">
        <v>297</v>
      </c>
      <c r="AT226" s="176" t="s">
        <v>341</v>
      </c>
      <c r="AU226" s="176" t="s">
        <v>93</v>
      </c>
      <c r="AY226" s="14" t="s">
        <v>173</v>
      </c>
      <c r="BE226" s="100">
        <f t="shared" si="48"/>
        <v>0</v>
      </c>
      <c r="BF226" s="100">
        <f t="shared" si="49"/>
        <v>0</v>
      </c>
      <c r="BG226" s="100">
        <f t="shared" si="50"/>
        <v>0</v>
      </c>
      <c r="BH226" s="100">
        <f t="shared" si="51"/>
        <v>0</v>
      </c>
      <c r="BI226" s="100">
        <f t="shared" si="52"/>
        <v>0</v>
      </c>
      <c r="BJ226" s="14" t="s">
        <v>93</v>
      </c>
      <c r="BK226" s="100">
        <f t="shared" si="53"/>
        <v>0</v>
      </c>
      <c r="BL226" s="14" t="s">
        <v>234</v>
      </c>
      <c r="BM226" s="176" t="s">
        <v>2097</v>
      </c>
    </row>
    <row r="227" spans="1:65" s="2" customFormat="1" ht="37.9" customHeight="1">
      <c r="A227" s="32"/>
      <c r="B227" s="132"/>
      <c r="C227" s="177" t="s">
        <v>737</v>
      </c>
      <c r="D227" s="177" t="s">
        <v>341</v>
      </c>
      <c r="E227" s="178" t="s">
        <v>2098</v>
      </c>
      <c r="F227" s="179" t="s">
        <v>2099</v>
      </c>
      <c r="G227" s="180" t="s">
        <v>362</v>
      </c>
      <c r="H227" s="181">
        <v>3</v>
      </c>
      <c r="I227" s="182"/>
      <c r="J227" s="183"/>
      <c r="K227" s="184"/>
      <c r="L227" s="185"/>
      <c r="M227" s="186" t="s">
        <v>1</v>
      </c>
      <c r="N227" s="187" t="s">
        <v>48</v>
      </c>
      <c r="O227" s="58"/>
      <c r="P227" s="174">
        <f t="shared" si="45"/>
        <v>0</v>
      </c>
      <c r="Q227" s="174">
        <v>7.0850000000000002E-3</v>
      </c>
      <c r="R227" s="174">
        <f t="shared" si="46"/>
        <v>2.1255E-2</v>
      </c>
      <c r="S227" s="174">
        <v>0</v>
      </c>
      <c r="T227" s="175">
        <f t="shared" si="47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6" t="s">
        <v>297</v>
      </c>
      <c r="AT227" s="176" t="s">
        <v>341</v>
      </c>
      <c r="AU227" s="176" t="s">
        <v>93</v>
      </c>
      <c r="AY227" s="14" t="s">
        <v>173</v>
      </c>
      <c r="BE227" s="100">
        <f t="shared" si="48"/>
        <v>0</v>
      </c>
      <c r="BF227" s="100">
        <f t="shared" si="49"/>
        <v>0</v>
      </c>
      <c r="BG227" s="100">
        <f t="shared" si="50"/>
        <v>0</v>
      </c>
      <c r="BH227" s="100">
        <f t="shared" si="51"/>
        <v>0</v>
      </c>
      <c r="BI227" s="100">
        <f t="shared" si="52"/>
        <v>0</v>
      </c>
      <c r="BJ227" s="14" t="s">
        <v>93</v>
      </c>
      <c r="BK227" s="100">
        <f t="shared" si="53"/>
        <v>0</v>
      </c>
      <c r="BL227" s="14" t="s">
        <v>234</v>
      </c>
      <c r="BM227" s="176" t="s">
        <v>2100</v>
      </c>
    </row>
    <row r="228" spans="1:65" s="2" customFormat="1" ht="49.15" customHeight="1">
      <c r="A228" s="32"/>
      <c r="B228" s="132"/>
      <c r="C228" s="177" t="s">
        <v>742</v>
      </c>
      <c r="D228" s="177" t="s">
        <v>341</v>
      </c>
      <c r="E228" s="178" t="s">
        <v>2101</v>
      </c>
      <c r="F228" s="179" t="s">
        <v>2102</v>
      </c>
      <c r="G228" s="180" t="s">
        <v>362</v>
      </c>
      <c r="H228" s="181">
        <v>5</v>
      </c>
      <c r="I228" s="182"/>
      <c r="J228" s="183"/>
      <c r="K228" s="184"/>
      <c r="L228" s="185"/>
      <c r="M228" s="186" t="s">
        <v>1</v>
      </c>
      <c r="N228" s="187" t="s">
        <v>48</v>
      </c>
      <c r="O228" s="58"/>
      <c r="P228" s="174">
        <f t="shared" si="45"/>
        <v>0</v>
      </c>
      <c r="Q228" s="174">
        <v>7.9600000000000001E-3</v>
      </c>
      <c r="R228" s="174">
        <f t="shared" si="46"/>
        <v>3.9800000000000002E-2</v>
      </c>
      <c r="S228" s="174">
        <v>0</v>
      </c>
      <c r="T228" s="175">
        <f t="shared" si="47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6" t="s">
        <v>297</v>
      </c>
      <c r="AT228" s="176" t="s">
        <v>341</v>
      </c>
      <c r="AU228" s="176" t="s">
        <v>93</v>
      </c>
      <c r="AY228" s="14" t="s">
        <v>173</v>
      </c>
      <c r="BE228" s="100">
        <f t="shared" si="48"/>
        <v>0</v>
      </c>
      <c r="BF228" s="100">
        <f t="shared" si="49"/>
        <v>0</v>
      </c>
      <c r="BG228" s="100">
        <f t="shared" si="50"/>
        <v>0</v>
      </c>
      <c r="BH228" s="100">
        <f t="shared" si="51"/>
        <v>0</v>
      </c>
      <c r="BI228" s="100">
        <f t="shared" si="52"/>
        <v>0</v>
      </c>
      <c r="BJ228" s="14" t="s">
        <v>93</v>
      </c>
      <c r="BK228" s="100">
        <f t="shared" si="53"/>
        <v>0</v>
      </c>
      <c r="BL228" s="14" t="s">
        <v>234</v>
      </c>
      <c r="BM228" s="176" t="s">
        <v>2103</v>
      </c>
    </row>
    <row r="229" spans="1:65" s="2" customFormat="1" ht="49.15" customHeight="1">
      <c r="A229" s="32"/>
      <c r="B229" s="132"/>
      <c r="C229" s="177" t="s">
        <v>746</v>
      </c>
      <c r="D229" s="177" t="s">
        <v>341</v>
      </c>
      <c r="E229" s="178" t="s">
        <v>2104</v>
      </c>
      <c r="F229" s="179" t="s">
        <v>2105</v>
      </c>
      <c r="G229" s="180" t="s">
        <v>362</v>
      </c>
      <c r="H229" s="181">
        <v>3</v>
      </c>
      <c r="I229" s="182"/>
      <c r="J229" s="183"/>
      <c r="K229" s="184"/>
      <c r="L229" s="185"/>
      <c r="M229" s="186" t="s">
        <v>1</v>
      </c>
      <c r="N229" s="187" t="s">
        <v>48</v>
      </c>
      <c r="O229" s="58"/>
      <c r="P229" s="174">
        <f t="shared" si="45"/>
        <v>0</v>
      </c>
      <c r="Q229" s="174">
        <v>1.1939999999999999E-2</v>
      </c>
      <c r="R229" s="174">
        <f t="shared" si="46"/>
        <v>3.5819999999999998E-2</v>
      </c>
      <c r="S229" s="174">
        <v>0</v>
      </c>
      <c r="T229" s="175">
        <f t="shared" si="47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6" t="s">
        <v>297</v>
      </c>
      <c r="AT229" s="176" t="s">
        <v>341</v>
      </c>
      <c r="AU229" s="176" t="s">
        <v>93</v>
      </c>
      <c r="AY229" s="14" t="s">
        <v>173</v>
      </c>
      <c r="BE229" s="100">
        <f t="shared" si="48"/>
        <v>0</v>
      </c>
      <c r="BF229" s="100">
        <f t="shared" si="49"/>
        <v>0</v>
      </c>
      <c r="BG229" s="100">
        <f t="shared" si="50"/>
        <v>0</v>
      </c>
      <c r="BH229" s="100">
        <f t="shared" si="51"/>
        <v>0</v>
      </c>
      <c r="BI229" s="100">
        <f t="shared" si="52"/>
        <v>0</v>
      </c>
      <c r="BJ229" s="14" t="s">
        <v>93</v>
      </c>
      <c r="BK229" s="100">
        <f t="shared" si="53"/>
        <v>0</v>
      </c>
      <c r="BL229" s="14" t="s">
        <v>234</v>
      </c>
      <c r="BM229" s="176" t="s">
        <v>2106</v>
      </c>
    </row>
    <row r="230" spans="1:65" s="2" customFormat="1" ht="24.2" customHeight="1">
      <c r="A230" s="32"/>
      <c r="B230" s="132"/>
      <c r="C230" s="164" t="s">
        <v>750</v>
      </c>
      <c r="D230" s="164" t="s">
        <v>175</v>
      </c>
      <c r="E230" s="165" t="s">
        <v>2107</v>
      </c>
      <c r="F230" s="166" t="s">
        <v>2108</v>
      </c>
      <c r="G230" s="167" t="s">
        <v>362</v>
      </c>
      <c r="H230" s="168">
        <v>3</v>
      </c>
      <c r="I230" s="169"/>
      <c r="J230" s="170"/>
      <c r="K230" s="171"/>
      <c r="L230" s="33"/>
      <c r="M230" s="172" t="s">
        <v>1</v>
      </c>
      <c r="N230" s="173" t="s">
        <v>48</v>
      </c>
      <c r="O230" s="58"/>
      <c r="P230" s="174">
        <f t="shared" si="45"/>
        <v>0</v>
      </c>
      <c r="Q230" s="174">
        <v>2.0000000000000002E-5</v>
      </c>
      <c r="R230" s="174">
        <f t="shared" si="46"/>
        <v>6.0000000000000008E-5</v>
      </c>
      <c r="S230" s="174">
        <v>0</v>
      </c>
      <c r="T230" s="175">
        <f t="shared" si="47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6" t="s">
        <v>234</v>
      </c>
      <c r="AT230" s="176" t="s">
        <v>175</v>
      </c>
      <c r="AU230" s="176" t="s">
        <v>93</v>
      </c>
      <c r="AY230" s="14" t="s">
        <v>173</v>
      </c>
      <c r="BE230" s="100">
        <f t="shared" si="48"/>
        <v>0</v>
      </c>
      <c r="BF230" s="100">
        <f t="shared" si="49"/>
        <v>0</v>
      </c>
      <c r="BG230" s="100">
        <f t="shared" si="50"/>
        <v>0</v>
      </c>
      <c r="BH230" s="100">
        <f t="shared" si="51"/>
        <v>0</v>
      </c>
      <c r="BI230" s="100">
        <f t="shared" si="52"/>
        <v>0</v>
      </c>
      <c r="BJ230" s="14" t="s">
        <v>93</v>
      </c>
      <c r="BK230" s="100">
        <f t="shared" si="53"/>
        <v>0</v>
      </c>
      <c r="BL230" s="14" t="s">
        <v>234</v>
      </c>
      <c r="BM230" s="176" t="s">
        <v>2109</v>
      </c>
    </row>
    <row r="231" spans="1:65" s="2" customFormat="1" ht="49.15" customHeight="1">
      <c r="A231" s="32"/>
      <c r="B231" s="132"/>
      <c r="C231" s="177" t="s">
        <v>754</v>
      </c>
      <c r="D231" s="177" t="s">
        <v>341</v>
      </c>
      <c r="E231" s="178" t="s">
        <v>2110</v>
      </c>
      <c r="F231" s="179" t="s">
        <v>2111</v>
      </c>
      <c r="G231" s="180" t="s">
        <v>362</v>
      </c>
      <c r="H231" s="181">
        <v>3</v>
      </c>
      <c r="I231" s="182"/>
      <c r="J231" s="183"/>
      <c r="K231" s="184"/>
      <c r="L231" s="185"/>
      <c r="M231" s="186" t="s">
        <v>1</v>
      </c>
      <c r="N231" s="187" t="s">
        <v>48</v>
      </c>
      <c r="O231" s="58"/>
      <c r="P231" s="174">
        <f t="shared" si="45"/>
        <v>0</v>
      </c>
      <c r="Q231" s="174">
        <v>1.592E-2</v>
      </c>
      <c r="R231" s="174">
        <f t="shared" si="46"/>
        <v>4.7759999999999997E-2</v>
      </c>
      <c r="S231" s="174">
        <v>0</v>
      </c>
      <c r="T231" s="175">
        <f t="shared" si="47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6" t="s">
        <v>297</v>
      </c>
      <c r="AT231" s="176" t="s">
        <v>341</v>
      </c>
      <c r="AU231" s="176" t="s">
        <v>93</v>
      </c>
      <c r="AY231" s="14" t="s">
        <v>173</v>
      </c>
      <c r="BE231" s="100">
        <f t="shared" si="48"/>
        <v>0</v>
      </c>
      <c r="BF231" s="100">
        <f t="shared" si="49"/>
        <v>0</v>
      </c>
      <c r="BG231" s="100">
        <f t="shared" si="50"/>
        <v>0</v>
      </c>
      <c r="BH231" s="100">
        <f t="shared" si="51"/>
        <v>0</v>
      </c>
      <c r="BI231" s="100">
        <f t="shared" si="52"/>
        <v>0</v>
      </c>
      <c r="BJ231" s="14" t="s">
        <v>93</v>
      </c>
      <c r="BK231" s="100">
        <f t="shared" si="53"/>
        <v>0</v>
      </c>
      <c r="BL231" s="14" t="s">
        <v>234</v>
      </c>
      <c r="BM231" s="176" t="s">
        <v>2112</v>
      </c>
    </row>
    <row r="232" spans="1:65" s="2" customFormat="1" ht="24.2" customHeight="1">
      <c r="A232" s="32"/>
      <c r="B232" s="132"/>
      <c r="C232" s="164" t="s">
        <v>758</v>
      </c>
      <c r="D232" s="164" t="s">
        <v>175</v>
      </c>
      <c r="E232" s="165" t="s">
        <v>2113</v>
      </c>
      <c r="F232" s="166" t="s">
        <v>2114</v>
      </c>
      <c r="G232" s="167" t="s">
        <v>362</v>
      </c>
      <c r="H232" s="168">
        <v>19</v>
      </c>
      <c r="I232" s="169"/>
      <c r="J232" s="170"/>
      <c r="K232" s="171"/>
      <c r="L232" s="33"/>
      <c r="M232" s="172" t="s">
        <v>1</v>
      </c>
      <c r="N232" s="173" t="s">
        <v>48</v>
      </c>
      <c r="O232" s="58"/>
      <c r="P232" s="174">
        <f t="shared" si="45"/>
        <v>0</v>
      </c>
      <c r="Q232" s="174">
        <v>2.0000000000000002E-5</v>
      </c>
      <c r="R232" s="174">
        <f t="shared" si="46"/>
        <v>3.8000000000000002E-4</v>
      </c>
      <c r="S232" s="174">
        <v>0</v>
      </c>
      <c r="T232" s="175">
        <f t="shared" si="47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6" t="s">
        <v>234</v>
      </c>
      <c r="AT232" s="176" t="s">
        <v>175</v>
      </c>
      <c r="AU232" s="176" t="s">
        <v>93</v>
      </c>
      <c r="AY232" s="14" t="s">
        <v>173</v>
      </c>
      <c r="BE232" s="100">
        <f t="shared" si="48"/>
        <v>0</v>
      </c>
      <c r="BF232" s="100">
        <f t="shared" si="49"/>
        <v>0</v>
      </c>
      <c r="BG232" s="100">
        <f t="shared" si="50"/>
        <v>0</v>
      </c>
      <c r="BH232" s="100">
        <f t="shared" si="51"/>
        <v>0</v>
      </c>
      <c r="BI232" s="100">
        <f t="shared" si="52"/>
        <v>0</v>
      </c>
      <c r="BJ232" s="14" t="s">
        <v>93</v>
      </c>
      <c r="BK232" s="100">
        <f t="shared" si="53"/>
        <v>0</v>
      </c>
      <c r="BL232" s="14" t="s">
        <v>234</v>
      </c>
      <c r="BM232" s="176" t="s">
        <v>2115</v>
      </c>
    </row>
    <row r="233" spans="1:65" s="2" customFormat="1" ht="49.15" customHeight="1">
      <c r="A233" s="32"/>
      <c r="B233" s="132"/>
      <c r="C233" s="177" t="s">
        <v>762</v>
      </c>
      <c r="D233" s="177" t="s">
        <v>341</v>
      </c>
      <c r="E233" s="178" t="s">
        <v>2116</v>
      </c>
      <c r="F233" s="179" t="s">
        <v>2117</v>
      </c>
      <c r="G233" s="180" t="s">
        <v>362</v>
      </c>
      <c r="H233" s="181">
        <v>18</v>
      </c>
      <c r="I233" s="182"/>
      <c r="J233" s="183"/>
      <c r="K233" s="184"/>
      <c r="L233" s="185"/>
      <c r="M233" s="186" t="s">
        <v>1</v>
      </c>
      <c r="N233" s="187" t="s">
        <v>48</v>
      </c>
      <c r="O233" s="58"/>
      <c r="P233" s="174">
        <f t="shared" si="45"/>
        <v>0</v>
      </c>
      <c r="Q233" s="174">
        <v>1.9900000000000001E-2</v>
      </c>
      <c r="R233" s="174">
        <f t="shared" si="46"/>
        <v>0.35820000000000002</v>
      </c>
      <c r="S233" s="174">
        <v>0</v>
      </c>
      <c r="T233" s="175">
        <f t="shared" si="47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6" t="s">
        <v>297</v>
      </c>
      <c r="AT233" s="176" t="s">
        <v>341</v>
      </c>
      <c r="AU233" s="176" t="s">
        <v>93</v>
      </c>
      <c r="AY233" s="14" t="s">
        <v>173</v>
      </c>
      <c r="BE233" s="100">
        <f t="shared" si="48"/>
        <v>0</v>
      </c>
      <c r="BF233" s="100">
        <f t="shared" si="49"/>
        <v>0</v>
      </c>
      <c r="BG233" s="100">
        <f t="shared" si="50"/>
        <v>0</v>
      </c>
      <c r="BH233" s="100">
        <f t="shared" si="51"/>
        <v>0</v>
      </c>
      <c r="BI233" s="100">
        <f t="shared" si="52"/>
        <v>0</v>
      </c>
      <c r="BJ233" s="14" t="s">
        <v>93</v>
      </c>
      <c r="BK233" s="100">
        <f t="shared" si="53"/>
        <v>0</v>
      </c>
      <c r="BL233" s="14" t="s">
        <v>234</v>
      </c>
      <c r="BM233" s="176" t="s">
        <v>2118</v>
      </c>
    </row>
    <row r="234" spans="1:65" s="2" customFormat="1" ht="49.15" customHeight="1">
      <c r="A234" s="32"/>
      <c r="B234" s="132"/>
      <c r="C234" s="177" t="s">
        <v>768</v>
      </c>
      <c r="D234" s="177" t="s">
        <v>341</v>
      </c>
      <c r="E234" s="178" t="s">
        <v>2119</v>
      </c>
      <c r="F234" s="179" t="s">
        <v>2120</v>
      </c>
      <c r="G234" s="180" t="s">
        <v>362</v>
      </c>
      <c r="H234" s="181">
        <v>1</v>
      </c>
      <c r="I234" s="182"/>
      <c r="J234" s="183"/>
      <c r="K234" s="184"/>
      <c r="L234" s="185"/>
      <c r="M234" s="186" t="s">
        <v>1</v>
      </c>
      <c r="N234" s="187" t="s">
        <v>48</v>
      </c>
      <c r="O234" s="58"/>
      <c r="P234" s="174">
        <f t="shared" si="45"/>
        <v>0</v>
      </c>
      <c r="Q234" s="174">
        <v>2.3879999999999998E-2</v>
      </c>
      <c r="R234" s="174">
        <f t="shared" si="46"/>
        <v>2.3879999999999998E-2</v>
      </c>
      <c r="S234" s="174">
        <v>0</v>
      </c>
      <c r="T234" s="175">
        <f t="shared" si="47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6" t="s">
        <v>297</v>
      </c>
      <c r="AT234" s="176" t="s">
        <v>341</v>
      </c>
      <c r="AU234" s="176" t="s">
        <v>93</v>
      </c>
      <c r="AY234" s="14" t="s">
        <v>173</v>
      </c>
      <c r="BE234" s="100">
        <f t="shared" si="48"/>
        <v>0</v>
      </c>
      <c r="BF234" s="100">
        <f t="shared" si="49"/>
        <v>0</v>
      </c>
      <c r="BG234" s="100">
        <f t="shared" si="50"/>
        <v>0</v>
      </c>
      <c r="BH234" s="100">
        <f t="shared" si="51"/>
        <v>0</v>
      </c>
      <c r="BI234" s="100">
        <f t="shared" si="52"/>
        <v>0</v>
      </c>
      <c r="BJ234" s="14" t="s">
        <v>93</v>
      </c>
      <c r="BK234" s="100">
        <f t="shared" si="53"/>
        <v>0</v>
      </c>
      <c r="BL234" s="14" t="s">
        <v>234</v>
      </c>
      <c r="BM234" s="176" t="s">
        <v>2121</v>
      </c>
    </row>
    <row r="235" spans="1:65" s="2" customFormat="1" ht="24.2" customHeight="1">
      <c r="A235" s="32"/>
      <c r="B235" s="132"/>
      <c r="C235" s="164" t="s">
        <v>772</v>
      </c>
      <c r="D235" s="164" t="s">
        <v>175</v>
      </c>
      <c r="E235" s="165" t="s">
        <v>2122</v>
      </c>
      <c r="F235" s="166" t="s">
        <v>2123</v>
      </c>
      <c r="G235" s="167" t="s">
        <v>362</v>
      </c>
      <c r="H235" s="168">
        <v>4</v>
      </c>
      <c r="I235" s="169"/>
      <c r="J235" s="170"/>
      <c r="K235" s="171"/>
      <c r="L235" s="33"/>
      <c r="M235" s="172" t="s">
        <v>1</v>
      </c>
      <c r="N235" s="173" t="s">
        <v>48</v>
      </c>
      <c r="O235" s="58"/>
      <c r="P235" s="174">
        <f t="shared" si="45"/>
        <v>0</v>
      </c>
      <c r="Q235" s="174">
        <v>2.0000000000000002E-5</v>
      </c>
      <c r="R235" s="174">
        <f t="shared" si="46"/>
        <v>8.0000000000000007E-5</v>
      </c>
      <c r="S235" s="174">
        <v>0</v>
      </c>
      <c r="T235" s="175">
        <f t="shared" si="47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6" t="s">
        <v>234</v>
      </c>
      <c r="AT235" s="176" t="s">
        <v>175</v>
      </c>
      <c r="AU235" s="176" t="s">
        <v>93</v>
      </c>
      <c r="AY235" s="14" t="s">
        <v>173</v>
      </c>
      <c r="BE235" s="100">
        <f t="shared" si="48"/>
        <v>0</v>
      </c>
      <c r="BF235" s="100">
        <f t="shared" si="49"/>
        <v>0</v>
      </c>
      <c r="BG235" s="100">
        <f t="shared" si="50"/>
        <v>0</v>
      </c>
      <c r="BH235" s="100">
        <f t="shared" si="51"/>
        <v>0</v>
      </c>
      <c r="BI235" s="100">
        <f t="shared" si="52"/>
        <v>0</v>
      </c>
      <c r="BJ235" s="14" t="s">
        <v>93</v>
      </c>
      <c r="BK235" s="100">
        <f t="shared" si="53"/>
        <v>0</v>
      </c>
      <c r="BL235" s="14" t="s">
        <v>234</v>
      </c>
      <c r="BM235" s="176" t="s">
        <v>2124</v>
      </c>
    </row>
    <row r="236" spans="1:65" s="2" customFormat="1" ht="49.15" customHeight="1">
      <c r="A236" s="32"/>
      <c r="B236" s="132"/>
      <c r="C236" s="177" t="s">
        <v>776</v>
      </c>
      <c r="D236" s="177" t="s">
        <v>341</v>
      </c>
      <c r="E236" s="178" t="s">
        <v>2125</v>
      </c>
      <c r="F236" s="179" t="s">
        <v>2126</v>
      </c>
      <c r="G236" s="180" t="s">
        <v>362</v>
      </c>
      <c r="H236" s="181">
        <v>3</v>
      </c>
      <c r="I236" s="182"/>
      <c r="J236" s="183"/>
      <c r="K236" s="184"/>
      <c r="L236" s="185"/>
      <c r="M236" s="186" t="s">
        <v>1</v>
      </c>
      <c r="N236" s="187" t="s">
        <v>48</v>
      </c>
      <c r="O236" s="58"/>
      <c r="P236" s="174">
        <f t="shared" si="45"/>
        <v>0</v>
      </c>
      <c r="Q236" s="174">
        <v>1.6330000000000001E-2</v>
      </c>
      <c r="R236" s="174">
        <f t="shared" si="46"/>
        <v>4.8990000000000006E-2</v>
      </c>
      <c r="S236" s="174">
        <v>0</v>
      </c>
      <c r="T236" s="175">
        <f t="shared" si="47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6" t="s">
        <v>297</v>
      </c>
      <c r="AT236" s="176" t="s">
        <v>341</v>
      </c>
      <c r="AU236" s="176" t="s">
        <v>93</v>
      </c>
      <c r="AY236" s="14" t="s">
        <v>173</v>
      </c>
      <c r="BE236" s="100">
        <f t="shared" si="48"/>
        <v>0</v>
      </c>
      <c r="BF236" s="100">
        <f t="shared" si="49"/>
        <v>0</v>
      </c>
      <c r="BG236" s="100">
        <f t="shared" si="50"/>
        <v>0</v>
      </c>
      <c r="BH236" s="100">
        <f t="shared" si="51"/>
        <v>0</v>
      </c>
      <c r="BI236" s="100">
        <f t="shared" si="52"/>
        <v>0</v>
      </c>
      <c r="BJ236" s="14" t="s">
        <v>93</v>
      </c>
      <c r="BK236" s="100">
        <f t="shared" si="53"/>
        <v>0</v>
      </c>
      <c r="BL236" s="14" t="s">
        <v>234</v>
      </c>
      <c r="BM236" s="176" t="s">
        <v>2127</v>
      </c>
    </row>
    <row r="237" spans="1:65" s="2" customFormat="1" ht="49.15" customHeight="1">
      <c r="A237" s="32"/>
      <c r="B237" s="132"/>
      <c r="C237" s="177" t="s">
        <v>1189</v>
      </c>
      <c r="D237" s="177" t="s">
        <v>341</v>
      </c>
      <c r="E237" s="178" t="s">
        <v>2128</v>
      </c>
      <c r="F237" s="179" t="s">
        <v>2129</v>
      </c>
      <c r="G237" s="180" t="s">
        <v>362</v>
      </c>
      <c r="H237" s="181">
        <v>1</v>
      </c>
      <c r="I237" s="182"/>
      <c r="J237" s="183"/>
      <c r="K237" s="184"/>
      <c r="L237" s="185"/>
      <c r="M237" s="186" t="s">
        <v>1</v>
      </c>
      <c r="N237" s="187" t="s">
        <v>48</v>
      </c>
      <c r="O237" s="58"/>
      <c r="P237" s="174">
        <f t="shared" si="45"/>
        <v>0</v>
      </c>
      <c r="Q237" s="174">
        <v>1.8922000000000001E-2</v>
      </c>
      <c r="R237" s="174">
        <f t="shared" si="46"/>
        <v>1.8922000000000001E-2</v>
      </c>
      <c r="S237" s="174">
        <v>0</v>
      </c>
      <c r="T237" s="175">
        <f t="shared" si="47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6" t="s">
        <v>297</v>
      </c>
      <c r="AT237" s="176" t="s">
        <v>341</v>
      </c>
      <c r="AU237" s="176" t="s">
        <v>93</v>
      </c>
      <c r="AY237" s="14" t="s">
        <v>173</v>
      </c>
      <c r="BE237" s="100">
        <f t="shared" si="48"/>
        <v>0</v>
      </c>
      <c r="BF237" s="100">
        <f t="shared" si="49"/>
        <v>0</v>
      </c>
      <c r="BG237" s="100">
        <f t="shared" si="50"/>
        <v>0</v>
      </c>
      <c r="BH237" s="100">
        <f t="shared" si="51"/>
        <v>0</v>
      </c>
      <c r="BI237" s="100">
        <f t="shared" si="52"/>
        <v>0</v>
      </c>
      <c r="BJ237" s="14" t="s">
        <v>93</v>
      </c>
      <c r="BK237" s="100">
        <f t="shared" si="53"/>
        <v>0</v>
      </c>
      <c r="BL237" s="14" t="s">
        <v>234</v>
      </c>
      <c r="BM237" s="176" t="s">
        <v>2130</v>
      </c>
    </row>
    <row r="238" spans="1:65" s="2" customFormat="1" ht="24.2" customHeight="1">
      <c r="A238" s="32"/>
      <c r="B238" s="132"/>
      <c r="C238" s="164" t="s">
        <v>1193</v>
      </c>
      <c r="D238" s="164" t="s">
        <v>175</v>
      </c>
      <c r="E238" s="165" t="s">
        <v>2131</v>
      </c>
      <c r="F238" s="166" t="s">
        <v>2132</v>
      </c>
      <c r="G238" s="167" t="s">
        <v>362</v>
      </c>
      <c r="H238" s="168">
        <v>19</v>
      </c>
      <c r="I238" s="169"/>
      <c r="J238" s="170"/>
      <c r="K238" s="171"/>
      <c r="L238" s="33"/>
      <c r="M238" s="172" t="s">
        <v>1</v>
      </c>
      <c r="N238" s="173" t="s">
        <v>48</v>
      </c>
      <c r="O238" s="58"/>
      <c r="P238" s="174">
        <f t="shared" si="45"/>
        <v>0</v>
      </c>
      <c r="Q238" s="174">
        <v>2.0000000000000002E-5</v>
      </c>
      <c r="R238" s="174">
        <f t="shared" si="46"/>
        <v>3.8000000000000002E-4</v>
      </c>
      <c r="S238" s="174">
        <v>0</v>
      </c>
      <c r="T238" s="175">
        <f t="shared" si="47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6" t="s">
        <v>234</v>
      </c>
      <c r="AT238" s="176" t="s">
        <v>175</v>
      </c>
      <c r="AU238" s="176" t="s">
        <v>93</v>
      </c>
      <c r="AY238" s="14" t="s">
        <v>173</v>
      </c>
      <c r="BE238" s="100">
        <f t="shared" si="48"/>
        <v>0</v>
      </c>
      <c r="BF238" s="100">
        <f t="shared" si="49"/>
        <v>0</v>
      </c>
      <c r="BG238" s="100">
        <f t="shared" si="50"/>
        <v>0</v>
      </c>
      <c r="BH238" s="100">
        <f t="shared" si="51"/>
        <v>0</v>
      </c>
      <c r="BI238" s="100">
        <f t="shared" si="52"/>
        <v>0</v>
      </c>
      <c r="BJ238" s="14" t="s">
        <v>93</v>
      </c>
      <c r="BK238" s="100">
        <f t="shared" si="53"/>
        <v>0</v>
      </c>
      <c r="BL238" s="14" t="s">
        <v>234</v>
      </c>
      <c r="BM238" s="176" t="s">
        <v>2133</v>
      </c>
    </row>
    <row r="239" spans="1:65" s="2" customFormat="1" ht="49.15" customHeight="1">
      <c r="A239" s="32"/>
      <c r="B239" s="132"/>
      <c r="C239" s="177" t="s">
        <v>1197</v>
      </c>
      <c r="D239" s="177" t="s">
        <v>341</v>
      </c>
      <c r="E239" s="178" t="s">
        <v>2134</v>
      </c>
      <c r="F239" s="179" t="s">
        <v>2135</v>
      </c>
      <c r="G239" s="180" t="s">
        <v>362</v>
      </c>
      <c r="H239" s="181">
        <v>16</v>
      </c>
      <c r="I239" s="182"/>
      <c r="J239" s="183"/>
      <c r="K239" s="184"/>
      <c r="L239" s="185"/>
      <c r="M239" s="186" t="s">
        <v>1</v>
      </c>
      <c r="N239" s="187" t="s">
        <v>48</v>
      </c>
      <c r="O239" s="58"/>
      <c r="P239" s="174">
        <f t="shared" si="45"/>
        <v>0</v>
      </c>
      <c r="Q239" s="174">
        <v>2.7216000000000001E-2</v>
      </c>
      <c r="R239" s="174">
        <f t="shared" si="46"/>
        <v>0.43545600000000001</v>
      </c>
      <c r="S239" s="174">
        <v>0</v>
      </c>
      <c r="T239" s="175">
        <f t="shared" si="47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6" t="s">
        <v>297</v>
      </c>
      <c r="AT239" s="176" t="s">
        <v>341</v>
      </c>
      <c r="AU239" s="176" t="s">
        <v>93</v>
      </c>
      <c r="AY239" s="14" t="s">
        <v>173</v>
      </c>
      <c r="BE239" s="100">
        <f t="shared" si="48"/>
        <v>0</v>
      </c>
      <c r="BF239" s="100">
        <f t="shared" si="49"/>
        <v>0</v>
      </c>
      <c r="BG239" s="100">
        <f t="shared" si="50"/>
        <v>0</v>
      </c>
      <c r="BH239" s="100">
        <f t="shared" si="51"/>
        <v>0</v>
      </c>
      <c r="BI239" s="100">
        <f t="shared" si="52"/>
        <v>0</v>
      </c>
      <c r="BJ239" s="14" t="s">
        <v>93</v>
      </c>
      <c r="BK239" s="100">
        <f t="shared" si="53"/>
        <v>0</v>
      </c>
      <c r="BL239" s="14" t="s">
        <v>234</v>
      </c>
      <c r="BM239" s="176" t="s">
        <v>2136</v>
      </c>
    </row>
    <row r="240" spans="1:65" s="2" customFormat="1" ht="49.15" customHeight="1">
      <c r="A240" s="32"/>
      <c r="B240" s="132"/>
      <c r="C240" s="177" t="s">
        <v>1201</v>
      </c>
      <c r="D240" s="177" t="s">
        <v>341</v>
      </c>
      <c r="E240" s="178" t="s">
        <v>2137</v>
      </c>
      <c r="F240" s="179" t="s">
        <v>2138</v>
      </c>
      <c r="G240" s="180" t="s">
        <v>362</v>
      </c>
      <c r="H240" s="181">
        <v>1</v>
      </c>
      <c r="I240" s="182"/>
      <c r="J240" s="183"/>
      <c r="K240" s="184"/>
      <c r="L240" s="185"/>
      <c r="M240" s="186" t="s">
        <v>1</v>
      </c>
      <c r="N240" s="187" t="s">
        <v>48</v>
      </c>
      <c r="O240" s="58"/>
      <c r="P240" s="174">
        <f t="shared" si="45"/>
        <v>0</v>
      </c>
      <c r="Q240" s="174">
        <v>2.9937999999999999E-2</v>
      </c>
      <c r="R240" s="174">
        <f t="shared" si="46"/>
        <v>2.9937999999999999E-2</v>
      </c>
      <c r="S240" s="174">
        <v>0</v>
      </c>
      <c r="T240" s="175">
        <f t="shared" si="47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6" t="s">
        <v>297</v>
      </c>
      <c r="AT240" s="176" t="s">
        <v>341</v>
      </c>
      <c r="AU240" s="176" t="s">
        <v>93</v>
      </c>
      <c r="AY240" s="14" t="s">
        <v>173</v>
      </c>
      <c r="BE240" s="100">
        <f t="shared" si="48"/>
        <v>0</v>
      </c>
      <c r="BF240" s="100">
        <f t="shared" si="49"/>
        <v>0</v>
      </c>
      <c r="BG240" s="100">
        <f t="shared" si="50"/>
        <v>0</v>
      </c>
      <c r="BH240" s="100">
        <f t="shared" si="51"/>
        <v>0</v>
      </c>
      <c r="BI240" s="100">
        <f t="shared" si="52"/>
        <v>0</v>
      </c>
      <c r="BJ240" s="14" t="s">
        <v>93</v>
      </c>
      <c r="BK240" s="100">
        <f t="shared" si="53"/>
        <v>0</v>
      </c>
      <c r="BL240" s="14" t="s">
        <v>234</v>
      </c>
      <c r="BM240" s="176" t="s">
        <v>2139</v>
      </c>
    </row>
    <row r="241" spans="1:65" s="2" customFormat="1" ht="49.15" customHeight="1">
      <c r="A241" s="32"/>
      <c r="B241" s="132"/>
      <c r="C241" s="177" t="s">
        <v>1205</v>
      </c>
      <c r="D241" s="177" t="s">
        <v>341</v>
      </c>
      <c r="E241" s="178" t="s">
        <v>2140</v>
      </c>
      <c r="F241" s="179" t="s">
        <v>2141</v>
      </c>
      <c r="G241" s="180" t="s">
        <v>362</v>
      </c>
      <c r="H241" s="181">
        <v>2</v>
      </c>
      <c r="I241" s="182"/>
      <c r="J241" s="183"/>
      <c r="K241" s="184"/>
      <c r="L241" s="185"/>
      <c r="M241" s="186" t="s">
        <v>1</v>
      </c>
      <c r="N241" s="187" t="s">
        <v>48</v>
      </c>
      <c r="O241" s="58"/>
      <c r="P241" s="174">
        <f t="shared" si="45"/>
        <v>0</v>
      </c>
      <c r="Q241" s="174">
        <v>3.7843000000000002E-2</v>
      </c>
      <c r="R241" s="174">
        <f t="shared" si="46"/>
        <v>7.5686000000000003E-2</v>
      </c>
      <c r="S241" s="174">
        <v>0</v>
      </c>
      <c r="T241" s="175">
        <f t="shared" si="47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6" t="s">
        <v>297</v>
      </c>
      <c r="AT241" s="176" t="s">
        <v>341</v>
      </c>
      <c r="AU241" s="176" t="s">
        <v>93</v>
      </c>
      <c r="AY241" s="14" t="s">
        <v>173</v>
      </c>
      <c r="BE241" s="100">
        <f t="shared" si="48"/>
        <v>0</v>
      </c>
      <c r="BF241" s="100">
        <f t="shared" si="49"/>
        <v>0</v>
      </c>
      <c r="BG241" s="100">
        <f t="shared" si="50"/>
        <v>0</v>
      </c>
      <c r="BH241" s="100">
        <f t="shared" si="51"/>
        <v>0</v>
      </c>
      <c r="BI241" s="100">
        <f t="shared" si="52"/>
        <v>0</v>
      </c>
      <c r="BJ241" s="14" t="s">
        <v>93</v>
      </c>
      <c r="BK241" s="100">
        <f t="shared" si="53"/>
        <v>0</v>
      </c>
      <c r="BL241" s="14" t="s">
        <v>234</v>
      </c>
      <c r="BM241" s="176" t="s">
        <v>2142</v>
      </c>
    </row>
    <row r="242" spans="1:65" s="2" customFormat="1" ht="24.2" customHeight="1">
      <c r="A242" s="32"/>
      <c r="B242" s="132"/>
      <c r="C242" s="164" t="s">
        <v>1209</v>
      </c>
      <c r="D242" s="164" t="s">
        <v>175</v>
      </c>
      <c r="E242" s="165" t="s">
        <v>2143</v>
      </c>
      <c r="F242" s="166" t="s">
        <v>2144</v>
      </c>
      <c r="G242" s="167" t="s">
        <v>362</v>
      </c>
      <c r="H242" s="168">
        <v>1</v>
      </c>
      <c r="I242" s="169"/>
      <c r="J242" s="170"/>
      <c r="K242" s="171"/>
      <c r="L242" s="33"/>
      <c r="M242" s="172" t="s">
        <v>1</v>
      </c>
      <c r="N242" s="173" t="s">
        <v>48</v>
      </c>
      <c r="O242" s="58"/>
      <c r="P242" s="174">
        <f t="shared" si="45"/>
        <v>0</v>
      </c>
      <c r="Q242" s="174">
        <v>2.0000000000000002E-5</v>
      </c>
      <c r="R242" s="174">
        <f t="shared" si="46"/>
        <v>2.0000000000000002E-5</v>
      </c>
      <c r="S242" s="174">
        <v>0</v>
      </c>
      <c r="T242" s="175">
        <f t="shared" si="47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6" t="s">
        <v>234</v>
      </c>
      <c r="AT242" s="176" t="s">
        <v>175</v>
      </c>
      <c r="AU242" s="176" t="s">
        <v>93</v>
      </c>
      <c r="AY242" s="14" t="s">
        <v>173</v>
      </c>
      <c r="BE242" s="100">
        <f t="shared" si="48"/>
        <v>0</v>
      </c>
      <c r="BF242" s="100">
        <f t="shared" si="49"/>
        <v>0</v>
      </c>
      <c r="BG242" s="100">
        <f t="shared" si="50"/>
        <v>0</v>
      </c>
      <c r="BH242" s="100">
        <f t="shared" si="51"/>
        <v>0</v>
      </c>
      <c r="BI242" s="100">
        <f t="shared" si="52"/>
        <v>0</v>
      </c>
      <c r="BJ242" s="14" t="s">
        <v>93</v>
      </c>
      <c r="BK242" s="100">
        <f t="shared" si="53"/>
        <v>0</v>
      </c>
      <c r="BL242" s="14" t="s">
        <v>234</v>
      </c>
      <c r="BM242" s="176" t="s">
        <v>2145</v>
      </c>
    </row>
    <row r="243" spans="1:65" s="2" customFormat="1" ht="49.15" customHeight="1">
      <c r="A243" s="32"/>
      <c r="B243" s="132"/>
      <c r="C243" s="177" t="s">
        <v>1213</v>
      </c>
      <c r="D243" s="177" t="s">
        <v>341</v>
      </c>
      <c r="E243" s="178" t="s">
        <v>2146</v>
      </c>
      <c r="F243" s="179" t="s">
        <v>2147</v>
      </c>
      <c r="G243" s="180" t="s">
        <v>362</v>
      </c>
      <c r="H243" s="181">
        <v>1</v>
      </c>
      <c r="I243" s="182"/>
      <c r="J243" s="183"/>
      <c r="K243" s="184"/>
      <c r="L243" s="185"/>
      <c r="M243" s="186" t="s">
        <v>1</v>
      </c>
      <c r="N243" s="187" t="s">
        <v>48</v>
      </c>
      <c r="O243" s="58"/>
      <c r="P243" s="174">
        <f t="shared" si="45"/>
        <v>0</v>
      </c>
      <c r="Q243" s="174">
        <v>3.8101999999999997E-2</v>
      </c>
      <c r="R243" s="174">
        <f t="shared" si="46"/>
        <v>3.8101999999999997E-2</v>
      </c>
      <c r="S243" s="174">
        <v>0</v>
      </c>
      <c r="T243" s="175">
        <f t="shared" si="47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6" t="s">
        <v>297</v>
      </c>
      <c r="AT243" s="176" t="s">
        <v>341</v>
      </c>
      <c r="AU243" s="176" t="s">
        <v>93</v>
      </c>
      <c r="AY243" s="14" t="s">
        <v>173</v>
      </c>
      <c r="BE243" s="100">
        <f t="shared" si="48"/>
        <v>0</v>
      </c>
      <c r="BF243" s="100">
        <f t="shared" si="49"/>
        <v>0</v>
      </c>
      <c r="BG243" s="100">
        <f t="shared" si="50"/>
        <v>0</v>
      </c>
      <c r="BH243" s="100">
        <f t="shared" si="51"/>
        <v>0</v>
      </c>
      <c r="BI243" s="100">
        <f t="shared" si="52"/>
        <v>0</v>
      </c>
      <c r="BJ243" s="14" t="s">
        <v>93</v>
      </c>
      <c r="BK243" s="100">
        <f t="shared" si="53"/>
        <v>0</v>
      </c>
      <c r="BL243" s="14" t="s">
        <v>234</v>
      </c>
      <c r="BM243" s="176" t="s">
        <v>2148</v>
      </c>
    </row>
    <row r="244" spans="1:65" s="2" customFormat="1" ht="24.2" customHeight="1">
      <c r="A244" s="32"/>
      <c r="B244" s="132"/>
      <c r="C244" s="164" t="s">
        <v>1217</v>
      </c>
      <c r="D244" s="164" t="s">
        <v>175</v>
      </c>
      <c r="E244" s="165" t="s">
        <v>2149</v>
      </c>
      <c r="F244" s="166" t="s">
        <v>2150</v>
      </c>
      <c r="G244" s="167" t="s">
        <v>362</v>
      </c>
      <c r="H244" s="168">
        <v>1</v>
      </c>
      <c r="I244" s="169"/>
      <c r="J244" s="170"/>
      <c r="K244" s="171"/>
      <c r="L244" s="33"/>
      <c r="M244" s="172" t="s">
        <v>1</v>
      </c>
      <c r="N244" s="173" t="s">
        <v>48</v>
      </c>
      <c r="O244" s="58"/>
      <c r="P244" s="174">
        <f t="shared" si="45"/>
        <v>0</v>
      </c>
      <c r="Q244" s="174">
        <v>2.0000000000000002E-5</v>
      </c>
      <c r="R244" s="174">
        <f t="shared" si="46"/>
        <v>2.0000000000000002E-5</v>
      </c>
      <c r="S244" s="174">
        <v>0</v>
      </c>
      <c r="T244" s="175">
        <f t="shared" si="47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6" t="s">
        <v>234</v>
      </c>
      <c r="AT244" s="176" t="s">
        <v>175</v>
      </c>
      <c r="AU244" s="176" t="s">
        <v>93</v>
      </c>
      <c r="AY244" s="14" t="s">
        <v>173</v>
      </c>
      <c r="BE244" s="100">
        <f t="shared" si="48"/>
        <v>0</v>
      </c>
      <c r="BF244" s="100">
        <f t="shared" si="49"/>
        <v>0</v>
      </c>
      <c r="BG244" s="100">
        <f t="shared" si="50"/>
        <v>0</v>
      </c>
      <c r="BH244" s="100">
        <f t="shared" si="51"/>
        <v>0</v>
      </c>
      <c r="BI244" s="100">
        <f t="shared" si="52"/>
        <v>0</v>
      </c>
      <c r="BJ244" s="14" t="s">
        <v>93</v>
      </c>
      <c r="BK244" s="100">
        <f t="shared" si="53"/>
        <v>0</v>
      </c>
      <c r="BL244" s="14" t="s">
        <v>234</v>
      </c>
      <c r="BM244" s="176" t="s">
        <v>2151</v>
      </c>
    </row>
    <row r="245" spans="1:65" s="2" customFormat="1" ht="49.15" customHeight="1">
      <c r="A245" s="32"/>
      <c r="B245" s="132"/>
      <c r="C245" s="177" t="s">
        <v>1219</v>
      </c>
      <c r="D245" s="177" t="s">
        <v>341</v>
      </c>
      <c r="E245" s="178" t="s">
        <v>2152</v>
      </c>
      <c r="F245" s="179" t="s">
        <v>2153</v>
      </c>
      <c r="G245" s="180" t="s">
        <v>362</v>
      </c>
      <c r="H245" s="181">
        <v>1</v>
      </c>
      <c r="I245" s="182"/>
      <c r="J245" s="183"/>
      <c r="K245" s="184"/>
      <c r="L245" s="185"/>
      <c r="M245" s="186" t="s">
        <v>1</v>
      </c>
      <c r="N245" s="187" t="s">
        <v>48</v>
      </c>
      <c r="O245" s="58"/>
      <c r="P245" s="174">
        <f t="shared" si="45"/>
        <v>0</v>
      </c>
      <c r="Q245" s="174">
        <v>1.7010000000000001E-2</v>
      </c>
      <c r="R245" s="174">
        <f t="shared" si="46"/>
        <v>1.7010000000000001E-2</v>
      </c>
      <c r="S245" s="174">
        <v>0</v>
      </c>
      <c r="T245" s="175">
        <f t="shared" si="47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6" t="s">
        <v>297</v>
      </c>
      <c r="AT245" s="176" t="s">
        <v>341</v>
      </c>
      <c r="AU245" s="176" t="s">
        <v>93</v>
      </c>
      <c r="AY245" s="14" t="s">
        <v>173</v>
      </c>
      <c r="BE245" s="100">
        <f t="shared" si="48"/>
        <v>0</v>
      </c>
      <c r="BF245" s="100">
        <f t="shared" si="49"/>
        <v>0</v>
      </c>
      <c r="BG245" s="100">
        <f t="shared" si="50"/>
        <v>0</v>
      </c>
      <c r="BH245" s="100">
        <f t="shared" si="51"/>
        <v>0</v>
      </c>
      <c r="BI245" s="100">
        <f t="shared" si="52"/>
        <v>0</v>
      </c>
      <c r="BJ245" s="14" t="s">
        <v>93</v>
      </c>
      <c r="BK245" s="100">
        <f t="shared" si="53"/>
        <v>0</v>
      </c>
      <c r="BL245" s="14" t="s">
        <v>234</v>
      </c>
      <c r="BM245" s="176" t="s">
        <v>2154</v>
      </c>
    </row>
    <row r="246" spans="1:65" s="2" customFormat="1" ht="24.2" customHeight="1">
      <c r="A246" s="32"/>
      <c r="B246" s="132"/>
      <c r="C246" s="164" t="s">
        <v>1221</v>
      </c>
      <c r="D246" s="164" t="s">
        <v>175</v>
      </c>
      <c r="E246" s="165" t="s">
        <v>2155</v>
      </c>
      <c r="F246" s="166" t="s">
        <v>2156</v>
      </c>
      <c r="G246" s="167" t="s">
        <v>362</v>
      </c>
      <c r="H246" s="168">
        <v>1</v>
      </c>
      <c r="I246" s="169"/>
      <c r="J246" s="170"/>
      <c r="K246" s="171"/>
      <c r="L246" s="33"/>
      <c r="M246" s="172" t="s">
        <v>1</v>
      </c>
      <c r="N246" s="173" t="s">
        <v>48</v>
      </c>
      <c r="O246" s="58"/>
      <c r="P246" s="174">
        <f t="shared" si="45"/>
        <v>0</v>
      </c>
      <c r="Q246" s="174">
        <v>2.0000000000000002E-5</v>
      </c>
      <c r="R246" s="174">
        <f t="shared" si="46"/>
        <v>2.0000000000000002E-5</v>
      </c>
      <c r="S246" s="174">
        <v>0</v>
      </c>
      <c r="T246" s="175">
        <f t="shared" si="47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6" t="s">
        <v>234</v>
      </c>
      <c r="AT246" s="176" t="s">
        <v>175</v>
      </c>
      <c r="AU246" s="176" t="s">
        <v>93</v>
      </c>
      <c r="AY246" s="14" t="s">
        <v>173</v>
      </c>
      <c r="BE246" s="100">
        <f t="shared" si="48"/>
        <v>0</v>
      </c>
      <c r="BF246" s="100">
        <f t="shared" si="49"/>
        <v>0</v>
      </c>
      <c r="BG246" s="100">
        <f t="shared" si="50"/>
        <v>0</v>
      </c>
      <c r="BH246" s="100">
        <f t="shared" si="51"/>
        <v>0</v>
      </c>
      <c r="BI246" s="100">
        <f t="shared" si="52"/>
        <v>0</v>
      </c>
      <c r="BJ246" s="14" t="s">
        <v>93</v>
      </c>
      <c r="BK246" s="100">
        <f t="shared" si="53"/>
        <v>0</v>
      </c>
      <c r="BL246" s="14" t="s">
        <v>234</v>
      </c>
      <c r="BM246" s="176" t="s">
        <v>2157</v>
      </c>
    </row>
    <row r="247" spans="1:65" s="2" customFormat="1" ht="49.15" customHeight="1">
      <c r="A247" s="32"/>
      <c r="B247" s="132"/>
      <c r="C247" s="177" t="s">
        <v>1225</v>
      </c>
      <c r="D247" s="177" t="s">
        <v>341</v>
      </c>
      <c r="E247" s="178" t="s">
        <v>2158</v>
      </c>
      <c r="F247" s="179" t="s">
        <v>2159</v>
      </c>
      <c r="G247" s="180" t="s">
        <v>362</v>
      </c>
      <c r="H247" s="181">
        <v>1</v>
      </c>
      <c r="I247" s="182"/>
      <c r="J247" s="183"/>
      <c r="K247" s="184"/>
      <c r="L247" s="185"/>
      <c r="M247" s="186" t="s">
        <v>1</v>
      </c>
      <c r="N247" s="187" t="s">
        <v>48</v>
      </c>
      <c r="O247" s="58"/>
      <c r="P247" s="174">
        <f t="shared" si="45"/>
        <v>0</v>
      </c>
      <c r="Q247" s="174">
        <v>7.2289000000000006E-2</v>
      </c>
      <c r="R247" s="174">
        <f t="shared" si="46"/>
        <v>7.2289000000000006E-2</v>
      </c>
      <c r="S247" s="174">
        <v>0</v>
      </c>
      <c r="T247" s="175">
        <f t="shared" si="47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6" t="s">
        <v>297</v>
      </c>
      <c r="AT247" s="176" t="s">
        <v>341</v>
      </c>
      <c r="AU247" s="176" t="s">
        <v>93</v>
      </c>
      <c r="AY247" s="14" t="s">
        <v>173</v>
      </c>
      <c r="BE247" s="100">
        <f t="shared" si="48"/>
        <v>0</v>
      </c>
      <c r="BF247" s="100">
        <f t="shared" si="49"/>
        <v>0</v>
      </c>
      <c r="BG247" s="100">
        <f t="shared" si="50"/>
        <v>0</v>
      </c>
      <c r="BH247" s="100">
        <f t="shared" si="51"/>
        <v>0</v>
      </c>
      <c r="BI247" s="100">
        <f t="shared" si="52"/>
        <v>0</v>
      </c>
      <c r="BJ247" s="14" t="s">
        <v>93</v>
      </c>
      <c r="BK247" s="100">
        <f t="shared" si="53"/>
        <v>0</v>
      </c>
      <c r="BL247" s="14" t="s">
        <v>234</v>
      </c>
      <c r="BM247" s="176" t="s">
        <v>2160</v>
      </c>
    </row>
    <row r="248" spans="1:65" s="2" customFormat="1" ht="24.2" customHeight="1">
      <c r="A248" s="32"/>
      <c r="B248" s="132"/>
      <c r="C248" s="164" t="s">
        <v>1227</v>
      </c>
      <c r="D248" s="164" t="s">
        <v>175</v>
      </c>
      <c r="E248" s="165" t="s">
        <v>2161</v>
      </c>
      <c r="F248" s="166" t="s">
        <v>2162</v>
      </c>
      <c r="G248" s="167" t="s">
        <v>362</v>
      </c>
      <c r="H248" s="168">
        <v>42</v>
      </c>
      <c r="I248" s="169"/>
      <c r="J248" s="170"/>
      <c r="K248" s="171"/>
      <c r="L248" s="33"/>
      <c r="M248" s="172" t="s">
        <v>1</v>
      </c>
      <c r="N248" s="173" t="s">
        <v>48</v>
      </c>
      <c r="O248" s="58"/>
      <c r="P248" s="174">
        <f t="shared" si="45"/>
        <v>0</v>
      </c>
      <c r="Q248" s="174">
        <v>0</v>
      </c>
      <c r="R248" s="174">
        <f t="shared" si="46"/>
        <v>0</v>
      </c>
      <c r="S248" s="174">
        <v>0</v>
      </c>
      <c r="T248" s="175">
        <f t="shared" si="47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6" t="s">
        <v>234</v>
      </c>
      <c r="AT248" s="176" t="s">
        <v>175</v>
      </c>
      <c r="AU248" s="176" t="s">
        <v>93</v>
      </c>
      <c r="AY248" s="14" t="s">
        <v>173</v>
      </c>
      <c r="BE248" s="100">
        <f t="shared" si="48"/>
        <v>0</v>
      </c>
      <c r="BF248" s="100">
        <f t="shared" si="49"/>
        <v>0</v>
      </c>
      <c r="BG248" s="100">
        <f t="shared" si="50"/>
        <v>0</v>
      </c>
      <c r="BH248" s="100">
        <f t="shared" si="51"/>
        <v>0</v>
      </c>
      <c r="BI248" s="100">
        <f t="shared" si="52"/>
        <v>0</v>
      </c>
      <c r="BJ248" s="14" t="s">
        <v>93</v>
      </c>
      <c r="BK248" s="100">
        <f t="shared" si="53"/>
        <v>0</v>
      </c>
      <c r="BL248" s="14" t="s">
        <v>234</v>
      </c>
      <c r="BM248" s="176" t="s">
        <v>2163</v>
      </c>
    </row>
    <row r="249" spans="1:65" s="2" customFormat="1" ht="24.2" customHeight="1">
      <c r="A249" s="32"/>
      <c r="B249" s="132"/>
      <c r="C249" s="164" t="s">
        <v>1231</v>
      </c>
      <c r="D249" s="164" t="s">
        <v>175</v>
      </c>
      <c r="E249" s="165" t="s">
        <v>2164</v>
      </c>
      <c r="F249" s="166" t="s">
        <v>2165</v>
      </c>
      <c r="G249" s="167" t="s">
        <v>362</v>
      </c>
      <c r="H249" s="168">
        <v>26</v>
      </c>
      <c r="I249" s="169"/>
      <c r="J249" s="170"/>
      <c r="K249" s="171"/>
      <c r="L249" s="33"/>
      <c r="M249" s="172" t="s">
        <v>1</v>
      </c>
      <c r="N249" s="173" t="s">
        <v>48</v>
      </c>
      <c r="O249" s="58"/>
      <c r="P249" s="174">
        <f t="shared" si="45"/>
        <v>0</v>
      </c>
      <c r="Q249" s="174">
        <v>0</v>
      </c>
      <c r="R249" s="174">
        <f t="shared" si="46"/>
        <v>0</v>
      </c>
      <c r="S249" s="174">
        <v>0</v>
      </c>
      <c r="T249" s="175">
        <f t="shared" si="47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6" t="s">
        <v>234</v>
      </c>
      <c r="AT249" s="176" t="s">
        <v>175</v>
      </c>
      <c r="AU249" s="176" t="s">
        <v>93</v>
      </c>
      <c r="AY249" s="14" t="s">
        <v>173</v>
      </c>
      <c r="BE249" s="100">
        <f t="shared" si="48"/>
        <v>0</v>
      </c>
      <c r="BF249" s="100">
        <f t="shared" si="49"/>
        <v>0</v>
      </c>
      <c r="BG249" s="100">
        <f t="shared" si="50"/>
        <v>0</v>
      </c>
      <c r="BH249" s="100">
        <f t="shared" si="51"/>
        <v>0</v>
      </c>
      <c r="BI249" s="100">
        <f t="shared" si="52"/>
        <v>0</v>
      </c>
      <c r="BJ249" s="14" t="s">
        <v>93</v>
      </c>
      <c r="BK249" s="100">
        <f t="shared" si="53"/>
        <v>0</v>
      </c>
      <c r="BL249" s="14" t="s">
        <v>234</v>
      </c>
      <c r="BM249" s="176" t="s">
        <v>2166</v>
      </c>
    </row>
    <row r="250" spans="1:65" s="2" customFormat="1" ht="24.2" customHeight="1">
      <c r="A250" s="32"/>
      <c r="B250" s="132"/>
      <c r="C250" s="164" t="s">
        <v>1686</v>
      </c>
      <c r="D250" s="164" t="s">
        <v>175</v>
      </c>
      <c r="E250" s="165" t="s">
        <v>2167</v>
      </c>
      <c r="F250" s="166" t="s">
        <v>2168</v>
      </c>
      <c r="G250" s="167" t="s">
        <v>300</v>
      </c>
      <c r="H250" s="168">
        <v>5.6</v>
      </c>
      <c r="I250" s="169"/>
      <c r="J250" s="170"/>
      <c r="K250" s="171"/>
      <c r="L250" s="33"/>
      <c r="M250" s="172" t="s">
        <v>1</v>
      </c>
      <c r="N250" s="173" t="s">
        <v>48</v>
      </c>
      <c r="O250" s="58"/>
      <c r="P250" s="174">
        <f t="shared" si="45"/>
        <v>0</v>
      </c>
      <c r="Q250" s="174">
        <v>0</v>
      </c>
      <c r="R250" s="174">
        <f t="shared" si="46"/>
        <v>0</v>
      </c>
      <c r="S250" s="174">
        <v>0</v>
      </c>
      <c r="T250" s="175">
        <f t="shared" si="47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6" t="s">
        <v>234</v>
      </c>
      <c r="AT250" s="176" t="s">
        <v>175</v>
      </c>
      <c r="AU250" s="176" t="s">
        <v>93</v>
      </c>
      <c r="AY250" s="14" t="s">
        <v>173</v>
      </c>
      <c r="BE250" s="100">
        <f t="shared" si="48"/>
        <v>0</v>
      </c>
      <c r="BF250" s="100">
        <f t="shared" si="49"/>
        <v>0</v>
      </c>
      <c r="BG250" s="100">
        <f t="shared" si="50"/>
        <v>0</v>
      </c>
      <c r="BH250" s="100">
        <f t="shared" si="51"/>
        <v>0</v>
      </c>
      <c r="BI250" s="100">
        <f t="shared" si="52"/>
        <v>0</v>
      </c>
      <c r="BJ250" s="14" t="s">
        <v>93</v>
      </c>
      <c r="BK250" s="100">
        <f t="shared" si="53"/>
        <v>0</v>
      </c>
      <c r="BL250" s="14" t="s">
        <v>234</v>
      </c>
      <c r="BM250" s="176" t="s">
        <v>2169</v>
      </c>
    </row>
    <row r="251" spans="1:65" s="2" customFormat="1" ht="24.2" customHeight="1">
      <c r="A251" s="32"/>
      <c r="B251" s="132"/>
      <c r="C251" s="164" t="s">
        <v>1690</v>
      </c>
      <c r="D251" s="164" t="s">
        <v>175</v>
      </c>
      <c r="E251" s="165" t="s">
        <v>2170</v>
      </c>
      <c r="F251" s="166" t="s">
        <v>2171</v>
      </c>
      <c r="G251" s="167" t="s">
        <v>1912</v>
      </c>
      <c r="H251" s="193"/>
      <c r="I251" s="169"/>
      <c r="J251" s="170"/>
      <c r="K251" s="171"/>
      <c r="L251" s="33"/>
      <c r="M251" s="172" t="s">
        <v>1</v>
      </c>
      <c r="N251" s="173" t="s">
        <v>48</v>
      </c>
      <c r="O251" s="58"/>
      <c r="P251" s="174">
        <f t="shared" si="45"/>
        <v>0</v>
      </c>
      <c r="Q251" s="174">
        <v>0</v>
      </c>
      <c r="R251" s="174">
        <f t="shared" si="46"/>
        <v>0</v>
      </c>
      <c r="S251" s="174">
        <v>0</v>
      </c>
      <c r="T251" s="175">
        <f t="shared" si="47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6" t="s">
        <v>234</v>
      </c>
      <c r="AT251" s="176" t="s">
        <v>175</v>
      </c>
      <c r="AU251" s="176" t="s">
        <v>93</v>
      </c>
      <c r="AY251" s="14" t="s">
        <v>173</v>
      </c>
      <c r="BE251" s="100">
        <f t="shared" si="48"/>
        <v>0</v>
      </c>
      <c r="BF251" s="100">
        <f t="shared" si="49"/>
        <v>0</v>
      </c>
      <c r="BG251" s="100">
        <f t="shared" si="50"/>
        <v>0</v>
      </c>
      <c r="BH251" s="100">
        <f t="shared" si="51"/>
        <v>0</v>
      </c>
      <c r="BI251" s="100">
        <f t="shared" si="52"/>
        <v>0</v>
      </c>
      <c r="BJ251" s="14" t="s">
        <v>93</v>
      </c>
      <c r="BK251" s="100">
        <f t="shared" si="53"/>
        <v>0</v>
      </c>
      <c r="BL251" s="14" t="s">
        <v>234</v>
      </c>
      <c r="BM251" s="176" t="s">
        <v>2172</v>
      </c>
    </row>
    <row r="252" spans="1:65" s="12" customFormat="1" ht="22.9" customHeight="1">
      <c r="B252" s="151"/>
      <c r="D252" s="152" t="s">
        <v>81</v>
      </c>
      <c r="E252" s="162" t="s">
        <v>695</v>
      </c>
      <c r="F252" s="162" t="s">
        <v>696</v>
      </c>
      <c r="I252" s="154"/>
      <c r="J252" s="163"/>
      <c r="L252" s="151"/>
      <c r="M252" s="156"/>
      <c r="N252" s="157"/>
      <c r="O252" s="157"/>
      <c r="P252" s="158">
        <f>SUM(P253:P254)</f>
        <v>0</v>
      </c>
      <c r="Q252" s="157"/>
      <c r="R252" s="158">
        <f>SUM(R253:R254)</f>
        <v>6.6799999999999984E-2</v>
      </c>
      <c r="S252" s="157"/>
      <c r="T252" s="159">
        <f>SUM(T253:T254)</f>
        <v>0</v>
      </c>
      <c r="AR252" s="152" t="s">
        <v>93</v>
      </c>
      <c r="AT252" s="160" t="s">
        <v>81</v>
      </c>
      <c r="AU252" s="160" t="s">
        <v>88</v>
      </c>
      <c r="AY252" s="152" t="s">
        <v>173</v>
      </c>
      <c r="BK252" s="161">
        <f>SUM(BK253:BK254)</f>
        <v>0</v>
      </c>
    </row>
    <row r="253" spans="1:65" s="2" customFormat="1" ht="24.2" customHeight="1">
      <c r="A253" s="32"/>
      <c r="B253" s="132"/>
      <c r="C253" s="164" t="s">
        <v>326</v>
      </c>
      <c r="D253" s="164" t="s">
        <v>175</v>
      </c>
      <c r="E253" s="165" t="s">
        <v>2173</v>
      </c>
      <c r="F253" s="166" t="s">
        <v>2174</v>
      </c>
      <c r="G253" s="167" t="s">
        <v>740</v>
      </c>
      <c r="H253" s="168">
        <v>20</v>
      </c>
      <c r="I253" s="169"/>
      <c r="J253" s="170"/>
      <c r="K253" s="171"/>
      <c r="L253" s="33"/>
      <c r="M253" s="172" t="s">
        <v>1</v>
      </c>
      <c r="N253" s="173" t="s">
        <v>48</v>
      </c>
      <c r="O253" s="58"/>
      <c r="P253" s="174">
        <f>O253*H253</f>
        <v>0</v>
      </c>
      <c r="Q253" s="174">
        <v>9.0000000000000006E-5</v>
      </c>
      <c r="R253" s="174">
        <f>Q253*H253</f>
        <v>1.8000000000000002E-3</v>
      </c>
      <c r="S253" s="174">
        <v>0</v>
      </c>
      <c r="T253" s="175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6" t="s">
        <v>234</v>
      </c>
      <c r="AT253" s="176" t="s">
        <v>175</v>
      </c>
      <c r="AU253" s="176" t="s">
        <v>93</v>
      </c>
      <c r="AY253" s="14" t="s">
        <v>173</v>
      </c>
      <c r="BE253" s="100">
        <f>IF(N253="základná",J253,0)</f>
        <v>0</v>
      </c>
      <c r="BF253" s="100">
        <f>IF(N253="znížená",J253,0)</f>
        <v>0</v>
      </c>
      <c r="BG253" s="100">
        <f>IF(N253="zákl. prenesená",J253,0)</f>
        <v>0</v>
      </c>
      <c r="BH253" s="100">
        <f>IF(N253="zníž. prenesená",J253,0)</f>
        <v>0</v>
      </c>
      <c r="BI253" s="100">
        <f>IF(N253="nulová",J253,0)</f>
        <v>0</v>
      </c>
      <c r="BJ253" s="14" t="s">
        <v>93</v>
      </c>
      <c r="BK253" s="100">
        <f>ROUND(I253*H253,2)</f>
        <v>0</v>
      </c>
      <c r="BL253" s="14" t="s">
        <v>234</v>
      </c>
      <c r="BM253" s="176" t="s">
        <v>2175</v>
      </c>
    </row>
    <row r="254" spans="1:65" s="2" customFormat="1" ht="14.45" customHeight="1">
      <c r="A254" s="32"/>
      <c r="B254" s="132"/>
      <c r="C254" s="177" t="s">
        <v>1697</v>
      </c>
      <c r="D254" s="177" t="s">
        <v>341</v>
      </c>
      <c r="E254" s="178" t="s">
        <v>2176</v>
      </c>
      <c r="F254" s="179" t="s">
        <v>2177</v>
      </c>
      <c r="G254" s="180" t="s">
        <v>362</v>
      </c>
      <c r="H254" s="181">
        <v>500</v>
      </c>
      <c r="I254" s="182"/>
      <c r="J254" s="183"/>
      <c r="K254" s="184"/>
      <c r="L254" s="185"/>
      <c r="M254" s="186" t="s">
        <v>1</v>
      </c>
      <c r="N254" s="187" t="s">
        <v>48</v>
      </c>
      <c r="O254" s="58"/>
      <c r="P254" s="174">
        <f>O254*H254</f>
        <v>0</v>
      </c>
      <c r="Q254" s="174">
        <v>1.2999999999999999E-4</v>
      </c>
      <c r="R254" s="174">
        <f>Q254*H254</f>
        <v>6.4999999999999988E-2</v>
      </c>
      <c r="S254" s="174">
        <v>0</v>
      </c>
      <c r="T254" s="175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6" t="s">
        <v>297</v>
      </c>
      <c r="AT254" s="176" t="s">
        <v>341</v>
      </c>
      <c r="AU254" s="176" t="s">
        <v>93</v>
      </c>
      <c r="AY254" s="14" t="s">
        <v>173</v>
      </c>
      <c r="BE254" s="100">
        <f>IF(N254="základná",J254,0)</f>
        <v>0</v>
      </c>
      <c r="BF254" s="100">
        <f>IF(N254="znížená",J254,0)</f>
        <v>0</v>
      </c>
      <c r="BG254" s="100">
        <f>IF(N254="zákl. prenesená",J254,0)</f>
        <v>0</v>
      </c>
      <c r="BH254" s="100">
        <f>IF(N254="zníž. prenesená",J254,0)</f>
        <v>0</v>
      </c>
      <c r="BI254" s="100">
        <f>IF(N254="nulová",J254,0)</f>
        <v>0</v>
      </c>
      <c r="BJ254" s="14" t="s">
        <v>93</v>
      </c>
      <c r="BK254" s="100">
        <f>ROUND(I254*H254,2)</f>
        <v>0</v>
      </c>
      <c r="BL254" s="14" t="s">
        <v>234</v>
      </c>
      <c r="BM254" s="176" t="s">
        <v>2178</v>
      </c>
    </row>
    <row r="255" spans="1:65" s="12" customFormat="1" ht="22.9" customHeight="1">
      <c r="B255" s="151"/>
      <c r="D255" s="152" t="s">
        <v>81</v>
      </c>
      <c r="E255" s="162" t="s">
        <v>521</v>
      </c>
      <c r="F255" s="162" t="s">
        <v>2179</v>
      </c>
      <c r="I255" s="154"/>
      <c r="J255" s="163"/>
      <c r="L255" s="151"/>
      <c r="M255" s="156"/>
      <c r="N255" s="157"/>
      <c r="O255" s="157"/>
      <c r="P255" s="158">
        <f>P256</f>
        <v>0</v>
      </c>
      <c r="Q255" s="157"/>
      <c r="R255" s="158">
        <f>R256</f>
        <v>8.0000000000000004E-4</v>
      </c>
      <c r="S255" s="157"/>
      <c r="T255" s="159">
        <f>T256</f>
        <v>0</v>
      </c>
      <c r="AR255" s="152" t="s">
        <v>93</v>
      </c>
      <c r="AT255" s="160" t="s">
        <v>81</v>
      </c>
      <c r="AU255" s="160" t="s">
        <v>88</v>
      </c>
      <c r="AY255" s="152" t="s">
        <v>173</v>
      </c>
      <c r="BK255" s="161">
        <f>BK256</f>
        <v>0</v>
      </c>
    </row>
    <row r="256" spans="1:65" s="2" customFormat="1" ht="24.2" customHeight="1">
      <c r="A256" s="32"/>
      <c r="B256" s="132"/>
      <c r="C256" s="164" t="s">
        <v>1701</v>
      </c>
      <c r="D256" s="164" t="s">
        <v>175</v>
      </c>
      <c r="E256" s="165" t="s">
        <v>2180</v>
      </c>
      <c r="F256" s="166" t="s">
        <v>2181</v>
      </c>
      <c r="G256" s="167" t="s">
        <v>178</v>
      </c>
      <c r="H256" s="168">
        <v>5</v>
      </c>
      <c r="I256" s="169"/>
      <c r="J256" s="170"/>
      <c r="K256" s="171"/>
      <c r="L256" s="33"/>
      <c r="M256" s="172" t="s">
        <v>1</v>
      </c>
      <c r="N256" s="173" t="s">
        <v>48</v>
      </c>
      <c r="O256" s="58"/>
      <c r="P256" s="174">
        <f>O256*H256</f>
        <v>0</v>
      </c>
      <c r="Q256" s="174">
        <v>1.6000000000000001E-4</v>
      </c>
      <c r="R256" s="174">
        <f>Q256*H256</f>
        <v>8.0000000000000004E-4</v>
      </c>
      <c r="S256" s="174">
        <v>0</v>
      </c>
      <c r="T256" s="175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6" t="s">
        <v>234</v>
      </c>
      <c r="AT256" s="176" t="s">
        <v>175</v>
      </c>
      <c r="AU256" s="176" t="s">
        <v>93</v>
      </c>
      <c r="AY256" s="14" t="s">
        <v>173</v>
      </c>
      <c r="BE256" s="100">
        <f>IF(N256="základná",J256,0)</f>
        <v>0</v>
      </c>
      <c r="BF256" s="100">
        <f>IF(N256="znížená",J256,0)</f>
        <v>0</v>
      </c>
      <c r="BG256" s="100">
        <f>IF(N256="zákl. prenesená",J256,0)</f>
        <v>0</v>
      </c>
      <c r="BH256" s="100">
        <f>IF(N256="zníž. prenesená",J256,0)</f>
        <v>0</v>
      </c>
      <c r="BI256" s="100">
        <f>IF(N256="nulová",J256,0)</f>
        <v>0</v>
      </c>
      <c r="BJ256" s="14" t="s">
        <v>93</v>
      </c>
      <c r="BK256" s="100">
        <f>ROUND(I256*H256,2)</f>
        <v>0</v>
      </c>
      <c r="BL256" s="14" t="s">
        <v>234</v>
      </c>
      <c r="BM256" s="176" t="s">
        <v>2182</v>
      </c>
    </row>
    <row r="257" spans="1:65" s="12" customFormat="1" ht="25.9" customHeight="1">
      <c r="B257" s="151"/>
      <c r="D257" s="152" t="s">
        <v>81</v>
      </c>
      <c r="E257" s="153" t="s">
        <v>2183</v>
      </c>
      <c r="F257" s="153" t="s">
        <v>2184</v>
      </c>
      <c r="I257" s="154"/>
      <c r="J257" s="155"/>
      <c r="L257" s="151"/>
      <c r="M257" s="156"/>
      <c r="N257" s="157"/>
      <c r="O257" s="157"/>
      <c r="P257" s="158">
        <f>P258</f>
        <v>0</v>
      </c>
      <c r="Q257" s="157"/>
      <c r="R257" s="158">
        <f>R258</f>
        <v>0</v>
      </c>
      <c r="S257" s="157"/>
      <c r="T257" s="159">
        <f>T258</f>
        <v>0</v>
      </c>
      <c r="AR257" s="152" t="s">
        <v>105</v>
      </c>
      <c r="AT257" s="160" t="s">
        <v>81</v>
      </c>
      <c r="AU257" s="160" t="s">
        <v>82</v>
      </c>
      <c r="AY257" s="152" t="s">
        <v>173</v>
      </c>
      <c r="BK257" s="161">
        <f>BK258</f>
        <v>0</v>
      </c>
    </row>
    <row r="258" spans="1:65" s="2" customFormat="1" ht="37.9" customHeight="1">
      <c r="A258" s="32"/>
      <c r="B258" s="132"/>
      <c r="C258" s="164" t="s">
        <v>1705</v>
      </c>
      <c r="D258" s="164" t="s">
        <v>175</v>
      </c>
      <c r="E258" s="165" t="s">
        <v>2185</v>
      </c>
      <c r="F258" s="166" t="s">
        <v>2186</v>
      </c>
      <c r="G258" s="167" t="s">
        <v>967</v>
      </c>
      <c r="H258" s="168">
        <v>24</v>
      </c>
      <c r="I258" s="169"/>
      <c r="J258" s="170"/>
      <c r="K258" s="171"/>
      <c r="L258" s="33"/>
      <c r="M258" s="172" t="s">
        <v>1</v>
      </c>
      <c r="N258" s="173" t="s">
        <v>48</v>
      </c>
      <c r="O258" s="58"/>
      <c r="P258" s="174">
        <f>O258*H258</f>
        <v>0</v>
      </c>
      <c r="Q258" s="174">
        <v>0</v>
      </c>
      <c r="R258" s="174">
        <f>Q258*H258</f>
        <v>0</v>
      </c>
      <c r="S258" s="174">
        <v>0</v>
      </c>
      <c r="T258" s="175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6" t="s">
        <v>2187</v>
      </c>
      <c r="AT258" s="176" t="s">
        <v>175</v>
      </c>
      <c r="AU258" s="176" t="s">
        <v>88</v>
      </c>
      <c r="AY258" s="14" t="s">
        <v>173</v>
      </c>
      <c r="BE258" s="100">
        <f>IF(N258="základná",J258,0)</f>
        <v>0</v>
      </c>
      <c r="BF258" s="100">
        <f>IF(N258="znížená",J258,0)</f>
        <v>0</v>
      </c>
      <c r="BG258" s="100">
        <f>IF(N258="zákl. prenesená",J258,0)</f>
        <v>0</v>
      </c>
      <c r="BH258" s="100">
        <f>IF(N258="zníž. prenesená",J258,0)</f>
        <v>0</v>
      </c>
      <c r="BI258" s="100">
        <f>IF(N258="nulová",J258,0)</f>
        <v>0</v>
      </c>
      <c r="BJ258" s="14" t="s">
        <v>93</v>
      </c>
      <c r="BK258" s="100">
        <f>ROUND(I258*H258,2)</f>
        <v>0</v>
      </c>
      <c r="BL258" s="14" t="s">
        <v>2187</v>
      </c>
      <c r="BM258" s="176" t="s">
        <v>2188</v>
      </c>
    </row>
    <row r="259" spans="1:65" s="12" customFormat="1" ht="25.9" customHeight="1">
      <c r="B259" s="151"/>
      <c r="D259" s="152" t="s">
        <v>81</v>
      </c>
      <c r="E259" s="153" t="s">
        <v>2189</v>
      </c>
      <c r="F259" s="153" t="s">
        <v>2190</v>
      </c>
      <c r="I259" s="154"/>
      <c r="J259" s="155"/>
      <c r="L259" s="151"/>
      <c r="M259" s="156"/>
      <c r="N259" s="157"/>
      <c r="O259" s="157"/>
      <c r="P259" s="158">
        <f>SUM(P260:P261)</f>
        <v>0</v>
      </c>
      <c r="Q259" s="157"/>
      <c r="R259" s="158">
        <f>SUM(R260:R261)</f>
        <v>0</v>
      </c>
      <c r="S259" s="157"/>
      <c r="T259" s="159">
        <f>SUM(T260:T261)</f>
        <v>0</v>
      </c>
      <c r="AR259" s="152" t="s">
        <v>105</v>
      </c>
      <c r="AT259" s="160" t="s">
        <v>81</v>
      </c>
      <c r="AU259" s="160" t="s">
        <v>82</v>
      </c>
      <c r="AY259" s="152" t="s">
        <v>173</v>
      </c>
      <c r="BK259" s="161">
        <f>SUM(BK260:BK261)</f>
        <v>0</v>
      </c>
    </row>
    <row r="260" spans="1:65" s="2" customFormat="1" ht="24.2" customHeight="1">
      <c r="A260" s="32"/>
      <c r="B260" s="132"/>
      <c r="C260" s="164" t="s">
        <v>1710</v>
      </c>
      <c r="D260" s="164" t="s">
        <v>175</v>
      </c>
      <c r="E260" s="165" t="s">
        <v>2191</v>
      </c>
      <c r="F260" s="166" t="s">
        <v>2192</v>
      </c>
      <c r="G260" s="167" t="s">
        <v>967</v>
      </c>
      <c r="H260" s="168">
        <v>48</v>
      </c>
      <c r="I260" s="169"/>
      <c r="J260" s="170"/>
      <c r="K260" s="171"/>
      <c r="L260" s="33"/>
      <c r="M260" s="172" t="s">
        <v>1</v>
      </c>
      <c r="N260" s="173" t="s">
        <v>48</v>
      </c>
      <c r="O260" s="58"/>
      <c r="P260" s="174">
        <f>O260*H260</f>
        <v>0</v>
      </c>
      <c r="Q260" s="174">
        <v>0</v>
      </c>
      <c r="R260" s="174">
        <f>Q260*H260</f>
        <v>0</v>
      </c>
      <c r="S260" s="174">
        <v>0</v>
      </c>
      <c r="T260" s="175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6" t="s">
        <v>2187</v>
      </c>
      <c r="AT260" s="176" t="s">
        <v>175</v>
      </c>
      <c r="AU260" s="176" t="s">
        <v>88</v>
      </c>
      <c r="AY260" s="14" t="s">
        <v>173</v>
      </c>
      <c r="BE260" s="100">
        <f>IF(N260="základná",J260,0)</f>
        <v>0</v>
      </c>
      <c r="BF260" s="100">
        <f>IF(N260="znížená",J260,0)</f>
        <v>0</v>
      </c>
      <c r="BG260" s="100">
        <f>IF(N260="zákl. prenesená",J260,0)</f>
        <v>0</v>
      </c>
      <c r="BH260" s="100">
        <f>IF(N260="zníž. prenesená",J260,0)</f>
        <v>0</v>
      </c>
      <c r="BI260" s="100">
        <f>IF(N260="nulová",J260,0)</f>
        <v>0</v>
      </c>
      <c r="BJ260" s="14" t="s">
        <v>93</v>
      </c>
      <c r="BK260" s="100">
        <f>ROUND(I260*H260,2)</f>
        <v>0</v>
      </c>
      <c r="BL260" s="14" t="s">
        <v>2187</v>
      </c>
      <c r="BM260" s="176" t="s">
        <v>2193</v>
      </c>
    </row>
    <row r="261" spans="1:65" s="2" customFormat="1" ht="37.9" customHeight="1">
      <c r="A261" s="32"/>
      <c r="B261" s="132"/>
      <c r="C261" s="164" t="s">
        <v>1715</v>
      </c>
      <c r="D261" s="164" t="s">
        <v>175</v>
      </c>
      <c r="E261" s="165" t="s">
        <v>2194</v>
      </c>
      <c r="F261" s="166" t="s">
        <v>2195</v>
      </c>
      <c r="G261" s="167" t="s">
        <v>967</v>
      </c>
      <c r="H261" s="168">
        <v>2</v>
      </c>
      <c r="I261" s="169"/>
      <c r="J261" s="170"/>
      <c r="K261" s="171"/>
      <c r="L261" s="33"/>
      <c r="M261" s="188" t="s">
        <v>1</v>
      </c>
      <c r="N261" s="189" t="s">
        <v>48</v>
      </c>
      <c r="O261" s="190"/>
      <c r="P261" s="191">
        <f>O261*H261</f>
        <v>0</v>
      </c>
      <c r="Q261" s="191">
        <v>0</v>
      </c>
      <c r="R261" s="191">
        <f>Q261*H261</f>
        <v>0</v>
      </c>
      <c r="S261" s="191">
        <v>0</v>
      </c>
      <c r="T261" s="192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6" t="s">
        <v>2187</v>
      </c>
      <c r="AT261" s="176" t="s">
        <v>175</v>
      </c>
      <c r="AU261" s="176" t="s">
        <v>88</v>
      </c>
      <c r="AY261" s="14" t="s">
        <v>173</v>
      </c>
      <c r="BE261" s="100">
        <f>IF(N261="základná",J261,0)</f>
        <v>0</v>
      </c>
      <c r="BF261" s="100">
        <f>IF(N261="znížená",J261,0)</f>
        <v>0</v>
      </c>
      <c r="BG261" s="100">
        <f>IF(N261="zákl. prenesená",J261,0)</f>
        <v>0</v>
      </c>
      <c r="BH261" s="100">
        <f>IF(N261="zníž. prenesená",J261,0)</f>
        <v>0</v>
      </c>
      <c r="BI261" s="100">
        <f>IF(N261="nulová",J261,0)</f>
        <v>0</v>
      </c>
      <c r="BJ261" s="14" t="s">
        <v>93</v>
      </c>
      <c r="BK261" s="100">
        <f>ROUND(I261*H261,2)</f>
        <v>0</v>
      </c>
      <c r="BL261" s="14" t="s">
        <v>2187</v>
      </c>
      <c r="BM261" s="176" t="s">
        <v>2196</v>
      </c>
    </row>
    <row r="262" spans="1:65" s="2" customFormat="1" ht="6.95" customHeight="1">
      <c r="A262" s="32"/>
      <c r="B262" s="47"/>
      <c r="C262" s="48"/>
      <c r="D262" s="48"/>
      <c r="E262" s="48"/>
      <c r="F262" s="48"/>
      <c r="G262" s="48"/>
      <c r="H262" s="48"/>
      <c r="I262" s="48"/>
      <c r="J262" s="48"/>
      <c r="K262" s="48"/>
      <c r="L262" s="33"/>
      <c r="M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</row>
  </sheetData>
  <autoFilter ref="C141:K261"/>
  <mergeCells count="15">
    <mergeCell ref="E11:H11"/>
    <mergeCell ref="E9:H9"/>
    <mergeCell ref="E13:H13"/>
    <mergeCell ref="E22:H22"/>
    <mergeCell ref="E128:H128"/>
    <mergeCell ref="E132:H132"/>
    <mergeCell ref="E130:H130"/>
    <mergeCell ref="E134:H134"/>
    <mergeCell ref="L2:V2"/>
    <mergeCell ref="E31:H31"/>
    <mergeCell ref="E84:H84"/>
    <mergeCell ref="E88:H88"/>
    <mergeCell ref="E86:H86"/>
    <mergeCell ref="E90:H90"/>
    <mergeCell ref="E7:H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tabSelected="1" workbookViewId="0">
      <selection activeCell="A112" sqref="A112:XFD11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4" t="s">
        <v>122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1:46" s="1" customFormat="1" ht="24.95" customHeight="1">
      <c r="B4" s="17"/>
      <c r="D4" s="18" t="s">
        <v>132</v>
      </c>
      <c r="L4" s="17"/>
      <c r="M4" s="10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43" t="str">
        <f>'Rekapitulácia stavby'!K6</f>
        <v>Veľký Krtíš ODI PZ, rekonštrukcia a modernizácia objektu</v>
      </c>
      <c r="F7" s="244"/>
      <c r="G7" s="244"/>
      <c r="H7" s="244"/>
      <c r="L7" s="17"/>
    </row>
    <row r="8" spans="1:46" ht="12.75">
      <c r="B8" s="17"/>
      <c r="D8" s="24" t="s">
        <v>133</v>
      </c>
      <c r="L8" s="17"/>
    </row>
    <row r="9" spans="1:46" s="1" customFormat="1" ht="16.5" customHeight="1">
      <c r="B9" s="17"/>
      <c r="E9" s="243" t="s">
        <v>86</v>
      </c>
      <c r="F9" s="228"/>
      <c r="G9" s="228"/>
      <c r="H9" s="228"/>
      <c r="L9" s="17"/>
    </row>
    <row r="10" spans="1:46" s="1" customFormat="1" ht="12" customHeight="1">
      <c r="B10" s="17"/>
      <c r="D10" s="24" t="s">
        <v>134</v>
      </c>
      <c r="L10" s="17"/>
    </row>
    <row r="11" spans="1:46" s="2" customFormat="1" ht="16.5" customHeight="1">
      <c r="A11" s="32"/>
      <c r="B11" s="33"/>
      <c r="C11" s="32"/>
      <c r="D11" s="32"/>
      <c r="E11" s="246" t="s">
        <v>99</v>
      </c>
      <c r="F11" s="241"/>
      <c r="G11" s="241"/>
      <c r="H11" s="24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4" t="s">
        <v>1866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customHeight="1">
      <c r="A13" s="32"/>
      <c r="B13" s="33"/>
      <c r="C13" s="32"/>
      <c r="D13" s="32"/>
      <c r="E13" s="197" t="s">
        <v>2636</v>
      </c>
      <c r="F13" s="241"/>
      <c r="G13" s="241"/>
      <c r="H13" s="241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4" t="s">
        <v>15</v>
      </c>
      <c r="E15" s="32"/>
      <c r="F15" s="22" t="s">
        <v>16</v>
      </c>
      <c r="G15" s="32"/>
      <c r="H15" s="32"/>
      <c r="I15" s="24" t="s">
        <v>17</v>
      </c>
      <c r="J15" s="22" t="s">
        <v>18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19</v>
      </c>
      <c r="E16" s="32"/>
      <c r="F16" s="22" t="s">
        <v>20</v>
      </c>
      <c r="G16" s="32"/>
      <c r="H16" s="32"/>
      <c r="I16" s="24" t="s">
        <v>21</v>
      </c>
      <c r="J16" s="55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21.75" customHeight="1">
      <c r="A17" s="32"/>
      <c r="B17" s="33"/>
      <c r="C17" s="32"/>
      <c r="D17" s="21" t="s">
        <v>22</v>
      </c>
      <c r="E17" s="32"/>
      <c r="F17" s="26"/>
      <c r="G17" s="32"/>
      <c r="H17" s="32"/>
      <c r="I17" s="21" t="s">
        <v>23</v>
      </c>
      <c r="J17" s="26" t="s">
        <v>24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4" t="s">
        <v>25</v>
      </c>
      <c r="E18" s="32"/>
      <c r="F18" s="32"/>
      <c r="G18" s="32"/>
      <c r="H18" s="32"/>
      <c r="I18" s="24" t="s">
        <v>26</v>
      </c>
      <c r="J18" s="22" t="s">
        <v>27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2" t="s">
        <v>28</v>
      </c>
      <c r="F19" s="32"/>
      <c r="G19" s="32"/>
      <c r="H19" s="32"/>
      <c r="I19" s="24" t="s">
        <v>29</v>
      </c>
      <c r="J19" s="2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4" t="s">
        <v>30</v>
      </c>
      <c r="E21" s="32"/>
      <c r="F21" s="32"/>
      <c r="G21" s="32"/>
      <c r="H21" s="32"/>
      <c r="I21" s="24" t="s">
        <v>26</v>
      </c>
      <c r="J21" s="25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45"/>
      <c r="F22" s="232"/>
      <c r="G22" s="232"/>
      <c r="H22" s="232"/>
      <c r="I22" s="24" t="s">
        <v>29</v>
      </c>
      <c r="J22" s="25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4" t="s">
        <v>31</v>
      </c>
      <c r="E24" s="32"/>
      <c r="F24" s="32"/>
      <c r="G24" s="32"/>
      <c r="H24" s="32"/>
      <c r="I24" s="24" t="s">
        <v>26</v>
      </c>
      <c r="J24" s="22" t="s">
        <v>32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2" t="s">
        <v>33</v>
      </c>
      <c r="F25" s="32"/>
      <c r="G25" s="32"/>
      <c r="H25" s="32"/>
      <c r="I25" s="24" t="s">
        <v>29</v>
      </c>
      <c r="J25" s="22" t="s">
        <v>34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4" t="s">
        <v>36</v>
      </c>
      <c r="E27" s="32"/>
      <c r="F27" s="32"/>
      <c r="G27" s="32"/>
      <c r="H27" s="32"/>
      <c r="I27" s="24" t="s">
        <v>26</v>
      </c>
      <c r="J27" s="22" t="s">
        <v>37</v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2" t="s">
        <v>38</v>
      </c>
      <c r="F28" s="32"/>
      <c r="G28" s="32"/>
      <c r="H28" s="32"/>
      <c r="I28" s="24" t="s">
        <v>29</v>
      </c>
      <c r="J28" s="22" t="s">
        <v>37</v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4" t="s">
        <v>39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5"/>
      <c r="B31" s="106"/>
      <c r="C31" s="105"/>
      <c r="D31" s="105"/>
      <c r="E31" s="236" t="s">
        <v>1</v>
      </c>
      <c r="F31" s="236"/>
      <c r="G31" s="236"/>
      <c r="H31" s="236"/>
      <c r="I31" s="105"/>
      <c r="J31" s="105"/>
      <c r="K31" s="105"/>
      <c r="L31" s="107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22" t="s">
        <v>136</v>
      </c>
      <c r="E34" s="32"/>
      <c r="F34" s="32"/>
      <c r="G34" s="32"/>
      <c r="H34" s="32"/>
      <c r="I34" s="32"/>
      <c r="J34" s="3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30" t="s">
        <v>130</v>
      </c>
      <c r="E35" s="32"/>
      <c r="F35" s="32"/>
      <c r="G35" s="32"/>
      <c r="H35" s="32"/>
      <c r="I35" s="32"/>
      <c r="J35" s="31"/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25.35" customHeight="1">
      <c r="A36" s="32"/>
      <c r="B36" s="33"/>
      <c r="C36" s="32"/>
      <c r="D36" s="108" t="s">
        <v>42</v>
      </c>
      <c r="E36" s="32"/>
      <c r="F36" s="32"/>
      <c r="G36" s="32"/>
      <c r="H36" s="32"/>
      <c r="I36" s="32"/>
      <c r="J36" s="71"/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6.95" customHeight="1">
      <c r="A37" s="32"/>
      <c r="B37" s="33"/>
      <c r="C37" s="32"/>
      <c r="D37" s="66"/>
      <c r="E37" s="66"/>
      <c r="F37" s="66"/>
      <c r="G37" s="66"/>
      <c r="H37" s="66"/>
      <c r="I37" s="66"/>
      <c r="J37" s="66"/>
      <c r="K37" s="66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32"/>
      <c r="F38" s="36" t="s">
        <v>44</v>
      </c>
      <c r="G38" s="32"/>
      <c r="H38" s="32"/>
      <c r="I38" s="36" t="s">
        <v>43</v>
      </c>
      <c r="J38" s="36" t="s">
        <v>45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>
      <c r="A39" s="32"/>
      <c r="B39" s="33"/>
      <c r="C39" s="32"/>
      <c r="D39" s="109" t="s">
        <v>46</v>
      </c>
      <c r="E39" s="24" t="s">
        <v>47</v>
      </c>
      <c r="F39" s="110"/>
      <c r="G39" s="32"/>
      <c r="H39" s="32"/>
      <c r="I39" s="111">
        <v>0.2</v>
      </c>
      <c r="J39" s="110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24" t="s">
        <v>48</v>
      </c>
      <c r="F40" s="110"/>
      <c r="G40" s="32"/>
      <c r="H40" s="32"/>
      <c r="I40" s="111">
        <v>0.2</v>
      </c>
      <c r="J40" s="110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49</v>
      </c>
      <c r="F41" s="110">
        <f>ROUND((SUM(BG111:BG112) + SUM(BG136:BG183)),  2)</f>
        <v>0</v>
      </c>
      <c r="G41" s="32"/>
      <c r="H41" s="32"/>
      <c r="I41" s="111">
        <v>0.2</v>
      </c>
      <c r="J41" s="110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24" t="s">
        <v>50</v>
      </c>
      <c r="F42" s="110">
        <f>ROUND((SUM(BH111:BH112) + SUM(BH136:BH183)),  2)</f>
        <v>0</v>
      </c>
      <c r="G42" s="32"/>
      <c r="H42" s="32"/>
      <c r="I42" s="111">
        <v>0.2</v>
      </c>
      <c r="J42" s="110">
        <f>0</f>
        <v>0</v>
      </c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14.45" hidden="1" customHeight="1">
      <c r="A43" s="32"/>
      <c r="B43" s="33"/>
      <c r="C43" s="32"/>
      <c r="D43" s="32"/>
      <c r="E43" s="24" t="s">
        <v>51</v>
      </c>
      <c r="F43" s="110">
        <f>ROUND((SUM(BI111:BI112) + SUM(BI136:BI183)),  2)</f>
        <v>0</v>
      </c>
      <c r="G43" s="32"/>
      <c r="H43" s="32"/>
      <c r="I43" s="111">
        <v>0</v>
      </c>
      <c r="J43" s="110">
        <f>0</f>
        <v>0</v>
      </c>
      <c r="K43" s="3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6.9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5.35" customHeight="1">
      <c r="A45" s="32"/>
      <c r="B45" s="33"/>
      <c r="C45" s="102"/>
      <c r="D45" s="112" t="s">
        <v>52</v>
      </c>
      <c r="E45" s="60"/>
      <c r="F45" s="60"/>
      <c r="G45" s="113" t="s">
        <v>53</v>
      </c>
      <c r="H45" s="114" t="s">
        <v>54</v>
      </c>
      <c r="I45" s="60"/>
      <c r="J45" s="115">
        <f>SUM(J36:J43)</f>
        <v>0</v>
      </c>
      <c r="K45" s="116"/>
      <c r="L45" s="4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14.4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4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55</v>
      </c>
      <c r="E49" s="44"/>
      <c r="F49" s="44"/>
      <c r="G49" s="43" t="s">
        <v>56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57</v>
      </c>
      <c r="E60" s="35"/>
      <c r="F60" s="117" t="s">
        <v>58</v>
      </c>
      <c r="G60" s="45" t="s">
        <v>57</v>
      </c>
      <c r="H60" s="35"/>
      <c r="I60" s="35"/>
      <c r="J60" s="118" t="s">
        <v>58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59</v>
      </c>
      <c r="E64" s="46"/>
      <c r="F64" s="46"/>
      <c r="G64" s="43" t="s">
        <v>60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57</v>
      </c>
      <c r="E75" s="35"/>
      <c r="F75" s="117" t="s">
        <v>58</v>
      </c>
      <c r="G75" s="45" t="s">
        <v>57</v>
      </c>
      <c r="H75" s="35"/>
      <c r="I75" s="35"/>
      <c r="J75" s="118" t="s">
        <v>58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137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43" t="str">
        <f>E7</f>
        <v>Veľký Krtíš ODI PZ, rekonštrukcia a modernizácia objektu</v>
      </c>
      <c r="F84" s="244"/>
      <c r="G84" s="244"/>
      <c r="H84" s="244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133</v>
      </c>
      <c r="L85" s="17"/>
    </row>
    <row r="86" spans="1:31" s="1" customFormat="1" ht="16.5" customHeight="1">
      <c r="B86" s="17"/>
      <c r="E86" s="243" t="s">
        <v>86</v>
      </c>
      <c r="F86" s="228"/>
      <c r="G86" s="228"/>
      <c r="H86" s="228"/>
      <c r="L86" s="17"/>
    </row>
    <row r="87" spans="1:31" s="1" customFormat="1" ht="12" customHeight="1">
      <c r="B87" s="17"/>
      <c r="C87" s="24" t="s">
        <v>134</v>
      </c>
      <c r="L87" s="17"/>
    </row>
    <row r="88" spans="1:31" s="2" customFormat="1" ht="16.5" customHeight="1">
      <c r="A88" s="32"/>
      <c r="B88" s="33"/>
      <c r="C88" s="32"/>
      <c r="D88" s="32"/>
      <c r="E88" s="246" t="s">
        <v>2637</v>
      </c>
      <c r="F88" s="241"/>
      <c r="G88" s="241"/>
      <c r="H88" s="241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4" t="s">
        <v>1866</v>
      </c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6.5" customHeight="1">
      <c r="A90" s="32"/>
      <c r="B90" s="33"/>
      <c r="C90" s="32"/>
      <c r="D90" s="32"/>
      <c r="E90" s="197" t="str">
        <f>E13</f>
        <v>1.4.4 - Zdravotechnika</v>
      </c>
      <c r="F90" s="241"/>
      <c r="G90" s="241"/>
      <c r="H90" s="241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2" customHeight="1">
      <c r="A92" s="32"/>
      <c r="B92" s="33"/>
      <c r="C92" s="24" t="s">
        <v>19</v>
      </c>
      <c r="D92" s="32"/>
      <c r="E92" s="32"/>
      <c r="F92" s="22" t="str">
        <f>F16</f>
        <v>Veľký Krtíš</v>
      </c>
      <c r="G92" s="32"/>
      <c r="H92" s="32"/>
      <c r="I92" s="24" t="s">
        <v>21</v>
      </c>
      <c r="J92" s="55" t="str">
        <f>IF(J16="","",J16)</f>
        <v/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6.9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4" t="s">
        <v>25</v>
      </c>
      <c r="D94" s="32"/>
      <c r="E94" s="32"/>
      <c r="F94" s="22" t="str">
        <f>E19</f>
        <v>Ministerstvo vnútra Slovenskej republiky</v>
      </c>
      <c r="G94" s="32"/>
      <c r="H94" s="32"/>
      <c r="I94" s="24" t="s">
        <v>31</v>
      </c>
      <c r="J94" s="28" t="str">
        <f>E25</f>
        <v>PROMOST s.r.o.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5.7" customHeight="1">
      <c r="A95" s="32"/>
      <c r="B95" s="33"/>
      <c r="C95" s="24" t="s">
        <v>30</v>
      </c>
      <c r="D95" s="32"/>
      <c r="E95" s="32"/>
      <c r="F95" s="22" t="str">
        <f>IF(E22="","",E22)</f>
        <v/>
      </c>
      <c r="G95" s="32"/>
      <c r="H95" s="32"/>
      <c r="I95" s="24" t="s">
        <v>36</v>
      </c>
      <c r="J95" s="28" t="str">
        <f>E28</f>
        <v>Ing. Michal Slobodník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9.25" customHeight="1">
      <c r="A97" s="32"/>
      <c r="B97" s="33"/>
      <c r="C97" s="119" t="s">
        <v>138</v>
      </c>
      <c r="D97" s="102"/>
      <c r="E97" s="102"/>
      <c r="F97" s="102"/>
      <c r="G97" s="102"/>
      <c r="H97" s="102"/>
      <c r="I97" s="102"/>
      <c r="J97" s="120" t="s">
        <v>139</v>
      </c>
      <c r="K97" s="10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10.3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22.9" customHeight="1">
      <c r="A99" s="32"/>
      <c r="B99" s="33"/>
      <c r="C99" s="121" t="s">
        <v>140</v>
      </c>
      <c r="D99" s="32"/>
      <c r="E99" s="32"/>
      <c r="F99" s="32"/>
      <c r="G99" s="32"/>
      <c r="H99" s="32"/>
      <c r="I99" s="32"/>
      <c r="J99" s="71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U99" s="14" t="s">
        <v>141</v>
      </c>
    </row>
    <row r="100" spans="1:47" s="9" customFormat="1" ht="24.95" customHeight="1">
      <c r="B100" s="122"/>
      <c r="D100" s="123" t="s">
        <v>142</v>
      </c>
      <c r="E100" s="124"/>
      <c r="F100" s="124"/>
      <c r="G100" s="124"/>
      <c r="H100" s="124"/>
      <c r="I100" s="124"/>
      <c r="J100" s="125"/>
      <c r="L100" s="122"/>
    </row>
    <row r="101" spans="1:47" s="10" customFormat="1" ht="19.899999999999999" customHeight="1">
      <c r="B101" s="126"/>
      <c r="D101" s="127" t="s">
        <v>144</v>
      </c>
      <c r="E101" s="128"/>
      <c r="F101" s="128"/>
      <c r="G101" s="128"/>
      <c r="H101" s="128"/>
      <c r="I101" s="128"/>
      <c r="J101" s="129"/>
      <c r="L101" s="126"/>
    </row>
    <row r="102" spans="1:47" s="10" customFormat="1" ht="19.899999999999999" customHeight="1">
      <c r="B102" s="126"/>
      <c r="D102" s="127" t="s">
        <v>145</v>
      </c>
      <c r="E102" s="128"/>
      <c r="F102" s="128"/>
      <c r="G102" s="128"/>
      <c r="H102" s="128"/>
      <c r="I102" s="128"/>
      <c r="J102" s="129"/>
      <c r="L102" s="126"/>
    </row>
    <row r="103" spans="1:47" s="10" customFormat="1" ht="19.899999999999999" customHeight="1">
      <c r="B103" s="126"/>
      <c r="D103" s="127" t="s">
        <v>146</v>
      </c>
      <c r="E103" s="128"/>
      <c r="F103" s="128"/>
      <c r="G103" s="128"/>
      <c r="H103" s="128"/>
      <c r="I103" s="128"/>
      <c r="J103" s="129"/>
      <c r="L103" s="126"/>
    </row>
    <row r="104" spans="1:47" s="9" customFormat="1" ht="24.95" customHeight="1">
      <c r="B104" s="122"/>
      <c r="D104" s="123" t="s">
        <v>147</v>
      </c>
      <c r="E104" s="124"/>
      <c r="F104" s="124"/>
      <c r="G104" s="124"/>
      <c r="H104" s="124"/>
      <c r="I104" s="124"/>
      <c r="J104" s="125"/>
      <c r="L104" s="122"/>
    </row>
    <row r="105" spans="1:47" s="10" customFormat="1" ht="19.899999999999999" customHeight="1">
      <c r="B105" s="126"/>
      <c r="D105" s="127" t="s">
        <v>148</v>
      </c>
      <c r="E105" s="128"/>
      <c r="F105" s="128"/>
      <c r="G105" s="128"/>
      <c r="H105" s="128"/>
      <c r="I105" s="128"/>
      <c r="J105" s="129"/>
      <c r="L105" s="126"/>
    </row>
    <row r="106" spans="1:47" s="10" customFormat="1" ht="19.899999999999999" customHeight="1">
      <c r="B106" s="126"/>
      <c r="D106" s="127" t="s">
        <v>2197</v>
      </c>
      <c r="E106" s="128"/>
      <c r="F106" s="128"/>
      <c r="G106" s="128"/>
      <c r="H106" s="128"/>
      <c r="I106" s="128"/>
      <c r="J106" s="129"/>
      <c r="L106" s="126"/>
    </row>
    <row r="107" spans="1:47" s="10" customFormat="1" ht="19.899999999999999" customHeight="1">
      <c r="B107" s="126"/>
      <c r="D107" s="127" t="s">
        <v>2198</v>
      </c>
      <c r="E107" s="128"/>
      <c r="F107" s="128"/>
      <c r="G107" s="128"/>
      <c r="H107" s="128"/>
      <c r="I107" s="128"/>
      <c r="J107" s="129"/>
      <c r="L107" s="126"/>
    </row>
    <row r="108" spans="1:47" s="10" customFormat="1" ht="19.899999999999999" customHeight="1">
      <c r="B108" s="126"/>
      <c r="D108" s="127" t="s">
        <v>2199</v>
      </c>
      <c r="E108" s="128"/>
      <c r="F108" s="128"/>
      <c r="G108" s="128"/>
      <c r="H108" s="128"/>
      <c r="I108" s="128"/>
      <c r="J108" s="129"/>
      <c r="L108" s="126"/>
    </row>
    <row r="109" spans="1:47" s="2" customFormat="1" ht="21.7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29.25" customHeight="1">
      <c r="A111" s="32"/>
      <c r="B111" s="33"/>
      <c r="C111" s="121" t="s">
        <v>150</v>
      </c>
      <c r="D111" s="32"/>
      <c r="E111" s="32"/>
      <c r="F111" s="32"/>
      <c r="G111" s="32"/>
      <c r="H111" s="32"/>
      <c r="I111" s="32"/>
      <c r="J111" s="130"/>
      <c r="K111" s="32"/>
      <c r="L111" s="42"/>
      <c r="N111" s="131" t="s">
        <v>46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9.25" customHeight="1">
      <c r="A113" s="32"/>
      <c r="B113" s="33"/>
      <c r="C113" s="101" t="s">
        <v>131</v>
      </c>
      <c r="D113" s="102"/>
      <c r="E113" s="102"/>
      <c r="F113" s="102"/>
      <c r="G113" s="102"/>
      <c r="H113" s="102"/>
      <c r="I113" s="102"/>
      <c r="J113" s="103"/>
      <c r="K113" s="10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6.95" customHeight="1">
      <c r="A118" s="32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18" t="s">
        <v>159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4" t="s">
        <v>13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43" t="str">
        <f>E7</f>
        <v>Veľký Krtíš ODI PZ, rekonštrukcia a modernizácia objektu</v>
      </c>
      <c r="F122" s="244"/>
      <c r="G122" s="244"/>
      <c r="H122" s="244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1" customFormat="1" ht="12" customHeight="1">
      <c r="B123" s="17"/>
      <c r="C123" s="24" t="s">
        <v>133</v>
      </c>
      <c r="L123" s="17"/>
    </row>
    <row r="124" spans="1:31" s="1" customFormat="1" ht="16.5" customHeight="1">
      <c r="B124" s="17"/>
      <c r="E124" s="243" t="s">
        <v>86</v>
      </c>
      <c r="F124" s="228"/>
      <c r="G124" s="228"/>
      <c r="H124" s="228"/>
      <c r="L124" s="17"/>
    </row>
    <row r="125" spans="1:31" s="1" customFormat="1" ht="12" customHeight="1">
      <c r="B125" s="17"/>
      <c r="C125" s="24" t="s">
        <v>134</v>
      </c>
      <c r="L125" s="17"/>
    </row>
    <row r="126" spans="1:31" s="2" customFormat="1" ht="16.5" customHeight="1">
      <c r="A126" s="32"/>
      <c r="B126" s="33"/>
      <c r="C126" s="32"/>
      <c r="D126" s="32"/>
      <c r="E126" s="246" t="s">
        <v>99</v>
      </c>
      <c r="F126" s="241"/>
      <c r="G126" s="241"/>
      <c r="H126" s="241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4" t="s">
        <v>1866</v>
      </c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6.5" customHeight="1">
      <c r="A128" s="32"/>
      <c r="B128" s="33"/>
      <c r="C128" s="32"/>
      <c r="D128" s="32"/>
      <c r="E128" s="197" t="str">
        <f>E13</f>
        <v>1.4.4 - Zdravotechnika</v>
      </c>
      <c r="F128" s="241"/>
      <c r="G128" s="241"/>
      <c r="H128" s="241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2" customHeight="1">
      <c r="A130" s="32"/>
      <c r="B130" s="33"/>
      <c r="C130" s="24" t="s">
        <v>19</v>
      </c>
      <c r="D130" s="32"/>
      <c r="E130" s="32"/>
      <c r="F130" s="22" t="str">
        <f>F16</f>
        <v>Veľký Krtíš</v>
      </c>
      <c r="G130" s="32"/>
      <c r="H130" s="32"/>
      <c r="I130" s="24" t="s">
        <v>21</v>
      </c>
      <c r="J130" s="55" t="str">
        <f>IF(J16="","",J16)</f>
        <v/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6.9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5.2" customHeight="1">
      <c r="A132" s="32"/>
      <c r="B132" s="33"/>
      <c r="C132" s="24" t="s">
        <v>25</v>
      </c>
      <c r="D132" s="32"/>
      <c r="E132" s="32"/>
      <c r="F132" s="22" t="str">
        <f>E19</f>
        <v>Ministerstvo vnútra Slovenskej republiky</v>
      </c>
      <c r="G132" s="32"/>
      <c r="H132" s="32"/>
      <c r="I132" s="24" t="s">
        <v>31</v>
      </c>
      <c r="J132" s="28" t="str">
        <f>E25</f>
        <v>PROMOST s.r.o.</v>
      </c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25.7" customHeight="1">
      <c r="A133" s="32"/>
      <c r="B133" s="33"/>
      <c r="C133" s="24" t="s">
        <v>30</v>
      </c>
      <c r="D133" s="32"/>
      <c r="E133" s="32"/>
      <c r="F133" s="22" t="str">
        <f>IF(E22="","",E22)</f>
        <v/>
      </c>
      <c r="G133" s="32"/>
      <c r="H133" s="32"/>
      <c r="I133" s="24" t="s">
        <v>36</v>
      </c>
      <c r="J133" s="28" t="str">
        <f>E28</f>
        <v>Ing. Michal Slobodník</v>
      </c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10.35" customHeight="1">
      <c r="A134" s="32"/>
      <c r="B134" s="33"/>
      <c r="C134" s="32"/>
      <c r="D134" s="32"/>
      <c r="E134" s="32"/>
      <c r="F134" s="32"/>
      <c r="G134" s="32"/>
      <c r="H134" s="32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11" customFormat="1" ht="29.25" customHeight="1">
      <c r="A135" s="140"/>
      <c r="B135" s="141"/>
      <c r="C135" s="142" t="s">
        <v>160</v>
      </c>
      <c r="D135" s="143" t="s">
        <v>67</v>
      </c>
      <c r="E135" s="143" t="s">
        <v>63</v>
      </c>
      <c r="F135" s="143" t="s">
        <v>64</v>
      </c>
      <c r="G135" s="143" t="s">
        <v>161</v>
      </c>
      <c r="H135" s="143" t="s">
        <v>162</v>
      </c>
      <c r="I135" s="143" t="s">
        <v>163</v>
      </c>
      <c r="J135" s="144" t="s">
        <v>139</v>
      </c>
      <c r="K135" s="145" t="s">
        <v>164</v>
      </c>
      <c r="L135" s="146"/>
      <c r="M135" s="62" t="s">
        <v>1</v>
      </c>
      <c r="N135" s="63" t="s">
        <v>46</v>
      </c>
      <c r="O135" s="63" t="s">
        <v>165</v>
      </c>
      <c r="P135" s="63" t="s">
        <v>166</v>
      </c>
      <c r="Q135" s="63" t="s">
        <v>167</v>
      </c>
      <c r="R135" s="63" t="s">
        <v>168</v>
      </c>
      <c r="S135" s="63" t="s">
        <v>169</v>
      </c>
      <c r="T135" s="64" t="s">
        <v>170</v>
      </c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</row>
    <row r="136" spans="1:65" s="2" customFormat="1" ht="22.9" customHeight="1">
      <c r="A136" s="32"/>
      <c r="B136" s="33"/>
      <c r="C136" s="69" t="s">
        <v>136</v>
      </c>
      <c r="D136" s="32"/>
      <c r="E136" s="32"/>
      <c r="F136" s="32"/>
      <c r="G136" s="32"/>
      <c r="H136" s="32"/>
      <c r="I136" s="32"/>
      <c r="J136" s="147"/>
      <c r="K136" s="32"/>
      <c r="L136" s="33"/>
      <c r="M136" s="65"/>
      <c r="N136" s="56"/>
      <c r="O136" s="66"/>
      <c r="P136" s="148">
        <f>P137+P153</f>
        <v>0</v>
      </c>
      <c r="Q136" s="66"/>
      <c r="R136" s="148">
        <f>R137+R153</f>
        <v>1.3103899949946438</v>
      </c>
      <c r="S136" s="66"/>
      <c r="T136" s="149">
        <f>T137+T153</f>
        <v>0.79184999999999994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4" t="s">
        <v>81</v>
      </c>
      <c r="AU136" s="14" t="s">
        <v>141</v>
      </c>
      <c r="BK136" s="150">
        <f>BK137+BK153</f>
        <v>0</v>
      </c>
    </row>
    <row r="137" spans="1:65" s="12" customFormat="1" ht="25.9" customHeight="1">
      <c r="B137" s="151"/>
      <c r="D137" s="152" t="s">
        <v>81</v>
      </c>
      <c r="E137" s="153" t="s">
        <v>171</v>
      </c>
      <c r="F137" s="153" t="s">
        <v>172</v>
      </c>
      <c r="I137" s="154"/>
      <c r="J137" s="155"/>
      <c r="L137" s="151"/>
      <c r="M137" s="156"/>
      <c r="N137" s="157"/>
      <c r="O137" s="157"/>
      <c r="P137" s="158">
        <f>P138+P141+P151</f>
        <v>0</v>
      </c>
      <c r="Q137" s="157"/>
      <c r="R137" s="158">
        <f>R138+R141+R151</f>
        <v>0.22374622</v>
      </c>
      <c r="S137" s="157"/>
      <c r="T137" s="159">
        <f>T138+T141+T151</f>
        <v>0.31604999999999994</v>
      </c>
      <c r="AR137" s="152" t="s">
        <v>88</v>
      </c>
      <c r="AT137" s="160" t="s">
        <v>81</v>
      </c>
      <c r="AU137" s="160" t="s">
        <v>82</v>
      </c>
      <c r="AY137" s="152" t="s">
        <v>173</v>
      </c>
      <c r="BK137" s="161">
        <f>BK138+BK141+BK151</f>
        <v>0</v>
      </c>
    </row>
    <row r="138" spans="1:65" s="12" customFormat="1" ht="22.9" customHeight="1">
      <c r="B138" s="151"/>
      <c r="D138" s="152" t="s">
        <v>81</v>
      </c>
      <c r="E138" s="162" t="s">
        <v>180</v>
      </c>
      <c r="F138" s="162" t="s">
        <v>181</v>
      </c>
      <c r="I138" s="154"/>
      <c r="J138" s="163"/>
      <c r="L138" s="151"/>
      <c r="M138" s="156"/>
      <c r="N138" s="157"/>
      <c r="O138" s="157"/>
      <c r="P138" s="158">
        <f>SUM(P139:P140)</f>
        <v>0</v>
      </c>
      <c r="Q138" s="157"/>
      <c r="R138" s="158">
        <f>SUM(R139:R140)</f>
        <v>0.22374622</v>
      </c>
      <c r="S138" s="157"/>
      <c r="T138" s="159">
        <f>SUM(T139:T140)</f>
        <v>0</v>
      </c>
      <c r="AR138" s="152" t="s">
        <v>88</v>
      </c>
      <c r="AT138" s="160" t="s">
        <v>81</v>
      </c>
      <c r="AU138" s="160" t="s">
        <v>88</v>
      </c>
      <c r="AY138" s="152" t="s">
        <v>173</v>
      </c>
      <c r="BK138" s="161">
        <f>SUM(BK139:BK140)</f>
        <v>0</v>
      </c>
    </row>
    <row r="139" spans="1:65" s="2" customFormat="1" ht="24.2" customHeight="1">
      <c r="A139" s="32"/>
      <c r="B139" s="132"/>
      <c r="C139" s="164" t="s">
        <v>88</v>
      </c>
      <c r="D139" s="164" t="s">
        <v>175</v>
      </c>
      <c r="E139" s="165" t="s">
        <v>2200</v>
      </c>
      <c r="F139" s="166" t="s">
        <v>2201</v>
      </c>
      <c r="G139" s="167" t="s">
        <v>178</v>
      </c>
      <c r="H139" s="168">
        <v>1.4179999999999999</v>
      </c>
      <c r="I139" s="169"/>
      <c r="J139" s="170"/>
      <c r="K139" s="171"/>
      <c r="L139" s="33"/>
      <c r="M139" s="172" t="s">
        <v>1</v>
      </c>
      <c r="N139" s="173" t="s">
        <v>48</v>
      </c>
      <c r="O139" s="58"/>
      <c r="P139" s="174">
        <f>O139*H139</f>
        <v>0</v>
      </c>
      <c r="Q139" s="174">
        <v>0.10707999999999999</v>
      </c>
      <c r="R139" s="174">
        <f>Q139*H139</f>
        <v>0.15183943999999999</v>
      </c>
      <c r="S139" s="174">
        <v>0</v>
      </c>
      <c r="T139" s="175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6" t="s">
        <v>105</v>
      </c>
      <c r="AT139" s="176" t="s">
        <v>175</v>
      </c>
      <c r="AU139" s="176" t="s">
        <v>93</v>
      </c>
      <c r="AY139" s="14" t="s">
        <v>173</v>
      </c>
      <c r="BE139" s="100">
        <f>IF(N139="základná",J139,0)</f>
        <v>0</v>
      </c>
      <c r="BF139" s="100">
        <f>IF(N139="znížená",J139,0)</f>
        <v>0</v>
      </c>
      <c r="BG139" s="100">
        <f>IF(N139="zákl. prenesená",J139,0)</f>
        <v>0</v>
      </c>
      <c r="BH139" s="100">
        <f>IF(N139="zníž. prenesená",J139,0)</f>
        <v>0</v>
      </c>
      <c r="BI139" s="100">
        <f>IF(N139="nulová",J139,0)</f>
        <v>0</v>
      </c>
      <c r="BJ139" s="14" t="s">
        <v>93</v>
      </c>
      <c r="BK139" s="100">
        <f>ROUND(I139*H139,2)</f>
        <v>0</v>
      </c>
      <c r="BL139" s="14" t="s">
        <v>105</v>
      </c>
      <c r="BM139" s="176" t="s">
        <v>2202</v>
      </c>
    </row>
    <row r="140" spans="1:65" s="2" customFormat="1" ht="24.2" customHeight="1">
      <c r="A140" s="32"/>
      <c r="B140" s="132"/>
      <c r="C140" s="164" t="s">
        <v>93</v>
      </c>
      <c r="D140" s="164" t="s">
        <v>175</v>
      </c>
      <c r="E140" s="165" t="s">
        <v>2203</v>
      </c>
      <c r="F140" s="166" t="s">
        <v>2204</v>
      </c>
      <c r="G140" s="167" t="s">
        <v>178</v>
      </c>
      <c r="H140" s="168">
        <v>1.4179999999999999</v>
      </c>
      <c r="I140" s="169"/>
      <c r="J140" s="170"/>
      <c r="K140" s="171"/>
      <c r="L140" s="33"/>
      <c r="M140" s="172" t="s">
        <v>1</v>
      </c>
      <c r="N140" s="173" t="s">
        <v>48</v>
      </c>
      <c r="O140" s="58"/>
      <c r="P140" s="174">
        <f>O140*H140</f>
        <v>0</v>
      </c>
      <c r="Q140" s="174">
        <v>5.0709999999999998E-2</v>
      </c>
      <c r="R140" s="174">
        <f>Q140*H140</f>
        <v>7.190677999999999E-2</v>
      </c>
      <c r="S140" s="174">
        <v>0</v>
      </c>
      <c r="T140" s="175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6" t="s">
        <v>105</v>
      </c>
      <c r="AT140" s="176" t="s">
        <v>175</v>
      </c>
      <c r="AU140" s="176" t="s">
        <v>93</v>
      </c>
      <c r="AY140" s="14" t="s">
        <v>173</v>
      </c>
      <c r="BE140" s="100">
        <f>IF(N140="základná",J140,0)</f>
        <v>0</v>
      </c>
      <c r="BF140" s="100">
        <f>IF(N140="znížená",J140,0)</f>
        <v>0</v>
      </c>
      <c r="BG140" s="100">
        <f>IF(N140="zákl. prenesená",J140,0)</f>
        <v>0</v>
      </c>
      <c r="BH140" s="100">
        <f>IF(N140="zníž. prenesená",J140,0)</f>
        <v>0</v>
      </c>
      <c r="BI140" s="100">
        <f>IF(N140="nulová",J140,0)</f>
        <v>0</v>
      </c>
      <c r="BJ140" s="14" t="s">
        <v>93</v>
      </c>
      <c r="BK140" s="100">
        <f>ROUND(I140*H140,2)</f>
        <v>0</v>
      </c>
      <c r="BL140" s="14" t="s">
        <v>105</v>
      </c>
      <c r="BM140" s="176" t="s">
        <v>2205</v>
      </c>
    </row>
    <row r="141" spans="1:65" s="12" customFormat="1" ht="22.9" customHeight="1">
      <c r="B141" s="151"/>
      <c r="D141" s="152" t="s">
        <v>81</v>
      </c>
      <c r="E141" s="162" t="s">
        <v>206</v>
      </c>
      <c r="F141" s="162" t="s">
        <v>238</v>
      </c>
      <c r="I141" s="154"/>
      <c r="J141" s="163"/>
      <c r="L141" s="151"/>
      <c r="M141" s="156"/>
      <c r="N141" s="157"/>
      <c r="O141" s="157"/>
      <c r="P141" s="158">
        <f>SUM(P142:P150)</f>
        <v>0</v>
      </c>
      <c r="Q141" s="157"/>
      <c r="R141" s="158">
        <f>SUM(R142:R150)</f>
        <v>0</v>
      </c>
      <c r="S141" s="157"/>
      <c r="T141" s="159">
        <f>SUM(T142:T150)</f>
        <v>0.31604999999999994</v>
      </c>
      <c r="AR141" s="152" t="s">
        <v>88</v>
      </c>
      <c r="AT141" s="160" t="s">
        <v>81</v>
      </c>
      <c r="AU141" s="160" t="s">
        <v>88</v>
      </c>
      <c r="AY141" s="152" t="s">
        <v>173</v>
      </c>
      <c r="BK141" s="161">
        <f>SUM(BK142:BK150)</f>
        <v>0</v>
      </c>
    </row>
    <row r="142" spans="1:65" s="2" customFormat="1" ht="24.2" customHeight="1">
      <c r="A142" s="32"/>
      <c r="B142" s="132"/>
      <c r="C142" s="164" t="s">
        <v>102</v>
      </c>
      <c r="D142" s="164" t="s">
        <v>175</v>
      </c>
      <c r="E142" s="165" t="s">
        <v>2206</v>
      </c>
      <c r="F142" s="166" t="s">
        <v>2207</v>
      </c>
      <c r="G142" s="167" t="s">
        <v>261</v>
      </c>
      <c r="H142" s="168">
        <v>10.5</v>
      </c>
      <c r="I142" s="169"/>
      <c r="J142" s="170"/>
      <c r="K142" s="171"/>
      <c r="L142" s="33"/>
      <c r="M142" s="172" t="s">
        <v>1</v>
      </c>
      <c r="N142" s="173" t="s">
        <v>48</v>
      </c>
      <c r="O142" s="58"/>
      <c r="P142" s="174">
        <f t="shared" ref="P142:P150" si="0">O142*H142</f>
        <v>0</v>
      </c>
      <c r="Q142" s="174">
        <v>0</v>
      </c>
      <c r="R142" s="174">
        <f t="shared" ref="R142:R150" si="1">Q142*H142</f>
        <v>0</v>
      </c>
      <c r="S142" s="174">
        <v>1.2999999999999999E-2</v>
      </c>
      <c r="T142" s="175">
        <f t="shared" ref="T142:T150" si="2">S142*H142</f>
        <v>0.13649999999999998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6" t="s">
        <v>105</v>
      </c>
      <c r="AT142" s="176" t="s">
        <v>175</v>
      </c>
      <c r="AU142" s="176" t="s">
        <v>93</v>
      </c>
      <c r="AY142" s="14" t="s">
        <v>173</v>
      </c>
      <c r="BE142" s="100">
        <f t="shared" ref="BE142:BE150" si="3">IF(N142="základná",J142,0)</f>
        <v>0</v>
      </c>
      <c r="BF142" s="100">
        <f t="shared" ref="BF142:BF150" si="4">IF(N142="znížená",J142,0)</f>
        <v>0</v>
      </c>
      <c r="BG142" s="100">
        <f t="shared" ref="BG142:BG150" si="5">IF(N142="zákl. prenesená",J142,0)</f>
        <v>0</v>
      </c>
      <c r="BH142" s="100">
        <f t="shared" ref="BH142:BH150" si="6">IF(N142="zníž. prenesená",J142,0)</f>
        <v>0</v>
      </c>
      <c r="BI142" s="100">
        <f t="shared" ref="BI142:BI150" si="7">IF(N142="nulová",J142,0)</f>
        <v>0</v>
      </c>
      <c r="BJ142" s="14" t="s">
        <v>93</v>
      </c>
      <c r="BK142" s="100">
        <f t="shared" ref="BK142:BK150" si="8">ROUND(I142*H142,2)</f>
        <v>0</v>
      </c>
      <c r="BL142" s="14" t="s">
        <v>105</v>
      </c>
      <c r="BM142" s="176" t="s">
        <v>2208</v>
      </c>
    </row>
    <row r="143" spans="1:65" s="2" customFormat="1" ht="37.9" customHeight="1">
      <c r="A143" s="32"/>
      <c r="B143" s="132"/>
      <c r="C143" s="164" t="s">
        <v>105</v>
      </c>
      <c r="D143" s="164" t="s">
        <v>175</v>
      </c>
      <c r="E143" s="165" t="s">
        <v>2209</v>
      </c>
      <c r="F143" s="166" t="s">
        <v>2210</v>
      </c>
      <c r="G143" s="167" t="s">
        <v>261</v>
      </c>
      <c r="H143" s="168">
        <v>9.4499999999999993</v>
      </c>
      <c r="I143" s="169"/>
      <c r="J143" s="170"/>
      <c r="K143" s="171"/>
      <c r="L143" s="33"/>
      <c r="M143" s="172" t="s">
        <v>1</v>
      </c>
      <c r="N143" s="173" t="s">
        <v>48</v>
      </c>
      <c r="O143" s="58"/>
      <c r="P143" s="174">
        <f t="shared" si="0"/>
        <v>0</v>
      </c>
      <c r="Q143" s="174">
        <v>0</v>
      </c>
      <c r="R143" s="174">
        <f t="shared" si="1"/>
        <v>0</v>
      </c>
      <c r="S143" s="174">
        <v>1.9E-2</v>
      </c>
      <c r="T143" s="175">
        <f t="shared" si="2"/>
        <v>0.17954999999999999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6" t="s">
        <v>105</v>
      </c>
      <c r="AT143" s="176" t="s">
        <v>175</v>
      </c>
      <c r="AU143" s="176" t="s">
        <v>93</v>
      </c>
      <c r="AY143" s="14" t="s">
        <v>173</v>
      </c>
      <c r="BE143" s="100">
        <f t="shared" si="3"/>
        <v>0</v>
      </c>
      <c r="BF143" s="100">
        <f t="shared" si="4"/>
        <v>0</v>
      </c>
      <c r="BG143" s="100">
        <f t="shared" si="5"/>
        <v>0</v>
      </c>
      <c r="BH143" s="100">
        <f t="shared" si="6"/>
        <v>0</v>
      </c>
      <c r="BI143" s="100">
        <f t="shared" si="7"/>
        <v>0</v>
      </c>
      <c r="BJ143" s="14" t="s">
        <v>93</v>
      </c>
      <c r="BK143" s="100">
        <f t="shared" si="8"/>
        <v>0</v>
      </c>
      <c r="BL143" s="14" t="s">
        <v>105</v>
      </c>
      <c r="BM143" s="176" t="s">
        <v>2211</v>
      </c>
    </row>
    <row r="144" spans="1:65" s="2" customFormat="1" ht="14.45" customHeight="1">
      <c r="A144" s="32"/>
      <c r="B144" s="132"/>
      <c r="C144" s="164" t="s">
        <v>191</v>
      </c>
      <c r="D144" s="164" t="s">
        <v>175</v>
      </c>
      <c r="E144" s="165" t="s">
        <v>298</v>
      </c>
      <c r="F144" s="166" t="s">
        <v>299</v>
      </c>
      <c r="G144" s="167" t="s">
        <v>300</v>
      </c>
      <c r="H144" s="168">
        <v>0.79200000000000004</v>
      </c>
      <c r="I144" s="169"/>
      <c r="J144" s="170"/>
      <c r="K144" s="171"/>
      <c r="L144" s="33"/>
      <c r="M144" s="172" t="s">
        <v>1</v>
      </c>
      <c r="N144" s="173" t="s">
        <v>48</v>
      </c>
      <c r="O144" s="58"/>
      <c r="P144" s="174">
        <f t="shared" si="0"/>
        <v>0</v>
      </c>
      <c r="Q144" s="174">
        <v>0</v>
      </c>
      <c r="R144" s="174">
        <f t="shared" si="1"/>
        <v>0</v>
      </c>
      <c r="S144" s="174">
        <v>0</v>
      </c>
      <c r="T144" s="175">
        <f t="shared" si="2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6" t="s">
        <v>105</v>
      </c>
      <c r="AT144" s="176" t="s">
        <v>175</v>
      </c>
      <c r="AU144" s="176" t="s">
        <v>93</v>
      </c>
      <c r="AY144" s="14" t="s">
        <v>173</v>
      </c>
      <c r="BE144" s="100">
        <f t="shared" si="3"/>
        <v>0</v>
      </c>
      <c r="BF144" s="100">
        <f t="shared" si="4"/>
        <v>0</v>
      </c>
      <c r="BG144" s="100">
        <f t="shared" si="5"/>
        <v>0</v>
      </c>
      <c r="BH144" s="100">
        <f t="shared" si="6"/>
        <v>0</v>
      </c>
      <c r="BI144" s="100">
        <f t="shared" si="7"/>
        <v>0</v>
      </c>
      <c r="BJ144" s="14" t="s">
        <v>93</v>
      </c>
      <c r="BK144" s="100">
        <f t="shared" si="8"/>
        <v>0</v>
      </c>
      <c r="BL144" s="14" t="s">
        <v>105</v>
      </c>
      <c r="BM144" s="176" t="s">
        <v>2212</v>
      </c>
    </row>
    <row r="145" spans="1:65" s="2" customFormat="1" ht="14.45" customHeight="1">
      <c r="A145" s="32"/>
      <c r="B145" s="132"/>
      <c r="C145" s="164" t="s">
        <v>180</v>
      </c>
      <c r="D145" s="164" t="s">
        <v>175</v>
      </c>
      <c r="E145" s="165" t="s">
        <v>303</v>
      </c>
      <c r="F145" s="166" t="s">
        <v>304</v>
      </c>
      <c r="G145" s="167" t="s">
        <v>300</v>
      </c>
      <c r="H145" s="168">
        <v>2.3759999999999999</v>
      </c>
      <c r="I145" s="169"/>
      <c r="J145" s="170"/>
      <c r="K145" s="171"/>
      <c r="L145" s="33"/>
      <c r="M145" s="172" t="s">
        <v>1</v>
      </c>
      <c r="N145" s="173" t="s">
        <v>48</v>
      </c>
      <c r="O145" s="58"/>
      <c r="P145" s="174">
        <f t="shared" si="0"/>
        <v>0</v>
      </c>
      <c r="Q145" s="174">
        <v>0</v>
      </c>
      <c r="R145" s="174">
        <f t="shared" si="1"/>
        <v>0</v>
      </c>
      <c r="S145" s="174">
        <v>0</v>
      </c>
      <c r="T145" s="175">
        <f t="shared" si="2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6" t="s">
        <v>105</v>
      </c>
      <c r="AT145" s="176" t="s">
        <v>175</v>
      </c>
      <c r="AU145" s="176" t="s">
        <v>93</v>
      </c>
      <c r="AY145" s="14" t="s">
        <v>173</v>
      </c>
      <c r="BE145" s="100">
        <f t="shared" si="3"/>
        <v>0</v>
      </c>
      <c r="BF145" s="100">
        <f t="shared" si="4"/>
        <v>0</v>
      </c>
      <c r="BG145" s="100">
        <f t="shared" si="5"/>
        <v>0</v>
      </c>
      <c r="BH145" s="100">
        <f t="shared" si="6"/>
        <v>0</v>
      </c>
      <c r="BI145" s="100">
        <f t="shared" si="7"/>
        <v>0</v>
      </c>
      <c r="BJ145" s="14" t="s">
        <v>93</v>
      </c>
      <c r="BK145" s="100">
        <f t="shared" si="8"/>
        <v>0</v>
      </c>
      <c r="BL145" s="14" t="s">
        <v>105</v>
      </c>
      <c r="BM145" s="176" t="s">
        <v>2213</v>
      </c>
    </row>
    <row r="146" spans="1:65" s="2" customFormat="1" ht="14.45" customHeight="1">
      <c r="A146" s="32"/>
      <c r="B146" s="132"/>
      <c r="C146" s="164" t="s">
        <v>198</v>
      </c>
      <c r="D146" s="164" t="s">
        <v>175</v>
      </c>
      <c r="E146" s="165" t="s">
        <v>307</v>
      </c>
      <c r="F146" s="166" t="s">
        <v>308</v>
      </c>
      <c r="G146" s="167" t="s">
        <v>300</v>
      </c>
      <c r="H146" s="168">
        <v>0.79200000000000004</v>
      </c>
      <c r="I146" s="169"/>
      <c r="J146" s="170"/>
      <c r="K146" s="171"/>
      <c r="L146" s="33"/>
      <c r="M146" s="172" t="s">
        <v>1</v>
      </c>
      <c r="N146" s="173" t="s">
        <v>48</v>
      </c>
      <c r="O146" s="58"/>
      <c r="P146" s="174">
        <f t="shared" si="0"/>
        <v>0</v>
      </c>
      <c r="Q146" s="174">
        <v>0</v>
      </c>
      <c r="R146" s="174">
        <f t="shared" si="1"/>
        <v>0</v>
      </c>
      <c r="S146" s="174">
        <v>0</v>
      </c>
      <c r="T146" s="175">
        <f t="shared" si="2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6" t="s">
        <v>105</v>
      </c>
      <c r="AT146" s="176" t="s">
        <v>175</v>
      </c>
      <c r="AU146" s="176" t="s">
        <v>93</v>
      </c>
      <c r="AY146" s="14" t="s">
        <v>173</v>
      </c>
      <c r="BE146" s="100">
        <f t="shared" si="3"/>
        <v>0</v>
      </c>
      <c r="BF146" s="100">
        <f t="shared" si="4"/>
        <v>0</v>
      </c>
      <c r="BG146" s="100">
        <f t="shared" si="5"/>
        <v>0</v>
      </c>
      <c r="BH146" s="100">
        <f t="shared" si="6"/>
        <v>0</v>
      </c>
      <c r="BI146" s="100">
        <f t="shared" si="7"/>
        <v>0</v>
      </c>
      <c r="BJ146" s="14" t="s">
        <v>93</v>
      </c>
      <c r="BK146" s="100">
        <f t="shared" si="8"/>
        <v>0</v>
      </c>
      <c r="BL146" s="14" t="s">
        <v>105</v>
      </c>
      <c r="BM146" s="176" t="s">
        <v>2214</v>
      </c>
    </row>
    <row r="147" spans="1:65" s="2" customFormat="1" ht="24.2" customHeight="1">
      <c r="A147" s="32"/>
      <c r="B147" s="132"/>
      <c r="C147" s="164" t="s">
        <v>202</v>
      </c>
      <c r="D147" s="164" t="s">
        <v>175</v>
      </c>
      <c r="E147" s="165" t="s">
        <v>311</v>
      </c>
      <c r="F147" s="166" t="s">
        <v>312</v>
      </c>
      <c r="G147" s="167" t="s">
        <v>300</v>
      </c>
      <c r="H147" s="168">
        <v>11.88</v>
      </c>
      <c r="I147" s="169"/>
      <c r="J147" s="170"/>
      <c r="K147" s="171"/>
      <c r="L147" s="33"/>
      <c r="M147" s="172" t="s">
        <v>1</v>
      </c>
      <c r="N147" s="173" t="s">
        <v>48</v>
      </c>
      <c r="O147" s="58"/>
      <c r="P147" s="174">
        <f t="shared" si="0"/>
        <v>0</v>
      </c>
      <c r="Q147" s="174">
        <v>0</v>
      </c>
      <c r="R147" s="174">
        <f t="shared" si="1"/>
        <v>0</v>
      </c>
      <c r="S147" s="174">
        <v>0</v>
      </c>
      <c r="T147" s="175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6" t="s">
        <v>105</v>
      </c>
      <c r="AT147" s="176" t="s">
        <v>175</v>
      </c>
      <c r="AU147" s="176" t="s">
        <v>93</v>
      </c>
      <c r="AY147" s="14" t="s">
        <v>173</v>
      </c>
      <c r="BE147" s="100">
        <f t="shared" si="3"/>
        <v>0</v>
      </c>
      <c r="BF147" s="100">
        <f t="shared" si="4"/>
        <v>0</v>
      </c>
      <c r="BG147" s="100">
        <f t="shared" si="5"/>
        <v>0</v>
      </c>
      <c r="BH147" s="100">
        <f t="shared" si="6"/>
        <v>0</v>
      </c>
      <c r="BI147" s="100">
        <f t="shared" si="7"/>
        <v>0</v>
      </c>
      <c r="BJ147" s="14" t="s">
        <v>93</v>
      </c>
      <c r="BK147" s="100">
        <f t="shared" si="8"/>
        <v>0</v>
      </c>
      <c r="BL147" s="14" t="s">
        <v>105</v>
      </c>
      <c r="BM147" s="176" t="s">
        <v>2215</v>
      </c>
    </row>
    <row r="148" spans="1:65" s="2" customFormat="1" ht="24.2" customHeight="1">
      <c r="A148" s="32"/>
      <c r="B148" s="132"/>
      <c r="C148" s="164" t="s">
        <v>206</v>
      </c>
      <c r="D148" s="164" t="s">
        <v>175</v>
      </c>
      <c r="E148" s="165" t="s">
        <v>315</v>
      </c>
      <c r="F148" s="166" t="s">
        <v>316</v>
      </c>
      <c r="G148" s="167" t="s">
        <v>300</v>
      </c>
      <c r="H148" s="168">
        <v>0.79200000000000004</v>
      </c>
      <c r="I148" s="169"/>
      <c r="J148" s="170"/>
      <c r="K148" s="171"/>
      <c r="L148" s="33"/>
      <c r="M148" s="172" t="s">
        <v>1</v>
      </c>
      <c r="N148" s="173" t="s">
        <v>48</v>
      </c>
      <c r="O148" s="58"/>
      <c r="P148" s="174">
        <f t="shared" si="0"/>
        <v>0</v>
      </c>
      <c r="Q148" s="174">
        <v>0</v>
      </c>
      <c r="R148" s="174">
        <f t="shared" si="1"/>
        <v>0</v>
      </c>
      <c r="S148" s="174">
        <v>0</v>
      </c>
      <c r="T148" s="175">
        <f t="shared" si="2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6" t="s">
        <v>105</v>
      </c>
      <c r="AT148" s="176" t="s">
        <v>175</v>
      </c>
      <c r="AU148" s="176" t="s">
        <v>93</v>
      </c>
      <c r="AY148" s="14" t="s">
        <v>173</v>
      </c>
      <c r="BE148" s="100">
        <f t="shared" si="3"/>
        <v>0</v>
      </c>
      <c r="BF148" s="100">
        <f t="shared" si="4"/>
        <v>0</v>
      </c>
      <c r="BG148" s="100">
        <f t="shared" si="5"/>
        <v>0</v>
      </c>
      <c r="BH148" s="100">
        <f t="shared" si="6"/>
        <v>0</v>
      </c>
      <c r="BI148" s="100">
        <f t="shared" si="7"/>
        <v>0</v>
      </c>
      <c r="BJ148" s="14" t="s">
        <v>93</v>
      </c>
      <c r="BK148" s="100">
        <f t="shared" si="8"/>
        <v>0</v>
      </c>
      <c r="BL148" s="14" t="s">
        <v>105</v>
      </c>
      <c r="BM148" s="176" t="s">
        <v>2216</v>
      </c>
    </row>
    <row r="149" spans="1:65" s="2" customFormat="1" ht="24.2" customHeight="1">
      <c r="A149" s="32"/>
      <c r="B149" s="132"/>
      <c r="C149" s="164" t="s">
        <v>210</v>
      </c>
      <c r="D149" s="164" t="s">
        <v>175</v>
      </c>
      <c r="E149" s="165" t="s">
        <v>319</v>
      </c>
      <c r="F149" s="166" t="s">
        <v>320</v>
      </c>
      <c r="G149" s="167" t="s">
        <v>300</v>
      </c>
      <c r="H149" s="168">
        <v>6.3360000000000003</v>
      </c>
      <c r="I149" s="169"/>
      <c r="J149" s="170"/>
      <c r="K149" s="171"/>
      <c r="L149" s="33"/>
      <c r="M149" s="172" t="s">
        <v>1</v>
      </c>
      <c r="N149" s="173" t="s">
        <v>48</v>
      </c>
      <c r="O149" s="58"/>
      <c r="P149" s="174">
        <f t="shared" si="0"/>
        <v>0</v>
      </c>
      <c r="Q149" s="174">
        <v>0</v>
      </c>
      <c r="R149" s="174">
        <f t="shared" si="1"/>
        <v>0</v>
      </c>
      <c r="S149" s="174">
        <v>0</v>
      </c>
      <c r="T149" s="175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6" t="s">
        <v>105</v>
      </c>
      <c r="AT149" s="176" t="s">
        <v>175</v>
      </c>
      <c r="AU149" s="176" t="s">
        <v>93</v>
      </c>
      <c r="AY149" s="14" t="s">
        <v>173</v>
      </c>
      <c r="BE149" s="100">
        <f t="shared" si="3"/>
        <v>0</v>
      </c>
      <c r="BF149" s="100">
        <f t="shared" si="4"/>
        <v>0</v>
      </c>
      <c r="BG149" s="100">
        <f t="shared" si="5"/>
        <v>0</v>
      </c>
      <c r="BH149" s="100">
        <f t="shared" si="6"/>
        <v>0</v>
      </c>
      <c r="BI149" s="100">
        <f t="shared" si="7"/>
        <v>0</v>
      </c>
      <c r="BJ149" s="14" t="s">
        <v>93</v>
      </c>
      <c r="BK149" s="100">
        <f t="shared" si="8"/>
        <v>0</v>
      </c>
      <c r="BL149" s="14" t="s">
        <v>105</v>
      </c>
      <c r="BM149" s="176" t="s">
        <v>2217</v>
      </c>
    </row>
    <row r="150" spans="1:65" s="2" customFormat="1" ht="24.2" customHeight="1">
      <c r="A150" s="32"/>
      <c r="B150" s="132"/>
      <c r="C150" s="164" t="s">
        <v>214</v>
      </c>
      <c r="D150" s="164" t="s">
        <v>175</v>
      </c>
      <c r="E150" s="165" t="s">
        <v>323</v>
      </c>
      <c r="F150" s="166" t="s">
        <v>324</v>
      </c>
      <c r="G150" s="167" t="s">
        <v>300</v>
      </c>
      <c r="H150" s="168">
        <v>0.79200000000000004</v>
      </c>
      <c r="I150" s="169"/>
      <c r="J150" s="170"/>
      <c r="K150" s="171"/>
      <c r="L150" s="33"/>
      <c r="M150" s="172" t="s">
        <v>1</v>
      </c>
      <c r="N150" s="173" t="s">
        <v>48</v>
      </c>
      <c r="O150" s="58"/>
      <c r="P150" s="174">
        <f t="shared" si="0"/>
        <v>0</v>
      </c>
      <c r="Q150" s="174">
        <v>0</v>
      </c>
      <c r="R150" s="174">
        <f t="shared" si="1"/>
        <v>0</v>
      </c>
      <c r="S150" s="174">
        <v>0</v>
      </c>
      <c r="T150" s="175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6" t="s">
        <v>105</v>
      </c>
      <c r="AT150" s="176" t="s">
        <v>175</v>
      </c>
      <c r="AU150" s="176" t="s">
        <v>93</v>
      </c>
      <c r="AY150" s="14" t="s">
        <v>173</v>
      </c>
      <c r="BE150" s="100">
        <f t="shared" si="3"/>
        <v>0</v>
      </c>
      <c r="BF150" s="100">
        <f t="shared" si="4"/>
        <v>0</v>
      </c>
      <c r="BG150" s="100">
        <f t="shared" si="5"/>
        <v>0</v>
      </c>
      <c r="BH150" s="100">
        <f t="shared" si="6"/>
        <v>0</v>
      </c>
      <c r="BI150" s="100">
        <f t="shared" si="7"/>
        <v>0</v>
      </c>
      <c r="BJ150" s="14" t="s">
        <v>93</v>
      </c>
      <c r="BK150" s="100">
        <f t="shared" si="8"/>
        <v>0</v>
      </c>
      <c r="BL150" s="14" t="s">
        <v>105</v>
      </c>
      <c r="BM150" s="176" t="s">
        <v>2218</v>
      </c>
    </row>
    <row r="151" spans="1:65" s="12" customFormat="1" ht="22.9" customHeight="1">
      <c r="B151" s="151"/>
      <c r="D151" s="152" t="s">
        <v>81</v>
      </c>
      <c r="E151" s="162" t="s">
        <v>326</v>
      </c>
      <c r="F151" s="162" t="s">
        <v>327</v>
      </c>
      <c r="I151" s="154"/>
      <c r="J151" s="163"/>
      <c r="L151" s="151"/>
      <c r="M151" s="156"/>
      <c r="N151" s="157"/>
      <c r="O151" s="157"/>
      <c r="P151" s="158">
        <f>P152</f>
        <v>0</v>
      </c>
      <c r="Q151" s="157"/>
      <c r="R151" s="158">
        <f>R152</f>
        <v>0</v>
      </c>
      <c r="S151" s="157"/>
      <c r="T151" s="159">
        <f>T152</f>
        <v>0</v>
      </c>
      <c r="AR151" s="152" t="s">
        <v>88</v>
      </c>
      <c r="AT151" s="160" t="s">
        <v>81</v>
      </c>
      <c r="AU151" s="160" t="s">
        <v>88</v>
      </c>
      <c r="AY151" s="152" t="s">
        <v>173</v>
      </c>
      <c r="BK151" s="161">
        <f>BK152</f>
        <v>0</v>
      </c>
    </row>
    <row r="152" spans="1:65" s="2" customFormat="1" ht="24.2" customHeight="1">
      <c r="A152" s="32"/>
      <c r="B152" s="132"/>
      <c r="C152" s="164" t="s">
        <v>218</v>
      </c>
      <c r="D152" s="164" t="s">
        <v>175</v>
      </c>
      <c r="E152" s="165" t="s">
        <v>329</v>
      </c>
      <c r="F152" s="166" t="s">
        <v>330</v>
      </c>
      <c r="G152" s="167" t="s">
        <v>300</v>
      </c>
      <c r="H152" s="168">
        <v>0.224</v>
      </c>
      <c r="I152" s="169"/>
      <c r="J152" s="170"/>
      <c r="K152" s="171"/>
      <c r="L152" s="33"/>
      <c r="M152" s="172" t="s">
        <v>1</v>
      </c>
      <c r="N152" s="173" t="s">
        <v>48</v>
      </c>
      <c r="O152" s="58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6" t="s">
        <v>105</v>
      </c>
      <c r="AT152" s="176" t="s">
        <v>175</v>
      </c>
      <c r="AU152" s="176" t="s">
        <v>93</v>
      </c>
      <c r="AY152" s="14" t="s">
        <v>173</v>
      </c>
      <c r="BE152" s="100">
        <f>IF(N152="základná",J152,0)</f>
        <v>0</v>
      </c>
      <c r="BF152" s="100">
        <f>IF(N152="znížená",J152,0)</f>
        <v>0</v>
      </c>
      <c r="BG152" s="100">
        <f>IF(N152="zákl. prenesená",J152,0)</f>
        <v>0</v>
      </c>
      <c r="BH152" s="100">
        <f>IF(N152="zníž. prenesená",J152,0)</f>
        <v>0</v>
      </c>
      <c r="BI152" s="100">
        <f>IF(N152="nulová",J152,0)</f>
        <v>0</v>
      </c>
      <c r="BJ152" s="14" t="s">
        <v>93</v>
      </c>
      <c r="BK152" s="100">
        <f>ROUND(I152*H152,2)</f>
        <v>0</v>
      </c>
      <c r="BL152" s="14" t="s">
        <v>105</v>
      </c>
      <c r="BM152" s="176" t="s">
        <v>2219</v>
      </c>
    </row>
    <row r="153" spans="1:65" s="12" customFormat="1" ht="25.9" customHeight="1">
      <c r="B153" s="151"/>
      <c r="D153" s="152" t="s">
        <v>81</v>
      </c>
      <c r="E153" s="153" t="s">
        <v>332</v>
      </c>
      <c r="F153" s="153" t="s">
        <v>333</v>
      </c>
      <c r="I153" s="154"/>
      <c r="J153" s="155"/>
      <c r="L153" s="151"/>
      <c r="M153" s="156"/>
      <c r="N153" s="157"/>
      <c r="O153" s="157"/>
      <c r="P153" s="158">
        <f>P154+P160+P174+P180</f>
        <v>0</v>
      </c>
      <c r="Q153" s="157"/>
      <c r="R153" s="158">
        <f>R154+R160+R174+R180</f>
        <v>1.0866437749946438</v>
      </c>
      <c r="S153" s="157"/>
      <c r="T153" s="159">
        <f>T154+T160+T174+T180</f>
        <v>0.47579999999999995</v>
      </c>
      <c r="AR153" s="152" t="s">
        <v>93</v>
      </c>
      <c r="AT153" s="160" t="s">
        <v>81</v>
      </c>
      <c r="AU153" s="160" t="s">
        <v>82</v>
      </c>
      <c r="AY153" s="152" t="s">
        <v>173</v>
      </c>
      <c r="BK153" s="161">
        <f>BK154+BK160+BK174+BK180</f>
        <v>0</v>
      </c>
    </row>
    <row r="154" spans="1:65" s="12" customFormat="1" ht="22.9" customHeight="1">
      <c r="B154" s="151"/>
      <c r="D154" s="152" t="s">
        <v>81</v>
      </c>
      <c r="E154" s="162" t="s">
        <v>334</v>
      </c>
      <c r="F154" s="162" t="s">
        <v>335</v>
      </c>
      <c r="I154" s="154"/>
      <c r="J154" s="163"/>
      <c r="L154" s="151"/>
      <c r="M154" s="156"/>
      <c r="N154" s="157"/>
      <c r="O154" s="157"/>
      <c r="P154" s="158">
        <f>SUM(P155:P159)</f>
        <v>0</v>
      </c>
      <c r="Q154" s="157"/>
      <c r="R154" s="158">
        <f>SUM(R155:R159)</f>
        <v>0.25790495499999999</v>
      </c>
      <c r="S154" s="157"/>
      <c r="T154" s="159">
        <f>SUM(T155:T159)</f>
        <v>0</v>
      </c>
      <c r="AR154" s="152" t="s">
        <v>93</v>
      </c>
      <c r="AT154" s="160" t="s">
        <v>81</v>
      </c>
      <c r="AU154" s="160" t="s">
        <v>88</v>
      </c>
      <c r="AY154" s="152" t="s">
        <v>173</v>
      </c>
      <c r="BK154" s="161">
        <f>SUM(BK155:BK159)</f>
        <v>0</v>
      </c>
    </row>
    <row r="155" spans="1:65" s="2" customFormat="1" ht="24.2" customHeight="1">
      <c r="A155" s="32"/>
      <c r="B155" s="132"/>
      <c r="C155" s="164" t="s">
        <v>222</v>
      </c>
      <c r="D155" s="164" t="s">
        <v>175</v>
      </c>
      <c r="E155" s="165" t="s">
        <v>1895</v>
      </c>
      <c r="F155" s="166" t="s">
        <v>1896</v>
      </c>
      <c r="G155" s="167" t="s">
        <v>261</v>
      </c>
      <c r="H155" s="168">
        <v>9.4499999999999993</v>
      </c>
      <c r="I155" s="169"/>
      <c r="J155" s="170"/>
      <c r="K155" s="171"/>
      <c r="L155" s="33"/>
      <c r="M155" s="172" t="s">
        <v>1</v>
      </c>
      <c r="N155" s="173" t="s">
        <v>48</v>
      </c>
      <c r="O155" s="58"/>
      <c r="P155" s="174">
        <f>O155*H155</f>
        <v>0</v>
      </c>
      <c r="Q155" s="174">
        <v>2.0000000000000002E-5</v>
      </c>
      <c r="R155" s="174">
        <f>Q155*H155</f>
        <v>1.8900000000000001E-4</v>
      </c>
      <c r="S155" s="174">
        <v>0</v>
      </c>
      <c r="T155" s="175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6" t="s">
        <v>234</v>
      </c>
      <c r="AT155" s="176" t="s">
        <v>175</v>
      </c>
      <c r="AU155" s="176" t="s">
        <v>93</v>
      </c>
      <c r="AY155" s="14" t="s">
        <v>173</v>
      </c>
      <c r="BE155" s="100">
        <f>IF(N155="základná",J155,0)</f>
        <v>0</v>
      </c>
      <c r="BF155" s="100">
        <f>IF(N155="znížená",J155,0)</f>
        <v>0</v>
      </c>
      <c r="BG155" s="100">
        <f>IF(N155="zákl. prenesená",J155,0)</f>
        <v>0</v>
      </c>
      <c r="BH155" s="100">
        <f>IF(N155="zníž. prenesená",J155,0)</f>
        <v>0</v>
      </c>
      <c r="BI155" s="100">
        <f>IF(N155="nulová",J155,0)</f>
        <v>0</v>
      </c>
      <c r="BJ155" s="14" t="s">
        <v>93</v>
      </c>
      <c r="BK155" s="100">
        <f>ROUND(I155*H155,2)</f>
        <v>0</v>
      </c>
      <c r="BL155" s="14" t="s">
        <v>234</v>
      </c>
      <c r="BM155" s="176" t="s">
        <v>2220</v>
      </c>
    </row>
    <row r="156" spans="1:65" s="2" customFormat="1" ht="37.9" customHeight="1">
      <c r="A156" s="32"/>
      <c r="B156" s="132"/>
      <c r="C156" s="177" t="s">
        <v>226</v>
      </c>
      <c r="D156" s="177" t="s">
        <v>341</v>
      </c>
      <c r="E156" s="178" t="s">
        <v>1898</v>
      </c>
      <c r="F156" s="179" t="s">
        <v>1899</v>
      </c>
      <c r="G156" s="180" t="s">
        <v>261</v>
      </c>
      <c r="H156" s="181">
        <v>9.6389999999999993</v>
      </c>
      <c r="I156" s="182"/>
      <c r="J156" s="183"/>
      <c r="K156" s="184"/>
      <c r="L156" s="185"/>
      <c r="M156" s="186" t="s">
        <v>1</v>
      </c>
      <c r="N156" s="187" t="s">
        <v>48</v>
      </c>
      <c r="O156" s="58"/>
      <c r="P156" s="174">
        <f>O156*H156</f>
        <v>0</v>
      </c>
      <c r="Q156" s="174">
        <v>2.0000000000000002E-5</v>
      </c>
      <c r="R156" s="174">
        <f>Q156*H156</f>
        <v>1.9278000000000001E-4</v>
      </c>
      <c r="S156" s="174">
        <v>0</v>
      </c>
      <c r="T156" s="175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6" t="s">
        <v>297</v>
      </c>
      <c r="AT156" s="176" t="s">
        <v>341</v>
      </c>
      <c r="AU156" s="176" t="s">
        <v>93</v>
      </c>
      <c r="AY156" s="14" t="s">
        <v>173</v>
      </c>
      <c r="BE156" s="100">
        <f>IF(N156="základná",J156,0)</f>
        <v>0</v>
      </c>
      <c r="BF156" s="100">
        <f>IF(N156="znížená",J156,0)</f>
        <v>0</v>
      </c>
      <c r="BG156" s="100">
        <f>IF(N156="zákl. prenesená",J156,0)</f>
        <v>0</v>
      </c>
      <c r="BH156" s="100">
        <f>IF(N156="zníž. prenesená",J156,0)</f>
        <v>0</v>
      </c>
      <c r="BI156" s="100">
        <f>IF(N156="nulová",J156,0)</f>
        <v>0</v>
      </c>
      <c r="BJ156" s="14" t="s">
        <v>93</v>
      </c>
      <c r="BK156" s="100">
        <f>ROUND(I156*H156,2)</f>
        <v>0</v>
      </c>
      <c r="BL156" s="14" t="s">
        <v>234</v>
      </c>
      <c r="BM156" s="176" t="s">
        <v>2221</v>
      </c>
    </row>
    <row r="157" spans="1:65" s="2" customFormat="1" ht="24.2" customHeight="1">
      <c r="A157" s="32"/>
      <c r="B157" s="132"/>
      <c r="C157" s="164" t="s">
        <v>230</v>
      </c>
      <c r="D157" s="164" t="s">
        <v>175</v>
      </c>
      <c r="E157" s="165" t="s">
        <v>2222</v>
      </c>
      <c r="F157" s="166" t="s">
        <v>2223</v>
      </c>
      <c r="G157" s="167" t="s">
        <v>178</v>
      </c>
      <c r="H157" s="168">
        <v>46.865000000000002</v>
      </c>
      <c r="I157" s="169"/>
      <c r="J157" s="170"/>
      <c r="K157" s="171"/>
      <c r="L157" s="33"/>
      <c r="M157" s="172" t="s">
        <v>1</v>
      </c>
      <c r="N157" s="173" t="s">
        <v>48</v>
      </c>
      <c r="O157" s="58"/>
      <c r="P157" s="174">
        <f>O157*H157</f>
        <v>0</v>
      </c>
      <c r="Q157" s="174">
        <v>9.5000000000000005E-5</v>
      </c>
      <c r="R157" s="174">
        <f>Q157*H157</f>
        <v>4.4521750000000001E-3</v>
      </c>
      <c r="S157" s="174">
        <v>0</v>
      </c>
      <c r="T157" s="175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6" t="s">
        <v>234</v>
      </c>
      <c r="AT157" s="176" t="s">
        <v>175</v>
      </c>
      <c r="AU157" s="176" t="s">
        <v>93</v>
      </c>
      <c r="AY157" s="14" t="s">
        <v>173</v>
      </c>
      <c r="BE157" s="100">
        <f>IF(N157="základná",J157,0)</f>
        <v>0</v>
      </c>
      <c r="BF157" s="100">
        <f>IF(N157="znížená",J157,0)</f>
        <v>0</v>
      </c>
      <c r="BG157" s="100">
        <f>IF(N157="zákl. prenesená",J157,0)</f>
        <v>0</v>
      </c>
      <c r="BH157" s="100">
        <f>IF(N157="zníž. prenesená",J157,0)</f>
        <v>0</v>
      </c>
      <c r="BI157" s="100">
        <f>IF(N157="nulová",J157,0)</f>
        <v>0</v>
      </c>
      <c r="BJ157" s="14" t="s">
        <v>93</v>
      </c>
      <c r="BK157" s="100">
        <f>ROUND(I157*H157,2)</f>
        <v>0</v>
      </c>
      <c r="BL157" s="14" t="s">
        <v>234</v>
      </c>
      <c r="BM157" s="176" t="s">
        <v>2224</v>
      </c>
    </row>
    <row r="158" spans="1:65" s="2" customFormat="1" ht="49.15" customHeight="1">
      <c r="A158" s="32"/>
      <c r="B158" s="132"/>
      <c r="C158" s="177" t="s">
        <v>234</v>
      </c>
      <c r="D158" s="177" t="s">
        <v>341</v>
      </c>
      <c r="E158" s="178" t="s">
        <v>2225</v>
      </c>
      <c r="F158" s="179" t="s">
        <v>2226</v>
      </c>
      <c r="G158" s="180" t="s">
        <v>178</v>
      </c>
      <c r="H158" s="181">
        <v>56.238</v>
      </c>
      <c r="I158" s="182"/>
      <c r="J158" s="183"/>
      <c r="K158" s="184"/>
      <c r="L158" s="185"/>
      <c r="M158" s="186" t="s">
        <v>1</v>
      </c>
      <c r="N158" s="187" t="s">
        <v>48</v>
      </c>
      <c r="O158" s="58"/>
      <c r="P158" s="174">
        <f>O158*H158</f>
        <v>0</v>
      </c>
      <c r="Q158" s="174">
        <v>4.4999999999999997E-3</v>
      </c>
      <c r="R158" s="174">
        <f>Q158*H158</f>
        <v>0.25307099999999999</v>
      </c>
      <c r="S158" s="174">
        <v>0</v>
      </c>
      <c r="T158" s="175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6" t="s">
        <v>297</v>
      </c>
      <c r="AT158" s="176" t="s">
        <v>341</v>
      </c>
      <c r="AU158" s="176" t="s">
        <v>93</v>
      </c>
      <c r="AY158" s="14" t="s">
        <v>173</v>
      </c>
      <c r="BE158" s="100">
        <f>IF(N158="základná",J158,0)</f>
        <v>0</v>
      </c>
      <c r="BF158" s="100">
        <f>IF(N158="znížená",J158,0)</f>
        <v>0</v>
      </c>
      <c r="BG158" s="100">
        <f>IF(N158="zákl. prenesená",J158,0)</f>
        <v>0</v>
      </c>
      <c r="BH158" s="100">
        <f>IF(N158="zníž. prenesená",J158,0)</f>
        <v>0</v>
      </c>
      <c r="BI158" s="100">
        <f>IF(N158="nulová",J158,0)</f>
        <v>0</v>
      </c>
      <c r="BJ158" s="14" t="s">
        <v>93</v>
      </c>
      <c r="BK158" s="100">
        <f>ROUND(I158*H158,2)</f>
        <v>0</v>
      </c>
      <c r="BL158" s="14" t="s">
        <v>234</v>
      </c>
      <c r="BM158" s="176" t="s">
        <v>2227</v>
      </c>
    </row>
    <row r="159" spans="1:65" s="2" customFormat="1" ht="24.2" customHeight="1">
      <c r="A159" s="32"/>
      <c r="B159" s="132"/>
      <c r="C159" s="164" t="s">
        <v>239</v>
      </c>
      <c r="D159" s="164" t="s">
        <v>175</v>
      </c>
      <c r="E159" s="165" t="s">
        <v>346</v>
      </c>
      <c r="F159" s="166" t="s">
        <v>347</v>
      </c>
      <c r="G159" s="167" t="s">
        <v>300</v>
      </c>
      <c r="H159" s="168">
        <v>0.25800000000000001</v>
      </c>
      <c r="I159" s="169"/>
      <c r="J159" s="170"/>
      <c r="K159" s="171"/>
      <c r="L159" s="33"/>
      <c r="M159" s="172" t="s">
        <v>1</v>
      </c>
      <c r="N159" s="173" t="s">
        <v>48</v>
      </c>
      <c r="O159" s="58"/>
      <c r="P159" s="174">
        <f>O159*H159</f>
        <v>0</v>
      </c>
      <c r="Q159" s="174">
        <v>0</v>
      </c>
      <c r="R159" s="174">
        <f>Q159*H159</f>
        <v>0</v>
      </c>
      <c r="S159" s="174">
        <v>0</v>
      </c>
      <c r="T159" s="175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6" t="s">
        <v>234</v>
      </c>
      <c r="AT159" s="176" t="s">
        <v>175</v>
      </c>
      <c r="AU159" s="176" t="s">
        <v>93</v>
      </c>
      <c r="AY159" s="14" t="s">
        <v>173</v>
      </c>
      <c r="BE159" s="100">
        <f>IF(N159="základná",J159,0)</f>
        <v>0</v>
      </c>
      <c r="BF159" s="100">
        <f>IF(N159="znížená",J159,0)</f>
        <v>0</v>
      </c>
      <c r="BG159" s="100">
        <f>IF(N159="zákl. prenesená",J159,0)</f>
        <v>0</v>
      </c>
      <c r="BH159" s="100">
        <f>IF(N159="zníž. prenesená",J159,0)</f>
        <v>0</v>
      </c>
      <c r="BI159" s="100">
        <f>IF(N159="nulová",J159,0)</f>
        <v>0</v>
      </c>
      <c r="BJ159" s="14" t="s">
        <v>93</v>
      </c>
      <c r="BK159" s="100">
        <f>ROUND(I159*H159,2)</f>
        <v>0</v>
      </c>
      <c r="BL159" s="14" t="s">
        <v>234</v>
      </c>
      <c r="BM159" s="176" t="s">
        <v>2228</v>
      </c>
    </row>
    <row r="160" spans="1:65" s="12" customFormat="1" ht="22.9" customHeight="1">
      <c r="B160" s="151"/>
      <c r="D160" s="152" t="s">
        <v>81</v>
      </c>
      <c r="E160" s="162" t="s">
        <v>2229</v>
      </c>
      <c r="F160" s="162" t="s">
        <v>2230</v>
      </c>
      <c r="I160" s="154"/>
      <c r="J160" s="163"/>
      <c r="L160" s="151"/>
      <c r="M160" s="156"/>
      <c r="N160" s="157"/>
      <c r="O160" s="157"/>
      <c r="P160" s="158">
        <f>SUM(P161:P173)</f>
        <v>0</v>
      </c>
      <c r="Q160" s="157"/>
      <c r="R160" s="158">
        <f>SUM(R161:R173)</f>
        <v>0.67825881999464399</v>
      </c>
      <c r="S160" s="157"/>
      <c r="T160" s="159">
        <f>SUM(T161:T173)</f>
        <v>1.0800000000000001E-2</v>
      </c>
      <c r="AR160" s="152" t="s">
        <v>93</v>
      </c>
      <c r="AT160" s="160" t="s">
        <v>81</v>
      </c>
      <c r="AU160" s="160" t="s">
        <v>88</v>
      </c>
      <c r="AY160" s="152" t="s">
        <v>173</v>
      </c>
      <c r="BK160" s="161">
        <f>SUM(BK161:BK173)</f>
        <v>0</v>
      </c>
    </row>
    <row r="161" spans="1:65" s="2" customFormat="1" ht="24.2" customHeight="1">
      <c r="A161" s="32"/>
      <c r="B161" s="132"/>
      <c r="C161" s="164" t="s">
        <v>243</v>
      </c>
      <c r="D161" s="164" t="s">
        <v>175</v>
      </c>
      <c r="E161" s="165" t="s">
        <v>2231</v>
      </c>
      <c r="F161" s="166" t="s">
        <v>2232</v>
      </c>
      <c r="G161" s="167" t="s">
        <v>362</v>
      </c>
      <c r="H161" s="168">
        <v>6</v>
      </c>
      <c r="I161" s="169"/>
      <c r="J161" s="170"/>
      <c r="K161" s="171"/>
      <c r="L161" s="33"/>
      <c r="M161" s="172" t="s">
        <v>1</v>
      </c>
      <c r="N161" s="173" t="s">
        <v>48</v>
      </c>
      <c r="O161" s="58"/>
      <c r="P161" s="174">
        <f t="shared" ref="P161:P173" si="9">O161*H161</f>
        <v>0</v>
      </c>
      <c r="Q161" s="174">
        <v>8.0999999999999996E-4</v>
      </c>
      <c r="R161" s="174">
        <f t="shared" ref="R161:R173" si="10">Q161*H161</f>
        <v>4.8599999999999997E-3</v>
      </c>
      <c r="S161" s="174">
        <v>8.0999999999999996E-4</v>
      </c>
      <c r="T161" s="175">
        <f t="shared" ref="T161:T173" si="11">S161*H161</f>
        <v>4.8599999999999997E-3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6" t="s">
        <v>234</v>
      </c>
      <c r="AT161" s="176" t="s">
        <v>175</v>
      </c>
      <c r="AU161" s="176" t="s">
        <v>93</v>
      </c>
      <c r="AY161" s="14" t="s">
        <v>173</v>
      </c>
      <c r="BE161" s="100">
        <f t="shared" ref="BE161:BE173" si="12">IF(N161="základná",J161,0)</f>
        <v>0</v>
      </c>
      <c r="BF161" s="100">
        <f t="shared" ref="BF161:BF173" si="13">IF(N161="znížená",J161,0)</f>
        <v>0</v>
      </c>
      <c r="BG161" s="100">
        <f t="shared" ref="BG161:BG173" si="14">IF(N161="zákl. prenesená",J161,0)</f>
        <v>0</v>
      </c>
      <c r="BH161" s="100">
        <f t="shared" ref="BH161:BH173" si="15">IF(N161="zníž. prenesená",J161,0)</f>
        <v>0</v>
      </c>
      <c r="BI161" s="100">
        <f t="shared" ref="BI161:BI173" si="16">IF(N161="nulová",J161,0)</f>
        <v>0</v>
      </c>
      <c r="BJ161" s="14" t="s">
        <v>93</v>
      </c>
      <c r="BK161" s="100">
        <f t="shared" ref="BK161:BK173" si="17">ROUND(I161*H161,2)</f>
        <v>0</v>
      </c>
      <c r="BL161" s="14" t="s">
        <v>234</v>
      </c>
      <c r="BM161" s="176" t="s">
        <v>2233</v>
      </c>
    </row>
    <row r="162" spans="1:65" s="2" customFormat="1" ht="24.2" customHeight="1">
      <c r="A162" s="32"/>
      <c r="B162" s="132"/>
      <c r="C162" s="164" t="s">
        <v>247</v>
      </c>
      <c r="D162" s="164" t="s">
        <v>175</v>
      </c>
      <c r="E162" s="165" t="s">
        <v>2234</v>
      </c>
      <c r="F162" s="166" t="s">
        <v>2235</v>
      </c>
      <c r="G162" s="167" t="s">
        <v>362</v>
      </c>
      <c r="H162" s="168">
        <v>6</v>
      </c>
      <c r="I162" s="169"/>
      <c r="J162" s="170"/>
      <c r="K162" s="171"/>
      <c r="L162" s="33"/>
      <c r="M162" s="172" t="s">
        <v>1</v>
      </c>
      <c r="N162" s="173" t="s">
        <v>48</v>
      </c>
      <c r="O162" s="58"/>
      <c r="P162" s="174">
        <f t="shared" si="9"/>
        <v>0</v>
      </c>
      <c r="Q162" s="174">
        <v>8.0999999999999996E-4</v>
      </c>
      <c r="R162" s="174">
        <f t="shared" si="10"/>
        <v>4.8599999999999997E-3</v>
      </c>
      <c r="S162" s="174">
        <v>0</v>
      </c>
      <c r="T162" s="175">
        <f t="shared" si="11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6" t="s">
        <v>234</v>
      </c>
      <c r="AT162" s="176" t="s">
        <v>175</v>
      </c>
      <c r="AU162" s="176" t="s">
        <v>93</v>
      </c>
      <c r="AY162" s="14" t="s">
        <v>173</v>
      </c>
      <c r="BE162" s="100">
        <f t="shared" si="12"/>
        <v>0</v>
      </c>
      <c r="BF162" s="100">
        <f t="shared" si="13"/>
        <v>0</v>
      </c>
      <c r="BG162" s="100">
        <f t="shared" si="14"/>
        <v>0</v>
      </c>
      <c r="BH162" s="100">
        <f t="shared" si="15"/>
        <v>0</v>
      </c>
      <c r="BI162" s="100">
        <f t="shared" si="16"/>
        <v>0</v>
      </c>
      <c r="BJ162" s="14" t="s">
        <v>93</v>
      </c>
      <c r="BK162" s="100">
        <f t="shared" si="17"/>
        <v>0</v>
      </c>
      <c r="BL162" s="14" t="s">
        <v>234</v>
      </c>
      <c r="BM162" s="176" t="s">
        <v>2236</v>
      </c>
    </row>
    <row r="163" spans="1:65" s="2" customFormat="1" ht="24.2" customHeight="1">
      <c r="A163" s="32"/>
      <c r="B163" s="132"/>
      <c r="C163" s="164" t="s">
        <v>7</v>
      </c>
      <c r="D163" s="164" t="s">
        <v>175</v>
      </c>
      <c r="E163" s="165" t="s">
        <v>2237</v>
      </c>
      <c r="F163" s="166" t="s">
        <v>2238</v>
      </c>
      <c r="G163" s="167" t="s">
        <v>261</v>
      </c>
      <c r="H163" s="168">
        <v>9.4499999999999993</v>
      </c>
      <c r="I163" s="169"/>
      <c r="J163" s="170"/>
      <c r="K163" s="171"/>
      <c r="L163" s="33"/>
      <c r="M163" s="172" t="s">
        <v>1</v>
      </c>
      <c r="N163" s="173" t="s">
        <v>48</v>
      </c>
      <c r="O163" s="58"/>
      <c r="P163" s="174">
        <f t="shared" si="9"/>
        <v>0</v>
      </c>
      <c r="Q163" s="174">
        <v>3.5E-4</v>
      </c>
      <c r="R163" s="174">
        <f t="shared" si="10"/>
        <v>3.3074999999999997E-3</v>
      </c>
      <c r="S163" s="174">
        <v>0</v>
      </c>
      <c r="T163" s="175">
        <f t="shared" si="11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6" t="s">
        <v>234</v>
      </c>
      <c r="AT163" s="176" t="s">
        <v>175</v>
      </c>
      <c r="AU163" s="176" t="s">
        <v>93</v>
      </c>
      <c r="AY163" s="14" t="s">
        <v>173</v>
      </c>
      <c r="BE163" s="100">
        <f t="shared" si="12"/>
        <v>0</v>
      </c>
      <c r="BF163" s="100">
        <f t="shared" si="13"/>
        <v>0</v>
      </c>
      <c r="BG163" s="100">
        <f t="shared" si="14"/>
        <v>0</v>
      </c>
      <c r="BH163" s="100">
        <f t="shared" si="15"/>
        <v>0</v>
      </c>
      <c r="BI163" s="100">
        <f t="shared" si="16"/>
        <v>0</v>
      </c>
      <c r="BJ163" s="14" t="s">
        <v>93</v>
      </c>
      <c r="BK163" s="100">
        <f t="shared" si="17"/>
        <v>0</v>
      </c>
      <c r="BL163" s="14" t="s">
        <v>234</v>
      </c>
      <c r="BM163" s="176" t="s">
        <v>2239</v>
      </c>
    </row>
    <row r="164" spans="1:65" s="2" customFormat="1" ht="14.45" customHeight="1">
      <c r="A164" s="32"/>
      <c r="B164" s="132"/>
      <c r="C164" s="164" t="s">
        <v>254</v>
      </c>
      <c r="D164" s="164" t="s">
        <v>175</v>
      </c>
      <c r="E164" s="165" t="s">
        <v>2240</v>
      </c>
      <c r="F164" s="166" t="s">
        <v>2241</v>
      </c>
      <c r="G164" s="167" t="s">
        <v>362</v>
      </c>
      <c r="H164" s="168">
        <v>3</v>
      </c>
      <c r="I164" s="169"/>
      <c r="J164" s="170"/>
      <c r="K164" s="171"/>
      <c r="L164" s="33"/>
      <c r="M164" s="172" t="s">
        <v>1</v>
      </c>
      <c r="N164" s="173" t="s">
        <v>48</v>
      </c>
      <c r="O164" s="58"/>
      <c r="P164" s="174">
        <f t="shared" si="9"/>
        <v>0</v>
      </c>
      <c r="Q164" s="174">
        <v>0</v>
      </c>
      <c r="R164" s="174">
        <f t="shared" si="10"/>
        <v>0</v>
      </c>
      <c r="S164" s="174">
        <v>0</v>
      </c>
      <c r="T164" s="175">
        <f t="shared" si="11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6" t="s">
        <v>234</v>
      </c>
      <c r="AT164" s="176" t="s">
        <v>175</v>
      </c>
      <c r="AU164" s="176" t="s">
        <v>93</v>
      </c>
      <c r="AY164" s="14" t="s">
        <v>173</v>
      </c>
      <c r="BE164" s="100">
        <f t="shared" si="12"/>
        <v>0</v>
      </c>
      <c r="BF164" s="100">
        <f t="shared" si="13"/>
        <v>0</v>
      </c>
      <c r="BG164" s="100">
        <f t="shared" si="14"/>
        <v>0</v>
      </c>
      <c r="BH164" s="100">
        <f t="shared" si="15"/>
        <v>0</v>
      </c>
      <c r="BI164" s="100">
        <f t="shared" si="16"/>
        <v>0</v>
      </c>
      <c r="BJ164" s="14" t="s">
        <v>93</v>
      </c>
      <c r="BK164" s="100">
        <f t="shared" si="17"/>
        <v>0</v>
      </c>
      <c r="BL164" s="14" t="s">
        <v>234</v>
      </c>
      <c r="BM164" s="176" t="s">
        <v>2242</v>
      </c>
    </row>
    <row r="165" spans="1:65" s="2" customFormat="1" ht="14.45" customHeight="1">
      <c r="A165" s="32"/>
      <c r="B165" s="132"/>
      <c r="C165" s="164" t="s">
        <v>258</v>
      </c>
      <c r="D165" s="164" t="s">
        <v>175</v>
      </c>
      <c r="E165" s="165" t="s">
        <v>2243</v>
      </c>
      <c r="F165" s="166" t="s">
        <v>2244</v>
      </c>
      <c r="G165" s="167" t="s">
        <v>362</v>
      </c>
      <c r="H165" s="168">
        <v>6</v>
      </c>
      <c r="I165" s="169"/>
      <c r="J165" s="170"/>
      <c r="K165" s="171"/>
      <c r="L165" s="33"/>
      <c r="M165" s="172" t="s">
        <v>1</v>
      </c>
      <c r="N165" s="173" t="s">
        <v>48</v>
      </c>
      <c r="O165" s="58"/>
      <c r="P165" s="174">
        <f t="shared" si="9"/>
        <v>0</v>
      </c>
      <c r="Q165" s="174">
        <v>1.3799999999999999E-3</v>
      </c>
      <c r="R165" s="174">
        <f t="shared" si="10"/>
        <v>8.2799999999999992E-3</v>
      </c>
      <c r="S165" s="174">
        <v>9.8999999999999999E-4</v>
      </c>
      <c r="T165" s="175">
        <f t="shared" si="11"/>
        <v>5.94E-3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6" t="s">
        <v>234</v>
      </c>
      <c r="AT165" s="176" t="s">
        <v>175</v>
      </c>
      <c r="AU165" s="176" t="s">
        <v>93</v>
      </c>
      <c r="AY165" s="14" t="s">
        <v>173</v>
      </c>
      <c r="BE165" s="100">
        <f t="shared" si="12"/>
        <v>0</v>
      </c>
      <c r="BF165" s="100">
        <f t="shared" si="13"/>
        <v>0</v>
      </c>
      <c r="BG165" s="100">
        <f t="shared" si="14"/>
        <v>0</v>
      </c>
      <c r="BH165" s="100">
        <f t="shared" si="15"/>
        <v>0</v>
      </c>
      <c r="BI165" s="100">
        <f t="shared" si="16"/>
        <v>0</v>
      </c>
      <c r="BJ165" s="14" t="s">
        <v>93</v>
      </c>
      <c r="BK165" s="100">
        <f t="shared" si="17"/>
        <v>0</v>
      </c>
      <c r="BL165" s="14" t="s">
        <v>234</v>
      </c>
      <c r="BM165" s="176" t="s">
        <v>2245</v>
      </c>
    </row>
    <row r="166" spans="1:65" s="2" customFormat="1" ht="24.2" customHeight="1">
      <c r="A166" s="32"/>
      <c r="B166" s="132"/>
      <c r="C166" s="164" t="s">
        <v>263</v>
      </c>
      <c r="D166" s="164" t="s">
        <v>175</v>
      </c>
      <c r="E166" s="165" t="s">
        <v>2246</v>
      </c>
      <c r="F166" s="166" t="s">
        <v>2247</v>
      </c>
      <c r="G166" s="167" t="s">
        <v>362</v>
      </c>
      <c r="H166" s="168">
        <v>6</v>
      </c>
      <c r="I166" s="169"/>
      <c r="J166" s="170"/>
      <c r="K166" s="171"/>
      <c r="L166" s="33"/>
      <c r="M166" s="172" t="s">
        <v>1</v>
      </c>
      <c r="N166" s="173" t="s">
        <v>48</v>
      </c>
      <c r="O166" s="58"/>
      <c r="P166" s="174">
        <f t="shared" si="9"/>
        <v>0</v>
      </c>
      <c r="Q166" s="174">
        <v>5.0000000000000002E-5</v>
      </c>
      <c r="R166" s="174">
        <f t="shared" si="10"/>
        <v>3.0000000000000003E-4</v>
      </c>
      <c r="S166" s="174">
        <v>0</v>
      </c>
      <c r="T166" s="175">
        <f t="shared" si="11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6" t="s">
        <v>234</v>
      </c>
      <c r="AT166" s="176" t="s">
        <v>175</v>
      </c>
      <c r="AU166" s="176" t="s">
        <v>93</v>
      </c>
      <c r="AY166" s="14" t="s">
        <v>173</v>
      </c>
      <c r="BE166" s="100">
        <f t="shared" si="12"/>
        <v>0</v>
      </c>
      <c r="BF166" s="100">
        <f t="shared" si="13"/>
        <v>0</v>
      </c>
      <c r="BG166" s="100">
        <f t="shared" si="14"/>
        <v>0</v>
      </c>
      <c r="BH166" s="100">
        <f t="shared" si="15"/>
        <v>0</v>
      </c>
      <c r="BI166" s="100">
        <f t="shared" si="16"/>
        <v>0</v>
      </c>
      <c r="BJ166" s="14" t="s">
        <v>93</v>
      </c>
      <c r="BK166" s="100">
        <f t="shared" si="17"/>
        <v>0</v>
      </c>
      <c r="BL166" s="14" t="s">
        <v>234</v>
      </c>
      <c r="BM166" s="176" t="s">
        <v>2248</v>
      </c>
    </row>
    <row r="167" spans="1:65" s="2" customFormat="1" ht="24.2" customHeight="1">
      <c r="A167" s="32"/>
      <c r="B167" s="132"/>
      <c r="C167" s="177" t="s">
        <v>267</v>
      </c>
      <c r="D167" s="177" t="s">
        <v>341</v>
      </c>
      <c r="E167" s="178" t="s">
        <v>2249</v>
      </c>
      <c r="F167" s="179" t="s">
        <v>2250</v>
      </c>
      <c r="G167" s="180" t="s">
        <v>362</v>
      </c>
      <c r="H167" s="181">
        <v>6</v>
      </c>
      <c r="I167" s="182"/>
      <c r="J167" s="183"/>
      <c r="K167" s="184"/>
      <c r="L167" s="185"/>
      <c r="M167" s="186" t="s">
        <v>1</v>
      </c>
      <c r="N167" s="187" t="s">
        <v>48</v>
      </c>
      <c r="O167" s="58"/>
      <c r="P167" s="174">
        <f t="shared" si="9"/>
        <v>0</v>
      </c>
      <c r="Q167" s="174">
        <v>8.0000000000000007E-5</v>
      </c>
      <c r="R167" s="174">
        <f t="shared" si="10"/>
        <v>4.8000000000000007E-4</v>
      </c>
      <c r="S167" s="174">
        <v>0</v>
      </c>
      <c r="T167" s="175">
        <f t="shared" si="11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6" t="s">
        <v>297</v>
      </c>
      <c r="AT167" s="176" t="s">
        <v>341</v>
      </c>
      <c r="AU167" s="176" t="s">
        <v>93</v>
      </c>
      <c r="AY167" s="14" t="s">
        <v>173</v>
      </c>
      <c r="BE167" s="100">
        <f t="shared" si="12"/>
        <v>0</v>
      </c>
      <c r="BF167" s="100">
        <f t="shared" si="13"/>
        <v>0</v>
      </c>
      <c r="BG167" s="100">
        <f t="shared" si="14"/>
        <v>0</v>
      </c>
      <c r="BH167" s="100">
        <f t="shared" si="15"/>
        <v>0</v>
      </c>
      <c r="BI167" s="100">
        <f t="shared" si="16"/>
        <v>0</v>
      </c>
      <c r="BJ167" s="14" t="s">
        <v>93</v>
      </c>
      <c r="BK167" s="100">
        <f t="shared" si="17"/>
        <v>0</v>
      </c>
      <c r="BL167" s="14" t="s">
        <v>234</v>
      </c>
      <c r="BM167" s="176" t="s">
        <v>2251</v>
      </c>
    </row>
    <row r="168" spans="1:65" s="2" customFormat="1" ht="24.2" customHeight="1">
      <c r="A168" s="32"/>
      <c r="B168" s="132"/>
      <c r="C168" s="164" t="s">
        <v>271</v>
      </c>
      <c r="D168" s="164" t="s">
        <v>175</v>
      </c>
      <c r="E168" s="165" t="s">
        <v>2252</v>
      </c>
      <c r="F168" s="166" t="s">
        <v>2253</v>
      </c>
      <c r="G168" s="167" t="s">
        <v>362</v>
      </c>
      <c r="H168" s="168">
        <v>3</v>
      </c>
      <c r="I168" s="169"/>
      <c r="J168" s="170"/>
      <c r="K168" s="171"/>
      <c r="L168" s="33"/>
      <c r="M168" s="172" t="s">
        <v>1</v>
      </c>
      <c r="N168" s="173" t="s">
        <v>48</v>
      </c>
      <c r="O168" s="58"/>
      <c r="P168" s="174">
        <f t="shared" si="9"/>
        <v>0</v>
      </c>
      <c r="Q168" s="174">
        <v>2.0000000000000002E-5</v>
      </c>
      <c r="R168" s="174">
        <f t="shared" si="10"/>
        <v>6.0000000000000008E-5</v>
      </c>
      <c r="S168" s="174">
        <v>0</v>
      </c>
      <c r="T168" s="175">
        <f t="shared" si="11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6" t="s">
        <v>234</v>
      </c>
      <c r="AT168" s="176" t="s">
        <v>175</v>
      </c>
      <c r="AU168" s="176" t="s">
        <v>93</v>
      </c>
      <c r="AY168" s="14" t="s">
        <v>173</v>
      </c>
      <c r="BE168" s="100">
        <f t="shared" si="12"/>
        <v>0</v>
      </c>
      <c r="BF168" s="100">
        <f t="shared" si="13"/>
        <v>0</v>
      </c>
      <c r="BG168" s="100">
        <f t="shared" si="14"/>
        <v>0</v>
      </c>
      <c r="BH168" s="100">
        <f t="shared" si="15"/>
        <v>0</v>
      </c>
      <c r="BI168" s="100">
        <f t="shared" si="16"/>
        <v>0</v>
      </c>
      <c r="BJ168" s="14" t="s">
        <v>93</v>
      </c>
      <c r="BK168" s="100">
        <f t="shared" si="17"/>
        <v>0</v>
      </c>
      <c r="BL168" s="14" t="s">
        <v>234</v>
      </c>
      <c r="BM168" s="176" t="s">
        <v>2254</v>
      </c>
    </row>
    <row r="169" spans="1:65" s="2" customFormat="1" ht="24.2" customHeight="1">
      <c r="A169" s="32"/>
      <c r="B169" s="132"/>
      <c r="C169" s="177" t="s">
        <v>275</v>
      </c>
      <c r="D169" s="177" t="s">
        <v>341</v>
      </c>
      <c r="E169" s="178" t="s">
        <v>2255</v>
      </c>
      <c r="F169" s="179" t="s">
        <v>2256</v>
      </c>
      <c r="G169" s="180" t="s">
        <v>362</v>
      </c>
      <c r="H169" s="181">
        <v>3</v>
      </c>
      <c r="I169" s="182"/>
      <c r="J169" s="183"/>
      <c r="K169" s="184"/>
      <c r="L169" s="185"/>
      <c r="M169" s="186" t="s">
        <v>1</v>
      </c>
      <c r="N169" s="187" t="s">
        <v>48</v>
      </c>
      <c r="O169" s="58"/>
      <c r="P169" s="174">
        <f t="shared" si="9"/>
        <v>0</v>
      </c>
      <c r="Q169" s="174">
        <v>4.4000000000000002E-4</v>
      </c>
      <c r="R169" s="174">
        <f t="shared" si="10"/>
        <v>1.32E-3</v>
      </c>
      <c r="S169" s="174">
        <v>0</v>
      </c>
      <c r="T169" s="175">
        <f t="shared" si="11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6" t="s">
        <v>297</v>
      </c>
      <c r="AT169" s="176" t="s">
        <v>341</v>
      </c>
      <c r="AU169" s="176" t="s">
        <v>93</v>
      </c>
      <c r="AY169" s="14" t="s">
        <v>173</v>
      </c>
      <c r="BE169" s="100">
        <f t="shared" si="12"/>
        <v>0</v>
      </c>
      <c r="BF169" s="100">
        <f t="shared" si="13"/>
        <v>0</v>
      </c>
      <c r="BG169" s="100">
        <f t="shared" si="14"/>
        <v>0</v>
      </c>
      <c r="BH169" s="100">
        <f t="shared" si="15"/>
        <v>0</v>
      </c>
      <c r="BI169" s="100">
        <f t="shared" si="16"/>
        <v>0</v>
      </c>
      <c r="BJ169" s="14" t="s">
        <v>93</v>
      </c>
      <c r="BK169" s="100">
        <f t="shared" si="17"/>
        <v>0</v>
      </c>
      <c r="BL169" s="14" t="s">
        <v>234</v>
      </c>
      <c r="BM169" s="176" t="s">
        <v>2257</v>
      </c>
    </row>
    <row r="170" spans="1:65" s="2" customFormat="1" ht="14.45" customHeight="1">
      <c r="A170" s="32"/>
      <c r="B170" s="132"/>
      <c r="C170" s="164" t="s">
        <v>277</v>
      </c>
      <c r="D170" s="164" t="s">
        <v>175</v>
      </c>
      <c r="E170" s="165" t="s">
        <v>2258</v>
      </c>
      <c r="F170" s="166" t="s">
        <v>2259</v>
      </c>
      <c r="G170" s="167" t="s">
        <v>261</v>
      </c>
      <c r="H170" s="168">
        <v>14.175000000000001</v>
      </c>
      <c r="I170" s="169"/>
      <c r="J170" s="170"/>
      <c r="K170" s="171"/>
      <c r="L170" s="33"/>
      <c r="M170" s="172" t="s">
        <v>1</v>
      </c>
      <c r="N170" s="173" t="s">
        <v>48</v>
      </c>
      <c r="O170" s="58"/>
      <c r="P170" s="174">
        <f t="shared" si="9"/>
        <v>0</v>
      </c>
      <c r="Q170" s="174">
        <v>1.018339118128E-2</v>
      </c>
      <c r="R170" s="174">
        <f t="shared" si="10"/>
        <v>0.14434956999464399</v>
      </c>
      <c r="S170" s="174">
        <v>0</v>
      </c>
      <c r="T170" s="175">
        <f t="shared" si="11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6" t="s">
        <v>234</v>
      </c>
      <c r="AT170" s="176" t="s">
        <v>175</v>
      </c>
      <c r="AU170" s="176" t="s">
        <v>93</v>
      </c>
      <c r="AY170" s="14" t="s">
        <v>173</v>
      </c>
      <c r="BE170" s="100">
        <f t="shared" si="12"/>
        <v>0</v>
      </c>
      <c r="BF170" s="100">
        <f t="shared" si="13"/>
        <v>0</v>
      </c>
      <c r="BG170" s="100">
        <f t="shared" si="14"/>
        <v>0</v>
      </c>
      <c r="BH170" s="100">
        <f t="shared" si="15"/>
        <v>0</v>
      </c>
      <c r="BI170" s="100">
        <f t="shared" si="16"/>
        <v>0</v>
      </c>
      <c r="BJ170" s="14" t="s">
        <v>93</v>
      </c>
      <c r="BK170" s="100">
        <f t="shared" si="17"/>
        <v>0</v>
      </c>
      <c r="BL170" s="14" t="s">
        <v>234</v>
      </c>
      <c r="BM170" s="176" t="s">
        <v>2260</v>
      </c>
    </row>
    <row r="171" spans="1:65" s="2" customFormat="1" ht="24.2" customHeight="1">
      <c r="A171" s="32"/>
      <c r="B171" s="132"/>
      <c r="C171" s="164" t="s">
        <v>281</v>
      </c>
      <c r="D171" s="164" t="s">
        <v>175</v>
      </c>
      <c r="E171" s="165" t="s">
        <v>2261</v>
      </c>
      <c r="F171" s="166" t="s">
        <v>2262</v>
      </c>
      <c r="G171" s="167" t="s">
        <v>261</v>
      </c>
      <c r="H171" s="168">
        <v>14.175000000000001</v>
      </c>
      <c r="I171" s="169"/>
      <c r="J171" s="170"/>
      <c r="K171" s="171"/>
      <c r="L171" s="33"/>
      <c r="M171" s="172" t="s">
        <v>1</v>
      </c>
      <c r="N171" s="173" t="s">
        <v>48</v>
      </c>
      <c r="O171" s="58"/>
      <c r="P171" s="174">
        <f t="shared" si="9"/>
        <v>0</v>
      </c>
      <c r="Q171" s="174">
        <v>3.601E-2</v>
      </c>
      <c r="R171" s="174">
        <f t="shared" si="10"/>
        <v>0.51044175000000003</v>
      </c>
      <c r="S171" s="174">
        <v>0</v>
      </c>
      <c r="T171" s="175">
        <f t="shared" si="11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6" t="s">
        <v>234</v>
      </c>
      <c r="AT171" s="176" t="s">
        <v>175</v>
      </c>
      <c r="AU171" s="176" t="s">
        <v>93</v>
      </c>
      <c r="AY171" s="14" t="s">
        <v>173</v>
      </c>
      <c r="BE171" s="100">
        <f t="shared" si="12"/>
        <v>0</v>
      </c>
      <c r="BF171" s="100">
        <f t="shared" si="13"/>
        <v>0</v>
      </c>
      <c r="BG171" s="100">
        <f t="shared" si="14"/>
        <v>0</v>
      </c>
      <c r="BH171" s="100">
        <f t="shared" si="15"/>
        <v>0</v>
      </c>
      <c r="BI171" s="100">
        <f t="shared" si="16"/>
        <v>0</v>
      </c>
      <c r="BJ171" s="14" t="s">
        <v>93</v>
      </c>
      <c r="BK171" s="100">
        <f t="shared" si="17"/>
        <v>0</v>
      </c>
      <c r="BL171" s="14" t="s">
        <v>234</v>
      </c>
      <c r="BM171" s="176" t="s">
        <v>2263</v>
      </c>
    </row>
    <row r="172" spans="1:65" s="2" customFormat="1" ht="24.2" customHeight="1">
      <c r="A172" s="32"/>
      <c r="B172" s="132"/>
      <c r="C172" s="164" t="s">
        <v>285</v>
      </c>
      <c r="D172" s="164" t="s">
        <v>175</v>
      </c>
      <c r="E172" s="165" t="s">
        <v>2264</v>
      </c>
      <c r="F172" s="166" t="s">
        <v>2265</v>
      </c>
      <c r="G172" s="167" t="s">
        <v>300</v>
      </c>
      <c r="H172" s="168">
        <v>1.0999999999999999E-2</v>
      </c>
      <c r="I172" s="169"/>
      <c r="J172" s="170"/>
      <c r="K172" s="171"/>
      <c r="L172" s="33"/>
      <c r="M172" s="172" t="s">
        <v>1</v>
      </c>
      <c r="N172" s="173" t="s">
        <v>48</v>
      </c>
      <c r="O172" s="58"/>
      <c r="P172" s="174">
        <f t="shared" si="9"/>
        <v>0</v>
      </c>
      <c r="Q172" s="174">
        <v>0</v>
      </c>
      <c r="R172" s="174">
        <f t="shared" si="10"/>
        <v>0</v>
      </c>
      <c r="S172" s="174">
        <v>0</v>
      </c>
      <c r="T172" s="175">
        <f t="shared" si="11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6" t="s">
        <v>234</v>
      </c>
      <c r="AT172" s="176" t="s">
        <v>175</v>
      </c>
      <c r="AU172" s="176" t="s">
        <v>93</v>
      </c>
      <c r="AY172" s="14" t="s">
        <v>173</v>
      </c>
      <c r="BE172" s="100">
        <f t="shared" si="12"/>
        <v>0</v>
      </c>
      <c r="BF172" s="100">
        <f t="shared" si="13"/>
        <v>0</v>
      </c>
      <c r="BG172" s="100">
        <f t="shared" si="14"/>
        <v>0</v>
      </c>
      <c r="BH172" s="100">
        <f t="shared" si="15"/>
        <v>0</v>
      </c>
      <c r="BI172" s="100">
        <f t="shared" si="16"/>
        <v>0</v>
      </c>
      <c r="BJ172" s="14" t="s">
        <v>93</v>
      </c>
      <c r="BK172" s="100">
        <f t="shared" si="17"/>
        <v>0</v>
      </c>
      <c r="BL172" s="14" t="s">
        <v>234</v>
      </c>
      <c r="BM172" s="176" t="s">
        <v>2266</v>
      </c>
    </row>
    <row r="173" spans="1:65" s="2" customFormat="1" ht="24.2" customHeight="1">
      <c r="A173" s="32"/>
      <c r="B173" s="132"/>
      <c r="C173" s="164" t="s">
        <v>289</v>
      </c>
      <c r="D173" s="164" t="s">
        <v>175</v>
      </c>
      <c r="E173" s="165" t="s">
        <v>2267</v>
      </c>
      <c r="F173" s="166" t="s">
        <v>2268</v>
      </c>
      <c r="G173" s="167" t="s">
        <v>300</v>
      </c>
      <c r="H173" s="168">
        <v>0.67800000000000005</v>
      </c>
      <c r="I173" s="169"/>
      <c r="J173" s="170"/>
      <c r="K173" s="171"/>
      <c r="L173" s="33"/>
      <c r="M173" s="172" t="s">
        <v>1</v>
      </c>
      <c r="N173" s="173" t="s">
        <v>48</v>
      </c>
      <c r="O173" s="58"/>
      <c r="P173" s="174">
        <f t="shared" si="9"/>
        <v>0</v>
      </c>
      <c r="Q173" s="174">
        <v>0</v>
      </c>
      <c r="R173" s="174">
        <f t="shared" si="10"/>
        <v>0</v>
      </c>
      <c r="S173" s="174">
        <v>0</v>
      </c>
      <c r="T173" s="175">
        <f t="shared" si="11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6" t="s">
        <v>234</v>
      </c>
      <c r="AT173" s="176" t="s">
        <v>175</v>
      </c>
      <c r="AU173" s="176" t="s">
        <v>93</v>
      </c>
      <c r="AY173" s="14" t="s">
        <v>173</v>
      </c>
      <c r="BE173" s="100">
        <f t="shared" si="12"/>
        <v>0</v>
      </c>
      <c r="BF173" s="100">
        <f t="shared" si="13"/>
        <v>0</v>
      </c>
      <c r="BG173" s="100">
        <f t="shared" si="14"/>
        <v>0</v>
      </c>
      <c r="BH173" s="100">
        <f t="shared" si="15"/>
        <v>0</v>
      </c>
      <c r="BI173" s="100">
        <f t="shared" si="16"/>
        <v>0</v>
      </c>
      <c r="BJ173" s="14" t="s">
        <v>93</v>
      </c>
      <c r="BK173" s="100">
        <f t="shared" si="17"/>
        <v>0</v>
      </c>
      <c r="BL173" s="14" t="s">
        <v>234</v>
      </c>
      <c r="BM173" s="176" t="s">
        <v>2269</v>
      </c>
    </row>
    <row r="174" spans="1:65" s="12" customFormat="1" ht="22.9" customHeight="1">
      <c r="B174" s="151"/>
      <c r="D174" s="152" t="s">
        <v>81</v>
      </c>
      <c r="E174" s="162" t="s">
        <v>2270</v>
      </c>
      <c r="F174" s="162" t="s">
        <v>2271</v>
      </c>
      <c r="I174" s="154"/>
      <c r="J174" s="163"/>
      <c r="L174" s="151"/>
      <c r="M174" s="156"/>
      <c r="N174" s="157"/>
      <c r="O174" s="157"/>
      <c r="P174" s="158">
        <f>SUM(P175:P179)</f>
        <v>0</v>
      </c>
      <c r="Q174" s="157"/>
      <c r="R174" s="158">
        <f>SUM(R175:R179)</f>
        <v>0.14177999999999999</v>
      </c>
      <c r="S174" s="157"/>
      <c r="T174" s="159">
        <f>SUM(T175:T179)</f>
        <v>0.46499999999999997</v>
      </c>
      <c r="AR174" s="152" t="s">
        <v>93</v>
      </c>
      <c r="AT174" s="160" t="s">
        <v>81</v>
      </c>
      <c r="AU174" s="160" t="s">
        <v>88</v>
      </c>
      <c r="AY174" s="152" t="s">
        <v>173</v>
      </c>
      <c r="BK174" s="161">
        <f>SUM(BK175:BK179)</f>
        <v>0</v>
      </c>
    </row>
    <row r="175" spans="1:65" s="2" customFormat="1" ht="24.2" customHeight="1">
      <c r="A175" s="32"/>
      <c r="B175" s="132"/>
      <c r="C175" s="164" t="s">
        <v>293</v>
      </c>
      <c r="D175" s="164" t="s">
        <v>175</v>
      </c>
      <c r="E175" s="165" t="s">
        <v>2272</v>
      </c>
      <c r="F175" s="166" t="s">
        <v>2273</v>
      </c>
      <c r="G175" s="167" t="s">
        <v>2054</v>
      </c>
      <c r="H175" s="168">
        <v>3</v>
      </c>
      <c r="I175" s="169"/>
      <c r="J175" s="170"/>
      <c r="K175" s="171"/>
      <c r="L175" s="33"/>
      <c r="M175" s="172" t="s">
        <v>1</v>
      </c>
      <c r="N175" s="173" t="s">
        <v>48</v>
      </c>
      <c r="O175" s="58"/>
      <c r="P175" s="174">
        <f>O175*H175</f>
        <v>0</v>
      </c>
      <c r="Q175" s="174">
        <v>0</v>
      </c>
      <c r="R175" s="174">
        <f>Q175*H175</f>
        <v>0</v>
      </c>
      <c r="S175" s="174">
        <v>0.155</v>
      </c>
      <c r="T175" s="175">
        <f>S175*H175</f>
        <v>0.46499999999999997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6" t="s">
        <v>234</v>
      </c>
      <c r="AT175" s="176" t="s">
        <v>175</v>
      </c>
      <c r="AU175" s="176" t="s">
        <v>93</v>
      </c>
      <c r="AY175" s="14" t="s">
        <v>173</v>
      </c>
      <c r="BE175" s="100">
        <f>IF(N175="základná",J175,0)</f>
        <v>0</v>
      </c>
      <c r="BF175" s="100">
        <f>IF(N175="znížená",J175,0)</f>
        <v>0</v>
      </c>
      <c r="BG175" s="100">
        <f>IF(N175="zákl. prenesená",J175,0)</f>
        <v>0</v>
      </c>
      <c r="BH175" s="100">
        <f>IF(N175="zníž. prenesená",J175,0)</f>
        <v>0</v>
      </c>
      <c r="BI175" s="100">
        <f>IF(N175="nulová",J175,0)</f>
        <v>0</v>
      </c>
      <c r="BJ175" s="14" t="s">
        <v>93</v>
      </c>
      <c r="BK175" s="100">
        <f>ROUND(I175*H175,2)</f>
        <v>0</v>
      </c>
      <c r="BL175" s="14" t="s">
        <v>234</v>
      </c>
      <c r="BM175" s="176" t="s">
        <v>2274</v>
      </c>
    </row>
    <row r="176" spans="1:65" s="2" customFormat="1" ht="24.2" customHeight="1">
      <c r="A176" s="32"/>
      <c r="B176" s="132"/>
      <c r="C176" s="164" t="s">
        <v>297</v>
      </c>
      <c r="D176" s="164" t="s">
        <v>175</v>
      </c>
      <c r="E176" s="165" t="s">
        <v>2275</v>
      </c>
      <c r="F176" s="166" t="s">
        <v>2276</v>
      </c>
      <c r="G176" s="167" t="s">
        <v>2054</v>
      </c>
      <c r="H176" s="168">
        <v>3</v>
      </c>
      <c r="I176" s="169"/>
      <c r="J176" s="170"/>
      <c r="K176" s="171"/>
      <c r="L176" s="33"/>
      <c r="M176" s="172" t="s">
        <v>1</v>
      </c>
      <c r="N176" s="173" t="s">
        <v>48</v>
      </c>
      <c r="O176" s="58"/>
      <c r="P176" s="174">
        <f>O176*H176</f>
        <v>0</v>
      </c>
      <c r="Q176" s="174">
        <v>1.06E-3</v>
      </c>
      <c r="R176" s="174">
        <f>Q176*H176</f>
        <v>3.1799999999999997E-3</v>
      </c>
      <c r="S176" s="174">
        <v>0</v>
      </c>
      <c r="T176" s="175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6" t="s">
        <v>234</v>
      </c>
      <c r="AT176" s="176" t="s">
        <v>175</v>
      </c>
      <c r="AU176" s="176" t="s">
        <v>93</v>
      </c>
      <c r="AY176" s="14" t="s">
        <v>173</v>
      </c>
      <c r="BE176" s="100">
        <f>IF(N176="základná",J176,0)</f>
        <v>0</v>
      </c>
      <c r="BF176" s="100">
        <f>IF(N176="znížená",J176,0)</f>
        <v>0</v>
      </c>
      <c r="BG176" s="100">
        <f>IF(N176="zákl. prenesená",J176,0)</f>
        <v>0</v>
      </c>
      <c r="BH176" s="100">
        <f>IF(N176="zníž. prenesená",J176,0)</f>
        <v>0</v>
      </c>
      <c r="BI176" s="100">
        <f>IF(N176="nulová",J176,0)</f>
        <v>0</v>
      </c>
      <c r="BJ176" s="14" t="s">
        <v>93</v>
      </c>
      <c r="BK176" s="100">
        <f>ROUND(I176*H176,2)</f>
        <v>0</v>
      </c>
      <c r="BL176" s="14" t="s">
        <v>234</v>
      </c>
      <c r="BM176" s="176" t="s">
        <v>2277</v>
      </c>
    </row>
    <row r="177" spans="1:65" s="2" customFormat="1" ht="37.9" customHeight="1">
      <c r="A177" s="32"/>
      <c r="B177" s="132"/>
      <c r="C177" s="177" t="s">
        <v>302</v>
      </c>
      <c r="D177" s="177" t="s">
        <v>341</v>
      </c>
      <c r="E177" s="178" t="s">
        <v>2278</v>
      </c>
      <c r="F177" s="179" t="s">
        <v>2279</v>
      </c>
      <c r="G177" s="180" t="s">
        <v>362</v>
      </c>
      <c r="H177" s="181">
        <v>3</v>
      </c>
      <c r="I177" s="182"/>
      <c r="J177" s="183"/>
      <c r="K177" s="184"/>
      <c r="L177" s="185"/>
      <c r="M177" s="186" t="s">
        <v>1</v>
      </c>
      <c r="N177" s="187" t="s">
        <v>48</v>
      </c>
      <c r="O177" s="58"/>
      <c r="P177" s="174">
        <f>O177*H177</f>
        <v>0</v>
      </c>
      <c r="Q177" s="174">
        <v>4.6199999999999998E-2</v>
      </c>
      <c r="R177" s="174">
        <f>Q177*H177</f>
        <v>0.1386</v>
      </c>
      <c r="S177" s="174">
        <v>0</v>
      </c>
      <c r="T177" s="175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6" t="s">
        <v>297</v>
      </c>
      <c r="AT177" s="176" t="s">
        <v>341</v>
      </c>
      <c r="AU177" s="176" t="s">
        <v>93</v>
      </c>
      <c r="AY177" s="14" t="s">
        <v>173</v>
      </c>
      <c r="BE177" s="100">
        <f>IF(N177="základná",J177,0)</f>
        <v>0</v>
      </c>
      <c r="BF177" s="100">
        <f>IF(N177="znížená",J177,0)</f>
        <v>0</v>
      </c>
      <c r="BG177" s="100">
        <f>IF(N177="zákl. prenesená",J177,0)</f>
        <v>0</v>
      </c>
      <c r="BH177" s="100">
        <f>IF(N177="zníž. prenesená",J177,0)</f>
        <v>0</v>
      </c>
      <c r="BI177" s="100">
        <f>IF(N177="nulová",J177,0)</f>
        <v>0</v>
      </c>
      <c r="BJ177" s="14" t="s">
        <v>93</v>
      </c>
      <c r="BK177" s="100">
        <f>ROUND(I177*H177,2)</f>
        <v>0</v>
      </c>
      <c r="BL177" s="14" t="s">
        <v>234</v>
      </c>
      <c r="BM177" s="176" t="s">
        <v>2280</v>
      </c>
    </row>
    <row r="178" spans="1:65" s="2" customFormat="1" ht="24.2" customHeight="1">
      <c r="A178" s="32"/>
      <c r="B178" s="132"/>
      <c r="C178" s="164" t="s">
        <v>306</v>
      </c>
      <c r="D178" s="164" t="s">
        <v>175</v>
      </c>
      <c r="E178" s="165" t="s">
        <v>2281</v>
      </c>
      <c r="F178" s="166" t="s">
        <v>2282</v>
      </c>
      <c r="G178" s="167" t="s">
        <v>300</v>
      </c>
      <c r="H178" s="168">
        <v>0.46500000000000002</v>
      </c>
      <c r="I178" s="169"/>
      <c r="J178" s="170"/>
      <c r="K178" s="171"/>
      <c r="L178" s="33"/>
      <c r="M178" s="172" t="s">
        <v>1</v>
      </c>
      <c r="N178" s="173" t="s">
        <v>48</v>
      </c>
      <c r="O178" s="58"/>
      <c r="P178" s="174">
        <f>O178*H178</f>
        <v>0</v>
      </c>
      <c r="Q178" s="174">
        <v>0</v>
      </c>
      <c r="R178" s="174">
        <f>Q178*H178</f>
        <v>0</v>
      </c>
      <c r="S178" s="174">
        <v>0</v>
      </c>
      <c r="T178" s="175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6" t="s">
        <v>234</v>
      </c>
      <c r="AT178" s="176" t="s">
        <v>175</v>
      </c>
      <c r="AU178" s="176" t="s">
        <v>93</v>
      </c>
      <c r="AY178" s="14" t="s">
        <v>173</v>
      </c>
      <c r="BE178" s="100">
        <f>IF(N178="základná",J178,0)</f>
        <v>0</v>
      </c>
      <c r="BF178" s="100">
        <f>IF(N178="znížená",J178,0)</f>
        <v>0</v>
      </c>
      <c r="BG178" s="100">
        <f>IF(N178="zákl. prenesená",J178,0)</f>
        <v>0</v>
      </c>
      <c r="BH178" s="100">
        <f>IF(N178="zníž. prenesená",J178,0)</f>
        <v>0</v>
      </c>
      <c r="BI178" s="100">
        <f>IF(N178="nulová",J178,0)</f>
        <v>0</v>
      </c>
      <c r="BJ178" s="14" t="s">
        <v>93</v>
      </c>
      <c r="BK178" s="100">
        <f>ROUND(I178*H178,2)</f>
        <v>0</v>
      </c>
      <c r="BL178" s="14" t="s">
        <v>234</v>
      </c>
      <c r="BM178" s="176" t="s">
        <v>2283</v>
      </c>
    </row>
    <row r="179" spans="1:65" s="2" customFormat="1" ht="24.2" customHeight="1">
      <c r="A179" s="32"/>
      <c r="B179" s="132"/>
      <c r="C179" s="164" t="s">
        <v>310</v>
      </c>
      <c r="D179" s="164" t="s">
        <v>175</v>
      </c>
      <c r="E179" s="165" t="s">
        <v>2284</v>
      </c>
      <c r="F179" s="166" t="s">
        <v>2285</v>
      </c>
      <c r="G179" s="167" t="s">
        <v>300</v>
      </c>
      <c r="H179" s="168">
        <v>0.14199999999999999</v>
      </c>
      <c r="I179" s="169"/>
      <c r="J179" s="170"/>
      <c r="K179" s="171"/>
      <c r="L179" s="33"/>
      <c r="M179" s="172" t="s">
        <v>1</v>
      </c>
      <c r="N179" s="173" t="s">
        <v>48</v>
      </c>
      <c r="O179" s="58"/>
      <c r="P179" s="174">
        <f>O179*H179</f>
        <v>0</v>
      </c>
      <c r="Q179" s="174">
        <v>0</v>
      </c>
      <c r="R179" s="174">
        <f>Q179*H179</f>
        <v>0</v>
      </c>
      <c r="S179" s="174">
        <v>0</v>
      </c>
      <c r="T179" s="175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6" t="s">
        <v>234</v>
      </c>
      <c r="AT179" s="176" t="s">
        <v>175</v>
      </c>
      <c r="AU179" s="176" t="s">
        <v>93</v>
      </c>
      <c r="AY179" s="14" t="s">
        <v>173</v>
      </c>
      <c r="BE179" s="100">
        <f>IF(N179="základná",J179,0)</f>
        <v>0</v>
      </c>
      <c r="BF179" s="100">
        <f>IF(N179="znížená",J179,0)</f>
        <v>0</v>
      </c>
      <c r="BG179" s="100">
        <f>IF(N179="zákl. prenesená",J179,0)</f>
        <v>0</v>
      </c>
      <c r="BH179" s="100">
        <f>IF(N179="zníž. prenesená",J179,0)</f>
        <v>0</v>
      </c>
      <c r="BI179" s="100">
        <f>IF(N179="nulová",J179,0)</f>
        <v>0</v>
      </c>
      <c r="BJ179" s="14" t="s">
        <v>93</v>
      </c>
      <c r="BK179" s="100">
        <f>ROUND(I179*H179,2)</f>
        <v>0</v>
      </c>
      <c r="BL179" s="14" t="s">
        <v>234</v>
      </c>
      <c r="BM179" s="176" t="s">
        <v>2286</v>
      </c>
    </row>
    <row r="180" spans="1:65" s="12" customFormat="1" ht="22.9" customHeight="1">
      <c r="B180" s="151"/>
      <c r="D180" s="152" t="s">
        <v>81</v>
      </c>
      <c r="E180" s="162" t="s">
        <v>1927</v>
      </c>
      <c r="F180" s="162" t="s">
        <v>2287</v>
      </c>
      <c r="I180" s="154"/>
      <c r="J180" s="163"/>
      <c r="L180" s="151"/>
      <c r="M180" s="156"/>
      <c r="N180" s="157"/>
      <c r="O180" s="157"/>
      <c r="P180" s="158">
        <f>SUM(P181:P183)</f>
        <v>0</v>
      </c>
      <c r="Q180" s="157"/>
      <c r="R180" s="158">
        <f>SUM(R181:R183)</f>
        <v>8.6999999999999994E-3</v>
      </c>
      <c r="S180" s="157"/>
      <c r="T180" s="159">
        <f>SUM(T181:T183)</f>
        <v>0</v>
      </c>
      <c r="AR180" s="152" t="s">
        <v>93</v>
      </c>
      <c r="AT180" s="160" t="s">
        <v>81</v>
      </c>
      <c r="AU180" s="160" t="s">
        <v>88</v>
      </c>
      <c r="AY180" s="152" t="s">
        <v>173</v>
      </c>
      <c r="BK180" s="161">
        <f>SUM(BK181:BK183)</f>
        <v>0</v>
      </c>
    </row>
    <row r="181" spans="1:65" s="2" customFormat="1" ht="24.2" customHeight="1">
      <c r="A181" s="32"/>
      <c r="B181" s="132"/>
      <c r="C181" s="164" t="s">
        <v>314</v>
      </c>
      <c r="D181" s="164" t="s">
        <v>175</v>
      </c>
      <c r="E181" s="165" t="s">
        <v>2288</v>
      </c>
      <c r="F181" s="166" t="s">
        <v>2289</v>
      </c>
      <c r="G181" s="167" t="s">
        <v>362</v>
      </c>
      <c r="H181" s="168">
        <v>3</v>
      </c>
      <c r="I181" s="169"/>
      <c r="J181" s="170"/>
      <c r="K181" s="171"/>
      <c r="L181" s="33"/>
      <c r="M181" s="172" t="s">
        <v>1</v>
      </c>
      <c r="N181" s="173" t="s">
        <v>48</v>
      </c>
      <c r="O181" s="58"/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6" t="s">
        <v>234</v>
      </c>
      <c r="AT181" s="176" t="s">
        <v>175</v>
      </c>
      <c r="AU181" s="176" t="s">
        <v>93</v>
      </c>
      <c r="AY181" s="14" t="s">
        <v>173</v>
      </c>
      <c r="BE181" s="100">
        <f>IF(N181="základná",J181,0)</f>
        <v>0</v>
      </c>
      <c r="BF181" s="100">
        <f>IF(N181="znížená",J181,0)</f>
        <v>0</v>
      </c>
      <c r="BG181" s="100">
        <f>IF(N181="zákl. prenesená",J181,0)</f>
        <v>0</v>
      </c>
      <c r="BH181" s="100">
        <f>IF(N181="zníž. prenesená",J181,0)</f>
        <v>0</v>
      </c>
      <c r="BI181" s="100">
        <f>IF(N181="nulová",J181,0)</f>
        <v>0</v>
      </c>
      <c r="BJ181" s="14" t="s">
        <v>93</v>
      </c>
      <c r="BK181" s="100">
        <f>ROUND(I181*H181,2)</f>
        <v>0</v>
      </c>
      <c r="BL181" s="14" t="s">
        <v>234</v>
      </c>
      <c r="BM181" s="176" t="s">
        <v>2290</v>
      </c>
    </row>
    <row r="182" spans="1:65" s="2" customFormat="1" ht="37.9" customHeight="1">
      <c r="A182" s="32"/>
      <c r="B182" s="132"/>
      <c r="C182" s="177" t="s">
        <v>318</v>
      </c>
      <c r="D182" s="177" t="s">
        <v>341</v>
      </c>
      <c r="E182" s="178" t="s">
        <v>2291</v>
      </c>
      <c r="F182" s="179" t="s">
        <v>2292</v>
      </c>
      <c r="G182" s="180" t="s">
        <v>362</v>
      </c>
      <c r="H182" s="181">
        <v>3</v>
      </c>
      <c r="I182" s="182"/>
      <c r="J182" s="183"/>
      <c r="K182" s="184"/>
      <c r="L182" s="185"/>
      <c r="M182" s="186" t="s">
        <v>1</v>
      </c>
      <c r="N182" s="187" t="s">
        <v>48</v>
      </c>
      <c r="O182" s="58"/>
      <c r="P182" s="174">
        <f>O182*H182</f>
        <v>0</v>
      </c>
      <c r="Q182" s="174">
        <v>2.8999999999999998E-3</v>
      </c>
      <c r="R182" s="174">
        <f>Q182*H182</f>
        <v>8.6999999999999994E-3</v>
      </c>
      <c r="S182" s="174">
        <v>0</v>
      </c>
      <c r="T182" s="175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6" t="s">
        <v>297</v>
      </c>
      <c r="AT182" s="176" t="s">
        <v>341</v>
      </c>
      <c r="AU182" s="176" t="s">
        <v>93</v>
      </c>
      <c r="AY182" s="14" t="s">
        <v>173</v>
      </c>
      <c r="BE182" s="100">
        <f>IF(N182="základná",J182,0)</f>
        <v>0</v>
      </c>
      <c r="BF182" s="100">
        <f>IF(N182="znížená",J182,0)</f>
        <v>0</v>
      </c>
      <c r="BG182" s="100">
        <f>IF(N182="zákl. prenesená",J182,0)</f>
        <v>0</v>
      </c>
      <c r="BH182" s="100">
        <f>IF(N182="zníž. prenesená",J182,0)</f>
        <v>0</v>
      </c>
      <c r="BI182" s="100">
        <f>IF(N182="nulová",J182,0)</f>
        <v>0</v>
      </c>
      <c r="BJ182" s="14" t="s">
        <v>93</v>
      </c>
      <c r="BK182" s="100">
        <f>ROUND(I182*H182,2)</f>
        <v>0</v>
      </c>
      <c r="BL182" s="14" t="s">
        <v>234</v>
      </c>
      <c r="BM182" s="176" t="s">
        <v>2293</v>
      </c>
    </row>
    <row r="183" spans="1:65" s="2" customFormat="1" ht="24.2" customHeight="1">
      <c r="A183" s="32"/>
      <c r="B183" s="132"/>
      <c r="C183" s="164" t="s">
        <v>322</v>
      </c>
      <c r="D183" s="164" t="s">
        <v>175</v>
      </c>
      <c r="E183" s="165" t="s">
        <v>2294</v>
      </c>
      <c r="F183" s="166" t="s">
        <v>2295</v>
      </c>
      <c r="G183" s="167" t="s">
        <v>300</v>
      </c>
      <c r="H183" s="168">
        <v>8.9999999999999993E-3</v>
      </c>
      <c r="I183" s="169"/>
      <c r="J183" s="170"/>
      <c r="K183" s="171"/>
      <c r="L183" s="33"/>
      <c r="M183" s="188" t="s">
        <v>1</v>
      </c>
      <c r="N183" s="189" t="s">
        <v>48</v>
      </c>
      <c r="O183" s="190"/>
      <c r="P183" s="191">
        <f>O183*H183</f>
        <v>0</v>
      </c>
      <c r="Q183" s="191">
        <v>0</v>
      </c>
      <c r="R183" s="191">
        <f>Q183*H183</f>
        <v>0</v>
      </c>
      <c r="S183" s="191">
        <v>0</v>
      </c>
      <c r="T183" s="192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6" t="s">
        <v>234</v>
      </c>
      <c r="AT183" s="176" t="s">
        <v>175</v>
      </c>
      <c r="AU183" s="176" t="s">
        <v>93</v>
      </c>
      <c r="AY183" s="14" t="s">
        <v>173</v>
      </c>
      <c r="BE183" s="100">
        <f>IF(N183="základná",J183,0)</f>
        <v>0</v>
      </c>
      <c r="BF183" s="100">
        <f>IF(N183="znížená",J183,0)</f>
        <v>0</v>
      </c>
      <c r="BG183" s="100">
        <f>IF(N183="zákl. prenesená",J183,0)</f>
        <v>0</v>
      </c>
      <c r="BH183" s="100">
        <f>IF(N183="zníž. prenesená",J183,0)</f>
        <v>0</v>
      </c>
      <c r="BI183" s="100">
        <f>IF(N183="nulová",J183,0)</f>
        <v>0</v>
      </c>
      <c r="BJ183" s="14" t="s">
        <v>93</v>
      </c>
      <c r="BK183" s="100">
        <f>ROUND(I183*H183,2)</f>
        <v>0</v>
      </c>
      <c r="BL183" s="14" t="s">
        <v>234</v>
      </c>
      <c r="BM183" s="176" t="s">
        <v>2296</v>
      </c>
    </row>
    <row r="184" spans="1:65" s="2" customFormat="1" ht="6.95" customHeight="1">
      <c r="A184" s="32"/>
      <c r="B184" s="47"/>
      <c r="C184" s="48"/>
      <c r="D184" s="48"/>
      <c r="E184" s="48"/>
      <c r="F184" s="48"/>
      <c r="G184" s="48"/>
      <c r="H184" s="48"/>
      <c r="I184" s="48"/>
      <c r="J184" s="48"/>
      <c r="K184" s="48"/>
      <c r="L184" s="33"/>
      <c r="M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</row>
  </sheetData>
  <autoFilter ref="C135:K183"/>
  <mergeCells count="15">
    <mergeCell ref="E11:H11"/>
    <mergeCell ref="E9:H9"/>
    <mergeCell ref="E13:H13"/>
    <mergeCell ref="E22:H22"/>
    <mergeCell ref="E122:H122"/>
    <mergeCell ref="E126:H126"/>
    <mergeCell ref="E124:H124"/>
    <mergeCell ref="E128:H128"/>
    <mergeCell ref="L2:V2"/>
    <mergeCell ref="E31:H31"/>
    <mergeCell ref="E84:H84"/>
    <mergeCell ref="E88:H88"/>
    <mergeCell ref="E86:H86"/>
    <mergeCell ref="E90:H90"/>
    <mergeCell ref="E7:H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4"/>
  <sheetViews>
    <sheetView showGridLines="0" workbookViewId="0">
      <selection activeCell="J142" sqref="J142:J23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4" t="s">
        <v>125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1:46" s="1" customFormat="1" ht="24.95" customHeight="1">
      <c r="B4" s="17"/>
      <c r="D4" s="18" t="s">
        <v>132</v>
      </c>
      <c r="L4" s="17"/>
      <c r="M4" s="10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43" t="str">
        <f>'Rekapitulácia stavby'!K6</f>
        <v>Veľký Krtíš ODI PZ, rekonštrukcia a modernizácia objektu</v>
      </c>
      <c r="F7" s="244"/>
      <c r="G7" s="244"/>
      <c r="H7" s="244"/>
      <c r="L7" s="17"/>
    </row>
    <row r="8" spans="1:46" s="1" customFormat="1" ht="12" customHeight="1">
      <c r="B8" s="17"/>
      <c r="D8" s="24" t="s">
        <v>133</v>
      </c>
      <c r="L8" s="17"/>
    </row>
    <row r="9" spans="1:46" s="2" customFormat="1" ht="16.5" customHeight="1">
      <c r="A9" s="32"/>
      <c r="B9" s="33"/>
      <c r="C9" s="32"/>
      <c r="D9" s="32"/>
      <c r="E9" s="243" t="s">
        <v>123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4" t="s">
        <v>134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197" t="s">
        <v>2638</v>
      </c>
      <c r="F11" s="241"/>
      <c r="G11" s="241"/>
      <c r="H11" s="24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4" t="s">
        <v>15</v>
      </c>
      <c r="E13" s="32"/>
      <c r="F13" s="22" t="s">
        <v>16</v>
      </c>
      <c r="G13" s="32"/>
      <c r="H13" s="32"/>
      <c r="I13" s="24" t="s">
        <v>17</v>
      </c>
      <c r="J13" s="22" t="s">
        <v>18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4" t="s">
        <v>19</v>
      </c>
      <c r="E14" s="32"/>
      <c r="F14" s="22" t="s">
        <v>20</v>
      </c>
      <c r="G14" s="32"/>
      <c r="H14" s="32"/>
      <c r="I14" s="24" t="s">
        <v>21</v>
      </c>
      <c r="J14" s="55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21.75" customHeight="1">
      <c r="A15" s="32"/>
      <c r="B15" s="33"/>
      <c r="C15" s="32"/>
      <c r="D15" s="21" t="s">
        <v>22</v>
      </c>
      <c r="E15" s="32"/>
      <c r="F15" s="26" t="s">
        <v>135</v>
      </c>
      <c r="G15" s="32"/>
      <c r="H15" s="32"/>
      <c r="I15" s="21" t="s">
        <v>23</v>
      </c>
      <c r="J15" s="26" t="s">
        <v>24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25</v>
      </c>
      <c r="E16" s="32"/>
      <c r="F16" s="32"/>
      <c r="G16" s="32"/>
      <c r="H16" s="32"/>
      <c r="I16" s="24" t="s">
        <v>26</v>
      </c>
      <c r="J16" s="22" t="s">
        <v>27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2" t="s">
        <v>28</v>
      </c>
      <c r="F17" s="32"/>
      <c r="G17" s="32"/>
      <c r="H17" s="32"/>
      <c r="I17" s="24" t="s">
        <v>29</v>
      </c>
      <c r="J17" s="2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4" t="s">
        <v>30</v>
      </c>
      <c r="E19" s="32"/>
      <c r="F19" s="32"/>
      <c r="G19" s="32"/>
      <c r="H19" s="32"/>
      <c r="I19" s="24" t="s">
        <v>26</v>
      </c>
      <c r="J19" s="25">
        <f>'Rekapitulácia stavby'!AN13</f>
        <v>0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45">
        <f>'Rekapitulácia stavby'!E14</f>
        <v>0</v>
      </c>
      <c r="F20" s="232"/>
      <c r="G20" s="232"/>
      <c r="H20" s="232"/>
      <c r="I20" s="24" t="s">
        <v>29</v>
      </c>
      <c r="J20" s="25">
        <f>'Rekapitulácia stavby'!AN14</f>
        <v>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4" t="s">
        <v>31</v>
      </c>
      <c r="E22" s="32"/>
      <c r="F22" s="32"/>
      <c r="G22" s="32"/>
      <c r="H22" s="32"/>
      <c r="I22" s="24" t="s">
        <v>26</v>
      </c>
      <c r="J22" s="22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2" t="s">
        <v>33</v>
      </c>
      <c r="F23" s="32"/>
      <c r="G23" s="32"/>
      <c r="H23" s="32"/>
      <c r="I23" s="24" t="s">
        <v>29</v>
      </c>
      <c r="J23" s="22" t="s">
        <v>34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4" t="s">
        <v>36</v>
      </c>
      <c r="E25" s="32"/>
      <c r="F25" s="32"/>
      <c r="G25" s="32"/>
      <c r="H25" s="32"/>
      <c r="I25" s="24" t="s">
        <v>26</v>
      </c>
      <c r="J25" s="22" t="s">
        <v>37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2" t="s">
        <v>38</v>
      </c>
      <c r="F26" s="32"/>
      <c r="G26" s="32"/>
      <c r="H26" s="32"/>
      <c r="I26" s="24" t="s">
        <v>29</v>
      </c>
      <c r="J26" s="22" t="s">
        <v>37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4" t="s">
        <v>39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5"/>
      <c r="B29" s="106"/>
      <c r="C29" s="105"/>
      <c r="D29" s="105"/>
      <c r="E29" s="236" t="s">
        <v>1</v>
      </c>
      <c r="F29" s="236"/>
      <c r="G29" s="236"/>
      <c r="H29" s="236"/>
      <c r="I29" s="105"/>
      <c r="J29" s="105"/>
      <c r="K29" s="105"/>
      <c r="L29" s="107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22" t="s">
        <v>136</v>
      </c>
      <c r="E32" s="32"/>
      <c r="F32" s="32"/>
      <c r="G32" s="32"/>
      <c r="H32" s="32"/>
      <c r="I32" s="32"/>
      <c r="J32" s="31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30" t="s">
        <v>130</v>
      </c>
      <c r="E33" s="32"/>
      <c r="F33" s="32"/>
      <c r="G33" s="32"/>
      <c r="H33" s="32"/>
      <c r="I33" s="32"/>
      <c r="J33" s="31"/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8" t="s">
        <v>42</v>
      </c>
      <c r="E34" s="32"/>
      <c r="F34" s="32"/>
      <c r="G34" s="32"/>
      <c r="H34" s="32"/>
      <c r="I34" s="32"/>
      <c r="J34" s="7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44</v>
      </c>
      <c r="G36" s="32"/>
      <c r="H36" s="32"/>
      <c r="I36" s="36" t="s">
        <v>43</v>
      </c>
      <c r="J36" s="36" t="s">
        <v>45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9" t="s">
        <v>46</v>
      </c>
      <c r="E37" s="24" t="s">
        <v>47</v>
      </c>
      <c r="F37" s="110"/>
      <c r="G37" s="32"/>
      <c r="H37" s="32"/>
      <c r="I37" s="111">
        <v>0.2</v>
      </c>
      <c r="J37" s="110"/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4" t="s">
        <v>48</v>
      </c>
      <c r="F38" s="110"/>
      <c r="G38" s="32"/>
      <c r="H38" s="32"/>
      <c r="I38" s="111">
        <v>0.2</v>
      </c>
      <c r="J38" s="110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4" t="s">
        <v>49</v>
      </c>
      <c r="F39" s="110">
        <f>ROUND((SUM(BG113:BG120) + SUM(BG142:BG233)),  2)</f>
        <v>0</v>
      </c>
      <c r="G39" s="32"/>
      <c r="H39" s="32"/>
      <c r="I39" s="111">
        <v>0.2</v>
      </c>
      <c r="J39" s="110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4" t="s">
        <v>50</v>
      </c>
      <c r="F40" s="110">
        <f>ROUND((SUM(BH113:BH120) + SUM(BH142:BH233)),  2)</f>
        <v>0</v>
      </c>
      <c r="G40" s="32"/>
      <c r="H40" s="32"/>
      <c r="I40" s="111">
        <v>0.2</v>
      </c>
      <c r="J40" s="110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51</v>
      </c>
      <c r="F41" s="110">
        <f>ROUND((SUM(BI113:BI120) + SUM(BI142:BI233)),  2)</f>
        <v>0</v>
      </c>
      <c r="G41" s="32"/>
      <c r="H41" s="32"/>
      <c r="I41" s="111">
        <v>0</v>
      </c>
      <c r="J41" s="110"/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2"/>
      <c r="D43" s="112" t="s">
        <v>52</v>
      </c>
      <c r="E43" s="60"/>
      <c r="F43" s="60"/>
      <c r="G43" s="113" t="s">
        <v>53</v>
      </c>
      <c r="H43" s="114" t="s">
        <v>54</v>
      </c>
      <c r="I43" s="60"/>
      <c r="J43" s="115"/>
      <c r="K43" s="116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55</v>
      </c>
      <c r="E49" s="44"/>
      <c r="F49" s="44"/>
      <c r="G49" s="43" t="s">
        <v>56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57</v>
      </c>
      <c r="E60" s="35"/>
      <c r="F60" s="117" t="s">
        <v>58</v>
      </c>
      <c r="G60" s="45" t="s">
        <v>57</v>
      </c>
      <c r="H60" s="35"/>
      <c r="I60" s="35"/>
      <c r="J60" s="118" t="s">
        <v>58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59</v>
      </c>
      <c r="E64" s="46"/>
      <c r="F64" s="46"/>
      <c r="G64" s="43" t="s">
        <v>60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57</v>
      </c>
      <c r="E75" s="35"/>
      <c r="F75" s="117" t="s">
        <v>58</v>
      </c>
      <c r="G75" s="45" t="s">
        <v>57</v>
      </c>
      <c r="H75" s="35"/>
      <c r="I75" s="35"/>
      <c r="J75" s="118" t="s">
        <v>58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137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43" t="str">
        <f>E7</f>
        <v>Veľký Krtíš ODI PZ, rekonštrukcia a modernizácia objektu</v>
      </c>
      <c r="F84" s="244"/>
      <c r="G84" s="244"/>
      <c r="H84" s="244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133</v>
      </c>
      <c r="L85" s="17"/>
    </row>
    <row r="86" spans="1:31" s="2" customFormat="1" ht="16.5" customHeight="1">
      <c r="A86" s="32"/>
      <c r="B86" s="33"/>
      <c r="C86" s="32"/>
      <c r="D86" s="32"/>
      <c r="E86" s="243" t="s">
        <v>123</v>
      </c>
      <c r="F86" s="241"/>
      <c r="G86" s="241"/>
      <c r="H86" s="241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4" t="s">
        <v>134</v>
      </c>
      <c r="D87" s="32"/>
      <c r="E87" s="32"/>
      <c r="F87" s="32"/>
      <c r="G87" s="32"/>
      <c r="H87" s="3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6.5" customHeight="1">
      <c r="A88" s="32"/>
      <c r="B88" s="33"/>
      <c r="C88" s="32"/>
      <c r="D88" s="32"/>
      <c r="E88" s="197" t="str">
        <f>E11</f>
        <v>2.1 - Stavebné práce</v>
      </c>
      <c r="F88" s="241"/>
      <c r="G88" s="241"/>
      <c r="H88" s="241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6.95" customHeight="1">
      <c r="A89" s="32"/>
      <c r="B89" s="33"/>
      <c r="C89" s="32"/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4" t="s">
        <v>19</v>
      </c>
      <c r="D90" s="32"/>
      <c r="E90" s="32"/>
      <c r="F90" s="22" t="str">
        <f>F14</f>
        <v>Veľký Krtíš</v>
      </c>
      <c r="G90" s="32"/>
      <c r="H90" s="32"/>
      <c r="I90" s="24" t="s">
        <v>21</v>
      </c>
      <c r="J90" s="55" t="str">
        <f>IF(J14="","",J14)</f>
        <v/>
      </c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4" t="s">
        <v>25</v>
      </c>
      <c r="D92" s="32"/>
      <c r="E92" s="32"/>
      <c r="F92" s="22" t="str">
        <f>E17</f>
        <v>Ministerstvo vnútra Slovenskej republiky</v>
      </c>
      <c r="G92" s="32"/>
      <c r="H92" s="32"/>
      <c r="I92" s="24" t="s">
        <v>31</v>
      </c>
      <c r="J92" s="28" t="str">
        <f>E23</f>
        <v>PROMOST s.r.o.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4" t="s">
        <v>30</v>
      </c>
      <c r="D93" s="32"/>
      <c r="E93" s="32"/>
      <c r="F93" s="22">
        <f>IF(E20="","",E20)</f>
        <v>0</v>
      </c>
      <c r="G93" s="32"/>
      <c r="H93" s="32"/>
      <c r="I93" s="24" t="s">
        <v>36</v>
      </c>
      <c r="J93" s="28" t="str">
        <f>E26</f>
        <v>Ing. Michal Slobodník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0.3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9.25" customHeight="1">
      <c r="A95" s="32"/>
      <c r="B95" s="33"/>
      <c r="C95" s="119" t="s">
        <v>138</v>
      </c>
      <c r="D95" s="102"/>
      <c r="E95" s="102"/>
      <c r="F95" s="102"/>
      <c r="G95" s="102"/>
      <c r="H95" s="102"/>
      <c r="I95" s="102"/>
      <c r="J95" s="120" t="s">
        <v>139</v>
      </c>
      <c r="K95" s="10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2.9" customHeight="1">
      <c r="A97" s="32"/>
      <c r="B97" s="33"/>
      <c r="C97" s="121" t="s">
        <v>140</v>
      </c>
      <c r="D97" s="32"/>
      <c r="E97" s="32"/>
      <c r="F97" s="32"/>
      <c r="G97" s="32"/>
      <c r="H97" s="32"/>
      <c r="I97" s="32"/>
      <c r="J97" s="71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U97" s="14" t="s">
        <v>141</v>
      </c>
    </row>
    <row r="98" spans="1:47" s="9" customFormat="1" ht="24.95" customHeight="1">
      <c r="B98" s="122"/>
      <c r="D98" s="123" t="s">
        <v>142</v>
      </c>
      <c r="E98" s="124"/>
      <c r="F98" s="124"/>
      <c r="G98" s="124"/>
      <c r="H98" s="124"/>
      <c r="I98" s="124"/>
      <c r="J98" s="125"/>
      <c r="L98" s="122"/>
    </row>
    <row r="99" spans="1:47" s="10" customFormat="1" ht="19.899999999999999" customHeight="1">
      <c r="B99" s="126"/>
      <c r="D99" s="127" t="s">
        <v>143</v>
      </c>
      <c r="E99" s="128"/>
      <c r="F99" s="128"/>
      <c r="G99" s="128"/>
      <c r="H99" s="128"/>
      <c r="I99" s="128"/>
      <c r="J99" s="129"/>
      <c r="L99" s="126"/>
    </row>
    <row r="100" spans="1:47" s="10" customFormat="1" ht="19.899999999999999" customHeight="1">
      <c r="B100" s="126"/>
      <c r="D100" s="127" t="s">
        <v>144</v>
      </c>
      <c r="E100" s="128"/>
      <c r="F100" s="128"/>
      <c r="G100" s="128"/>
      <c r="H100" s="128"/>
      <c r="I100" s="128"/>
      <c r="J100" s="129"/>
      <c r="L100" s="126"/>
    </row>
    <row r="101" spans="1:47" s="10" customFormat="1" ht="19.899999999999999" customHeight="1">
      <c r="B101" s="126"/>
      <c r="D101" s="127" t="s">
        <v>145</v>
      </c>
      <c r="E101" s="128"/>
      <c r="F101" s="128"/>
      <c r="G101" s="128"/>
      <c r="H101" s="128"/>
      <c r="I101" s="128"/>
      <c r="J101" s="129"/>
      <c r="L101" s="126"/>
    </row>
    <row r="102" spans="1:47" s="10" customFormat="1" ht="19.899999999999999" customHeight="1">
      <c r="B102" s="126"/>
      <c r="D102" s="127" t="s">
        <v>146</v>
      </c>
      <c r="E102" s="128"/>
      <c r="F102" s="128"/>
      <c r="G102" s="128"/>
      <c r="H102" s="128"/>
      <c r="I102" s="128"/>
      <c r="J102" s="129"/>
      <c r="L102" s="126"/>
    </row>
    <row r="103" spans="1:47" s="9" customFormat="1" ht="24.95" customHeight="1">
      <c r="B103" s="122"/>
      <c r="D103" s="123" t="s">
        <v>147</v>
      </c>
      <c r="E103" s="124"/>
      <c r="F103" s="124"/>
      <c r="G103" s="124"/>
      <c r="H103" s="124"/>
      <c r="I103" s="124"/>
      <c r="J103" s="125"/>
      <c r="L103" s="122"/>
    </row>
    <row r="104" spans="1:47" s="10" customFormat="1" ht="19.899999999999999" customHeight="1">
      <c r="B104" s="126"/>
      <c r="D104" s="127" t="s">
        <v>527</v>
      </c>
      <c r="E104" s="128"/>
      <c r="F104" s="128"/>
      <c r="G104" s="128"/>
      <c r="H104" s="128"/>
      <c r="I104" s="128"/>
      <c r="J104" s="129"/>
      <c r="L104" s="126"/>
    </row>
    <row r="105" spans="1:47" s="10" customFormat="1" ht="19.899999999999999" customHeight="1">
      <c r="B105" s="126"/>
      <c r="D105" s="127" t="s">
        <v>528</v>
      </c>
      <c r="E105" s="128"/>
      <c r="F105" s="128"/>
      <c r="G105" s="128"/>
      <c r="H105" s="128"/>
      <c r="I105" s="128"/>
      <c r="J105" s="129"/>
      <c r="L105" s="126"/>
    </row>
    <row r="106" spans="1:47" s="10" customFormat="1" ht="19.899999999999999" customHeight="1">
      <c r="B106" s="126"/>
      <c r="D106" s="127" t="s">
        <v>1233</v>
      </c>
      <c r="E106" s="128"/>
      <c r="F106" s="128"/>
      <c r="G106" s="128"/>
      <c r="H106" s="128"/>
      <c r="I106" s="128"/>
      <c r="J106" s="129"/>
      <c r="L106" s="126"/>
    </row>
    <row r="107" spans="1:47" s="10" customFormat="1" ht="19.899999999999999" customHeight="1">
      <c r="B107" s="126"/>
      <c r="D107" s="127" t="s">
        <v>2297</v>
      </c>
      <c r="E107" s="128"/>
      <c r="F107" s="128"/>
      <c r="G107" s="128"/>
      <c r="H107" s="128"/>
      <c r="I107" s="128"/>
      <c r="J107" s="129"/>
      <c r="L107" s="126"/>
    </row>
    <row r="108" spans="1:47" s="10" customFormat="1" ht="19.899999999999999" customHeight="1">
      <c r="B108" s="126"/>
      <c r="D108" s="127" t="s">
        <v>2298</v>
      </c>
      <c r="E108" s="128"/>
      <c r="F108" s="128"/>
      <c r="G108" s="128"/>
      <c r="H108" s="128"/>
      <c r="I108" s="128"/>
      <c r="J108" s="129"/>
      <c r="L108" s="126"/>
    </row>
    <row r="109" spans="1:47" s="10" customFormat="1" ht="19.899999999999999" customHeight="1">
      <c r="B109" s="126"/>
      <c r="D109" s="127" t="s">
        <v>371</v>
      </c>
      <c r="E109" s="128"/>
      <c r="F109" s="128"/>
      <c r="G109" s="128"/>
      <c r="H109" s="128"/>
      <c r="I109" s="128"/>
      <c r="J109" s="129"/>
      <c r="L109" s="126"/>
    </row>
    <row r="110" spans="1:47" s="10" customFormat="1" ht="19.899999999999999" customHeight="1">
      <c r="B110" s="126"/>
      <c r="D110" s="127" t="s">
        <v>529</v>
      </c>
      <c r="E110" s="128"/>
      <c r="F110" s="128"/>
      <c r="G110" s="128"/>
      <c r="H110" s="128"/>
      <c r="I110" s="128"/>
      <c r="J110" s="129"/>
      <c r="L110" s="126"/>
    </row>
    <row r="111" spans="1:47" s="2" customFormat="1" ht="21.7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29.25" customHeight="1">
      <c r="A113" s="32"/>
      <c r="B113" s="33"/>
      <c r="C113" s="121" t="s">
        <v>150</v>
      </c>
      <c r="D113" s="32"/>
      <c r="E113" s="32"/>
      <c r="F113" s="32"/>
      <c r="G113" s="32"/>
      <c r="H113" s="32"/>
      <c r="I113" s="32"/>
      <c r="J113" s="130"/>
      <c r="K113" s="32"/>
      <c r="L113" s="42"/>
      <c r="N113" s="131" t="s">
        <v>46</v>
      </c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8" customHeight="1">
      <c r="A114" s="32"/>
      <c r="B114" s="132"/>
      <c r="C114" s="133"/>
      <c r="D114" s="194" t="s">
        <v>151</v>
      </c>
      <c r="E114" s="242"/>
      <c r="F114" s="242"/>
      <c r="G114" s="133"/>
      <c r="H114" s="133"/>
      <c r="I114" s="133"/>
      <c r="J114" s="99"/>
      <c r="K114" s="133"/>
      <c r="L114" s="135"/>
      <c r="M114" s="136"/>
      <c r="N114" s="137" t="s">
        <v>48</v>
      </c>
      <c r="O114" s="136"/>
      <c r="P114" s="136"/>
      <c r="Q114" s="136"/>
      <c r="R114" s="136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8" t="s">
        <v>152</v>
      </c>
      <c r="AZ114" s="136"/>
      <c r="BA114" s="136"/>
      <c r="BB114" s="136"/>
      <c r="BC114" s="136"/>
      <c r="BD114" s="136"/>
      <c r="BE114" s="139">
        <f t="shared" ref="BE114:BE119" si="0">IF(N114="základná",J114,0)</f>
        <v>0</v>
      </c>
      <c r="BF114" s="139">
        <f t="shared" ref="BF114:BF119" si="1">IF(N114="znížená",J114,0)</f>
        <v>0</v>
      </c>
      <c r="BG114" s="139">
        <f t="shared" ref="BG114:BG119" si="2">IF(N114="zákl. prenesená",J114,0)</f>
        <v>0</v>
      </c>
      <c r="BH114" s="139">
        <f t="shared" ref="BH114:BH119" si="3">IF(N114="zníž. prenesená",J114,0)</f>
        <v>0</v>
      </c>
      <c r="BI114" s="139">
        <f t="shared" ref="BI114:BI119" si="4">IF(N114="nulová",J114,0)</f>
        <v>0</v>
      </c>
      <c r="BJ114" s="138" t="s">
        <v>93</v>
      </c>
      <c r="BK114" s="136"/>
      <c r="BL114" s="136"/>
      <c r="BM114" s="136"/>
    </row>
    <row r="115" spans="1:65" s="2" customFormat="1" ht="18" customHeight="1">
      <c r="A115" s="32"/>
      <c r="B115" s="132"/>
      <c r="C115" s="133"/>
      <c r="D115" s="194" t="s">
        <v>153</v>
      </c>
      <c r="E115" s="242"/>
      <c r="F115" s="242"/>
      <c r="G115" s="133"/>
      <c r="H115" s="133"/>
      <c r="I115" s="133"/>
      <c r="J115" s="99"/>
      <c r="K115" s="133"/>
      <c r="L115" s="135"/>
      <c r="M115" s="136"/>
      <c r="N115" s="137" t="s">
        <v>48</v>
      </c>
      <c r="O115" s="136"/>
      <c r="P115" s="136"/>
      <c r="Q115" s="136"/>
      <c r="R115" s="136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8" t="s">
        <v>152</v>
      </c>
      <c r="AZ115" s="136"/>
      <c r="BA115" s="136"/>
      <c r="BB115" s="136"/>
      <c r="BC115" s="136"/>
      <c r="BD115" s="136"/>
      <c r="BE115" s="139">
        <f t="shared" si="0"/>
        <v>0</v>
      </c>
      <c r="BF115" s="139">
        <f t="shared" si="1"/>
        <v>0</v>
      </c>
      <c r="BG115" s="139">
        <f t="shared" si="2"/>
        <v>0</v>
      </c>
      <c r="BH115" s="139">
        <f t="shared" si="3"/>
        <v>0</v>
      </c>
      <c r="BI115" s="139">
        <f t="shared" si="4"/>
        <v>0</v>
      </c>
      <c r="BJ115" s="138" t="s">
        <v>93</v>
      </c>
      <c r="BK115" s="136"/>
      <c r="BL115" s="136"/>
      <c r="BM115" s="136"/>
    </row>
    <row r="116" spans="1:65" s="2" customFormat="1" ht="18" customHeight="1">
      <c r="A116" s="32"/>
      <c r="B116" s="132"/>
      <c r="C116" s="133"/>
      <c r="D116" s="194" t="s">
        <v>154</v>
      </c>
      <c r="E116" s="242"/>
      <c r="F116" s="242"/>
      <c r="G116" s="133"/>
      <c r="H116" s="133"/>
      <c r="I116" s="133"/>
      <c r="J116" s="99"/>
      <c r="K116" s="133"/>
      <c r="L116" s="135"/>
      <c r="M116" s="136"/>
      <c r="N116" s="137" t="s">
        <v>48</v>
      </c>
      <c r="O116" s="136"/>
      <c r="P116" s="136"/>
      <c r="Q116" s="136"/>
      <c r="R116" s="136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8" t="s">
        <v>152</v>
      </c>
      <c r="AZ116" s="136"/>
      <c r="BA116" s="136"/>
      <c r="BB116" s="136"/>
      <c r="BC116" s="136"/>
      <c r="BD116" s="136"/>
      <c r="BE116" s="139">
        <f t="shared" si="0"/>
        <v>0</v>
      </c>
      <c r="BF116" s="139">
        <f t="shared" si="1"/>
        <v>0</v>
      </c>
      <c r="BG116" s="139">
        <f t="shared" si="2"/>
        <v>0</v>
      </c>
      <c r="BH116" s="139">
        <f t="shared" si="3"/>
        <v>0</v>
      </c>
      <c r="BI116" s="139">
        <f t="shared" si="4"/>
        <v>0</v>
      </c>
      <c r="BJ116" s="138" t="s">
        <v>93</v>
      </c>
      <c r="BK116" s="136"/>
      <c r="BL116" s="136"/>
      <c r="BM116" s="136"/>
    </row>
    <row r="117" spans="1:65" s="2" customFormat="1" ht="18" customHeight="1">
      <c r="A117" s="32"/>
      <c r="B117" s="132"/>
      <c r="C117" s="133"/>
      <c r="D117" s="194" t="s">
        <v>155</v>
      </c>
      <c r="E117" s="242"/>
      <c r="F117" s="242"/>
      <c r="G117" s="133"/>
      <c r="H117" s="133"/>
      <c r="I117" s="133"/>
      <c r="J117" s="99"/>
      <c r="K117" s="133"/>
      <c r="L117" s="135"/>
      <c r="M117" s="136"/>
      <c r="N117" s="137" t="s">
        <v>48</v>
      </c>
      <c r="O117" s="136"/>
      <c r="P117" s="136"/>
      <c r="Q117" s="136"/>
      <c r="R117" s="136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8" t="s">
        <v>152</v>
      </c>
      <c r="AZ117" s="136"/>
      <c r="BA117" s="136"/>
      <c r="BB117" s="136"/>
      <c r="BC117" s="136"/>
      <c r="BD117" s="136"/>
      <c r="BE117" s="139">
        <f t="shared" si="0"/>
        <v>0</v>
      </c>
      <c r="BF117" s="139">
        <f t="shared" si="1"/>
        <v>0</v>
      </c>
      <c r="BG117" s="139">
        <f t="shared" si="2"/>
        <v>0</v>
      </c>
      <c r="BH117" s="139">
        <f t="shared" si="3"/>
        <v>0</v>
      </c>
      <c r="BI117" s="139">
        <f t="shared" si="4"/>
        <v>0</v>
      </c>
      <c r="BJ117" s="138" t="s">
        <v>93</v>
      </c>
      <c r="BK117" s="136"/>
      <c r="BL117" s="136"/>
      <c r="BM117" s="136"/>
    </row>
    <row r="118" spans="1:65" s="2" customFormat="1" ht="18" customHeight="1">
      <c r="A118" s="32"/>
      <c r="B118" s="132"/>
      <c r="C118" s="133"/>
      <c r="D118" s="194" t="s">
        <v>156</v>
      </c>
      <c r="E118" s="242"/>
      <c r="F118" s="242"/>
      <c r="G118" s="133"/>
      <c r="H118" s="133"/>
      <c r="I118" s="133"/>
      <c r="J118" s="99"/>
      <c r="K118" s="133"/>
      <c r="L118" s="135"/>
      <c r="M118" s="136"/>
      <c r="N118" s="137" t="s">
        <v>48</v>
      </c>
      <c r="O118" s="136"/>
      <c r="P118" s="136"/>
      <c r="Q118" s="136"/>
      <c r="R118" s="136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8" t="s">
        <v>152</v>
      </c>
      <c r="AZ118" s="136"/>
      <c r="BA118" s="136"/>
      <c r="BB118" s="136"/>
      <c r="BC118" s="136"/>
      <c r="BD118" s="136"/>
      <c r="BE118" s="139">
        <f t="shared" si="0"/>
        <v>0</v>
      </c>
      <c r="BF118" s="139">
        <f t="shared" si="1"/>
        <v>0</v>
      </c>
      <c r="BG118" s="139">
        <f t="shared" si="2"/>
        <v>0</v>
      </c>
      <c r="BH118" s="139">
        <f t="shared" si="3"/>
        <v>0</v>
      </c>
      <c r="BI118" s="139">
        <f t="shared" si="4"/>
        <v>0</v>
      </c>
      <c r="BJ118" s="138" t="s">
        <v>93</v>
      </c>
      <c r="BK118" s="136"/>
      <c r="BL118" s="136"/>
      <c r="BM118" s="136"/>
    </row>
    <row r="119" spans="1:65" s="2" customFormat="1" ht="18" customHeight="1">
      <c r="A119" s="32"/>
      <c r="B119" s="132"/>
      <c r="C119" s="133"/>
      <c r="D119" s="134" t="s">
        <v>157</v>
      </c>
      <c r="E119" s="133"/>
      <c r="F119" s="133"/>
      <c r="G119" s="133"/>
      <c r="H119" s="133"/>
      <c r="I119" s="133"/>
      <c r="J119" s="99"/>
      <c r="K119" s="133"/>
      <c r="L119" s="135"/>
      <c r="M119" s="136"/>
      <c r="N119" s="137" t="s">
        <v>48</v>
      </c>
      <c r="O119" s="136"/>
      <c r="P119" s="136"/>
      <c r="Q119" s="136"/>
      <c r="R119" s="136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8" t="s">
        <v>158</v>
      </c>
      <c r="AZ119" s="136"/>
      <c r="BA119" s="136"/>
      <c r="BB119" s="136"/>
      <c r="BC119" s="136"/>
      <c r="BD119" s="136"/>
      <c r="BE119" s="139">
        <f t="shared" si="0"/>
        <v>0</v>
      </c>
      <c r="BF119" s="139">
        <f t="shared" si="1"/>
        <v>0</v>
      </c>
      <c r="BG119" s="139">
        <f t="shared" si="2"/>
        <v>0</v>
      </c>
      <c r="BH119" s="139">
        <f t="shared" si="3"/>
        <v>0</v>
      </c>
      <c r="BI119" s="139">
        <f t="shared" si="4"/>
        <v>0</v>
      </c>
      <c r="BJ119" s="138" t="s">
        <v>93</v>
      </c>
      <c r="BK119" s="136"/>
      <c r="BL119" s="136"/>
      <c r="BM119" s="136"/>
    </row>
    <row r="120" spans="1:65" s="2" customForma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29.25" customHeight="1">
      <c r="A121" s="32"/>
      <c r="B121" s="33"/>
      <c r="C121" s="101" t="s">
        <v>131</v>
      </c>
      <c r="D121" s="102"/>
      <c r="E121" s="102"/>
      <c r="F121" s="102"/>
      <c r="G121" s="102"/>
      <c r="H121" s="102"/>
      <c r="I121" s="102"/>
      <c r="J121" s="103"/>
      <c r="K121" s="10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6.95" customHeight="1">
      <c r="A122" s="32"/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6" spans="1:65" s="2" customFormat="1" ht="6.95" customHeight="1">
      <c r="A126" s="32"/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5" s="2" customFormat="1" ht="24.95" customHeight="1">
      <c r="A127" s="32"/>
      <c r="B127" s="33"/>
      <c r="C127" s="18" t="s">
        <v>159</v>
      </c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65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3" s="2" customFormat="1" ht="12" customHeight="1">
      <c r="A129" s="32"/>
      <c r="B129" s="33"/>
      <c r="C129" s="24" t="s">
        <v>13</v>
      </c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3" s="2" customFormat="1" ht="16.5" customHeight="1">
      <c r="A130" s="32"/>
      <c r="B130" s="33"/>
      <c r="C130" s="32"/>
      <c r="D130" s="32"/>
      <c r="E130" s="243" t="str">
        <f>E7</f>
        <v>Veľký Krtíš ODI PZ, rekonštrukcia a modernizácia objektu</v>
      </c>
      <c r="F130" s="244"/>
      <c r="G130" s="244"/>
      <c r="H130" s="244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3" s="1" customFormat="1" ht="12" customHeight="1">
      <c r="B131" s="17"/>
      <c r="C131" s="24" t="s">
        <v>133</v>
      </c>
      <c r="L131" s="17"/>
    </row>
    <row r="132" spans="1:63" s="2" customFormat="1" ht="16.5" customHeight="1">
      <c r="A132" s="32"/>
      <c r="B132" s="33"/>
      <c r="C132" s="32"/>
      <c r="D132" s="32"/>
      <c r="E132" s="243" t="s">
        <v>123</v>
      </c>
      <c r="F132" s="241"/>
      <c r="G132" s="241"/>
      <c r="H132" s="241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3" s="2" customFormat="1" ht="12" customHeight="1">
      <c r="A133" s="32"/>
      <c r="B133" s="33"/>
      <c r="C133" s="24" t="s">
        <v>134</v>
      </c>
      <c r="D133" s="32"/>
      <c r="E133" s="32"/>
      <c r="F133" s="32"/>
      <c r="G133" s="32"/>
      <c r="H133" s="32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3" s="2" customFormat="1" ht="16.5" customHeight="1">
      <c r="A134" s="32"/>
      <c r="B134" s="33"/>
      <c r="C134" s="32"/>
      <c r="D134" s="32"/>
      <c r="E134" s="197" t="str">
        <f>E11</f>
        <v>2.1 - Stavebné práce</v>
      </c>
      <c r="F134" s="241"/>
      <c r="G134" s="241"/>
      <c r="H134" s="241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3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3" s="2" customFormat="1" ht="12" customHeight="1">
      <c r="A136" s="32"/>
      <c r="B136" s="33"/>
      <c r="C136" s="24" t="s">
        <v>19</v>
      </c>
      <c r="D136" s="32"/>
      <c r="E136" s="32"/>
      <c r="F136" s="22" t="str">
        <f>F14</f>
        <v>Veľký Krtíš</v>
      </c>
      <c r="G136" s="32"/>
      <c r="H136" s="32"/>
      <c r="I136" s="24" t="s">
        <v>21</v>
      </c>
      <c r="J136" s="55" t="str">
        <f>IF(J14="","",J14)</f>
        <v/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63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3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63" s="2" customFormat="1" ht="15.2" customHeight="1">
      <c r="A138" s="32"/>
      <c r="B138" s="33"/>
      <c r="C138" s="24" t="s">
        <v>25</v>
      </c>
      <c r="D138" s="32"/>
      <c r="E138" s="32"/>
      <c r="F138" s="22" t="str">
        <f>E17</f>
        <v>Ministerstvo vnútra Slovenskej republiky</v>
      </c>
      <c r="G138" s="32"/>
      <c r="H138" s="32"/>
      <c r="I138" s="24" t="s">
        <v>31</v>
      </c>
      <c r="J138" s="28" t="str">
        <f>E23</f>
        <v>PROMOST s.r.o.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63" s="2" customFormat="1" ht="25.7" customHeight="1">
      <c r="A139" s="32"/>
      <c r="B139" s="33"/>
      <c r="C139" s="24" t="s">
        <v>30</v>
      </c>
      <c r="D139" s="32"/>
      <c r="E139" s="32"/>
      <c r="F139" s="22">
        <f>IF(E20="","",E20)</f>
        <v>0</v>
      </c>
      <c r="G139" s="32"/>
      <c r="H139" s="32"/>
      <c r="I139" s="24" t="s">
        <v>36</v>
      </c>
      <c r="J139" s="28" t="str">
        <f>E26</f>
        <v>Ing. Michal Slobodník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63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3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63" s="11" customFormat="1" ht="29.25" customHeight="1">
      <c r="A141" s="140"/>
      <c r="B141" s="141"/>
      <c r="C141" s="142" t="s">
        <v>160</v>
      </c>
      <c r="D141" s="143" t="s">
        <v>67</v>
      </c>
      <c r="E141" s="143" t="s">
        <v>63</v>
      </c>
      <c r="F141" s="143" t="s">
        <v>64</v>
      </c>
      <c r="G141" s="143" t="s">
        <v>161</v>
      </c>
      <c r="H141" s="143" t="s">
        <v>162</v>
      </c>
      <c r="I141" s="143" t="s">
        <v>163</v>
      </c>
      <c r="J141" s="144" t="s">
        <v>139</v>
      </c>
      <c r="K141" s="145" t="s">
        <v>164</v>
      </c>
      <c r="L141" s="146"/>
      <c r="M141" s="62" t="s">
        <v>1</v>
      </c>
      <c r="N141" s="63" t="s">
        <v>46</v>
      </c>
      <c r="O141" s="63" t="s">
        <v>165</v>
      </c>
      <c r="P141" s="63" t="s">
        <v>166</v>
      </c>
      <c r="Q141" s="63" t="s">
        <v>167</v>
      </c>
      <c r="R141" s="63" t="s">
        <v>168</v>
      </c>
      <c r="S141" s="63" t="s">
        <v>169</v>
      </c>
      <c r="T141" s="64" t="s">
        <v>170</v>
      </c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</row>
    <row r="142" spans="1:63" s="2" customFormat="1" ht="22.9" customHeight="1">
      <c r="A142" s="32"/>
      <c r="B142" s="33"/>
      <c r="C142" s="69" t="s">
        <v>136</v>
      </c>
      <c r="D142" s="32"/>
      <c r="E142" s="32"/>
      <c r="F142" s="32"/>
      <c r="G142" s="32"/>
      <c r="H142" s="32"/>
      <c r="I142" s="32"/>
      <c r="J142" s="147"/>
      <c r="K142" s="32"/>
      <c r="L142" s="33"/>
      <c r="M142" s="65"/>
      <c r="N142" s="56"/>
      <c r="O142" s="66"/>
      <c r="P142" s="148">
        <f>P143+P181</f>
        <v>0</v>
      </c>
      <c r="Q142" s="66"/>
      <c r="R142" s="148">
        <f>R143+R181</f>
        <v>6.3474315900000002</v>
      </c>
      <c r="S142" s="66"/>
      <c r="T142" s="149">
        <f>T143+T181</f>
        <v>3.0471979999999999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4" t="s">
        <v>81</v>
      </c>
      <c r="AU142" s="14" t="s">
        <v>141</v>
      </c>
      <c r="BK142" s="150">
        <f>BK143+BK181</f>
        <v>0</v>
      </c>
    </row>
    <row r="143" spans="1:63" s="12" customFormat="1" ht="25.9" customHeight="1">
      <c r="B143" s="151"/>
      <c r="D143" s="152" t="s">
        <v>81</v>
      </c>
      <c r="E143" s="153" t="s">
        <v>171</v>
      </c>
      <c r="F143" s="153" t="s">
        <v>172</v>
      </c>
      <c r="I143" s="154"/>
      <c r="J143" s="155"/>
      <c r="L143" s="151"/>
      <c r="M143" s="156"/>
      <c r="N143" s="157"/>
      <c r="O143" s="157"/>
      <c r="P143" s="158">
        <f>P144+P149+P168+P179</f>
        <v>0</v>
      </c>
      <c r="Q143" s="157"/>
      <c r="R143" s="158">
        <f>R144+R149+R168+R179</f>
        <v>5.0154434000000006</v>
      </c>
      <c r="S143" s="157"/>
      <c r="T143" s="159">
        <f>T144+T149+T168+T179</f>
        <v>3.005528</v>
      </c>
      <c r="AR143" s="152" t="s">
        <v>88</v>
      </c>
      <c r="AT143" s="160" t="s">
        <v>81</v>
      </c>
      <c r="AU143" s="160" t="s">
        <v>82</v>
      </c>
      <c r="AY143" s="152" t="s">
        <v>173</v>
      </c>
      <c r="BK143" s="161">
        <f>BK144+BK149+BK168+BK179</f>
        <v>0</v>
      </c>
    </row>
    <row r="144" spans="1:63" s="12" customFormat="1" ht="22.9" customHeight="1">
      <c r="B144" s="151"/>
      <c r="D144" s="152" t="s">
        <v>81</v>
      </c>
      <c r="E144" s="162" t="s">
        <v>102</v>
      </c>
      <c r="F144" s="162" t="s">
        <v>174</v>
      </c>
      <c r="I144" s="154"/>
      <c r="J144" s="163"/>
      <c r="L144" s="151"/>
      <c r="M144" s="156"/>
      <c r="N144" s="157"/>
      <c r="O144" s="157"/>
      <c r="P144" s="158">
        <f>SUM(P145:P148)</f>
        <v>0</v>
      </c>
      <c r="Q144" s="157"/>
      <c r="R144" s="158">
        <f>SUM(R145:R148)</f>
        <v>1.9087012900000002</v>
      </c>
      <c r="S144" s="157"/>
      <c r="T144" s="159">
        <f>SUM(T145:T148)</f>
        <v>0</v>
      </c>
      <c r="AR144" s="152" t="s">
        <v>88</v>
      </c>
      <c r="AT144" s="160" t="s">
        <v>81</v>
      </c>
      <c r="AU144" s="160" t="s">
        <v>88</v>
      </c>
      <c r="AY144" s="152" t="s">
        <v>173</v>
      </c>
      <c r="BK144" s="161">
        <f>SUM(BK145:BK148)</f>
        <v>0</v>
      </c>
    </row>
    <row r="145" spans="1:65" s="2" customFormat="1" ht="37.9" customHeight="1">
      <c r="A145" s="32"/>
      <c r="B145" s="132"/>
      <c r="C145" s="164" t="s">
        <v>88</v>
      </c>
      <c r="D145" s="164" t="s">
        <v>175</v>
      </c>
      <c r="E145" s="165" t="s">
        <v>2299</v>
      </c>
      <c r="F145" s="166" t="s">
        <v>2300</v>
      </c>
      <c r="G145" s="167" t="s">
        <v>362</v>
      </c>
      <c r="H145" s="168">
        <v>2</v>
      </c>
      <c r="I145" s="169"/>
      <c r="J145" s="170"/>
      <c r="K145" s="171"/>
      <c r="L145" s="33"/>
      <c r="M145" s="172" t="s">
        <v>1</v>
      </c>
      <c r="N145" s="173" t="s">
        <v>48</v>
      </c>
      <c r="O145" s="58"/>
      <c r="P145" s="174">
        <f>O145*H145</f>
        <v>0</v>
      </c>
      <c r="Q145" s="174">
        <v>5.3379999999999997E-2</v>
      </c>
      <c r="R145" s="174">
        <f>Q145*H145</f>
        <v>0.10675999999999999</v>
      </c>
      <c r="S145" s="174">
        <v>0</v>
      </c>
      <c r="T145" s="17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6" t="s">
        <v>105</v>
      </c>
      <c r="AT145" s="176" t="s">
        <v>175</v>
      </c>
      <c r="AU145" s="176" t="s">
        <v>93</v>
      </c>
      <c r="AY145" s="14" t="s">
        <v>173</v>
      </c>
      <c r="BE145" s="100">
        <f>IF(N145="základná",J145,0)</f>
        <v>0</v>
      </c>
      <c r="BF145" s="100">
        <f>IF(N145="znížená",J145,0)</f>
        <v>0</v>
      </c>
      <c r="BG145" s="100">
        <f>IF(N145="zákl. prenesená",J145,0)</f>
        <v>0</v>
      </c>
      <c r="BH145" s="100">
        <f>IF(N145="zníž. prenesená",J145,0)</f>
        <v>0</v>
      </c>
      <c r="BI145" s="100">
        <f>IF(N145="nulová",J145,0)</f>
        <v>0</v>
      </c>
      <c r="BJ145" s="14" t="s">
        <v>93</v>
      </c>
      <c r="BK145" s="100">
        <f>ROUND(I145*H145,2)</f>
        <v>0</v>
      </c>
      <c r="BL145" s="14" t="s">
        <v>105</v>
      </c>
      <c r="BM145" s="176" t="s">
        <v>2301</v>
      </c>
    </row>
    <row r="146" spans="1:65" s="2" customFormat="1" ht="24.2" customHeight="1">
      <c r="A146" s="32"/>
      <c r="B146" s="132"/>
      <c r="C146" s="164" t="s">
        <v>93</v>
      </c>
      <c r="D146" s="164" t="s">
        <v>175</v>
      </c>
      <c r="E146" s="165" t="s">
        <v>2302</v>
      </c>
      <c r="F146" s="166" t="s">
        <v>2303</v>
      </c>
      <c r="G146" s="167" t="s">
        <v>178</v>
      </c>
      <c r="H146" s="168">
        <v>12.733000000000001</v>
      </c>
      <c r="I146" s="169"/>
      <c r="J146" s="170"/>
      <c r="K146" s="171"/>
      <c r="L146" s="33"/>
      <c r="M146" s="172" t="s">
        <v>1</v>
      </c>
      <c r="N146" s="173" t="s">
        <v>48</v>
      </c>
      <c r="O146" s="58"/>
      <c r="P146" s="174">
        <f>O146*H146</f>
        <v>0</v>
      </c>
      <c r="Q146" s="174">
        <v>0.14133000000000001</v>
      </c>
      <c r="R146" s="174">
        <f>Q146*H146</f>
        <v>1.7995548900000002</v>
      </c>
      <c r="S146" s="174">
        <v>0</v>
      </c>
      <c r="T146" s="175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6" t="s">
        <v>105</v>
      </c>
      <c r="AT146" s="176" t="s">
        <v>175</v>
      </c>
      <c r="AU146" s="176" t="s">
        <v>93</v>
      </c>
      <c r="AY146" s="14" t="s">
        <v>173</v>
      </c>
      <c r="BE146" s="100">
        <f>IF(N146="základná",J146,0)</f>
        <v>0</v>
      </c>
      <c r="BF146" s="100">
        <f>IF(N146="znížená",J146,0)</f>
        <v>0</v>
      </c>
      <c r="BG146" s="100">
        <f>IF(N146="zákl. prenesená",J146,0)</f>
        <v>0</v>
      </c>
      <c r="BH146" s="100">
        <f>IF(N146="zníž. prenesená",J146,0)</f>
        <v>0</v>
      </c>
      <c r="BI146" s="100">
        <f>IF(N146="nulová",J146,0)</f>
        <v>0</v>
      </c>
      <c r="BJ146" s="14" t="s">
        <v>93</v>
      </c>
      <c r="BK146" s="100">
        <f>ROUND(I146*H146,2)</f>
        <v>0</v>
      </c>
      <c r="BL146" s="14" t="s">
        <v>105</v>
      </c>
      <c r="BM146" s="176" t="s">
        <v>2304</v>
      </c>
    </row>
    <row r="147" spans="1:65" s="2" customFormat="1" ht="24.2" customHeight="1">
      <c r="A147" s="32"/>
      <c r="B147" s="132"/>
      <c r="C147" s="164" t="s">
        <v>102</v>
      </c>
      <c r="D147" s="164" t="s">
        <v>175</v>
      </c>
      <c r="E147" s="165" t="s">
        <v>2305</v>
      </c>
      <c r="F147" s="166" t="s">
        <v>2306</v>
      </c>
      <c r="G147" s="167" t="s">
        <v>261</v>
      </c>
      <c r="H147" s="168">
        <v>9.64</v>
      </c>
      <c r="I147" s="169"/>
      <c r="J147" s="170"/>
      <c r="K147" s="171"/>
      <c r="L147" s="33"/>
      <c r="M147" s="172" t="s">
        <v>1</v>
      </c>
      <c r="N147" s="173" t="s">
        <v>48</v>
      </c>
      <c r="O147" s="58"/>
      <c r="P147" s="174">
        <f>O147*H147</f>
        <v>0</v>
      </c>
      <c r="Q147" s="174">
        <v>1.6000000000000001E-4</v>
      </c>
      <c r="R147" s="174">
        <f>Q147*H147</f>
        <v>1.5424000000000002E-3</v>
      </c>
      <c r="S147" s="174">
        <v>0</v>
      </c>
      <c r="T147" s="175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6" t="s">
        <v>105</v>
      </c>
      <c r="AT147" s="176" t="s">
        <v>175</v>
      </c>
      <c r="AU147" s="176" t="s">
        <v>93</v>
      </c>
      <c r="AY147" s="14" t="s">
        <v>173</v>
      </c>
      <c r="BE147" s="100">
        <f>IF(N147="základná",J147,0)</f>
        <v>0</v>
      </c>
      <c r="BF147" s="100">
        <f>IF(N147="znížená",J147,0)</f>
        <v>0</v>
      </c>
      <c r="BG147" s="100">
        <f>IF(N147="zákl. prenesená",J147,0)</f>
        <v>0</v>
      </c>
      <c r="BH147" s="100">
        <f>IF(N147="zníž. prenesená",J147,0)</f>
        <v>0</v>
      </c>
      <c r="BI147" s="100">
        <f>IF(N147="nulová",J147,0)</f>
        <v>0</v>
      </c>
      <c r="BJ147" s="14" t="s">
        <v>93</v>
      </c>
      <c r="BK147" s="100">
        <f>ROUND(I147*H147,2)</f>
        <v>0</v>
      </c>
      <c r="BL147" s="14" t="s">
        <v>105</v>
      </c>
      <c r="BM147" s="176" t="s">
        <v>2307</v>
      </c>
    </row>
    <row r="148" spans="1:65" s="2" customFormat="1" ht="24.2" customHeight="1">
      <c r="A148" s="32"/>
      <c r="B148" s="132"/>
      <c r="C148" s="164" t="s">
        <v>105</v>
      </c>
      <c r="D148" s="164" t="s">
        <v>175</v>
      </c>
      <c r="E148" s="165" t="s">
        <v>2308</v>
      </c>
      <c r="F148" s="166" t="s">
        <v>2309</v>
      </c>
      <c r="G148" s="167" t="s">
        <v>261</v>
      </c>
      <c r="H148" s="168">
        <v>5.2750000000000004</v>
      </c>
      <c r="I148" s="169"/>
      <c r="J148" s="170"/>
      <c r="K148" s="171"/>
      <c r="L148" s="33"/>
      <c r="M148" s="172" t="s">
        <v>1</v>
      </c>
      <c r="N148" s="173" t="s">
        <v>48</v>
      </c>
      <c r="O148" s="58"/>
      <c r="P148" s="174">
        <f>O148*H148</f>
        <v>0</v>
      </c>
      <c r="Q148" s="174">
        <v>1.6000000000000001E-4</v>
      </c>
      <c r="R148" s="174">
        <f>Q148*H148</f>
        <v>8.4400000000000013E-4</v>
      </c>
      <c r="S148" s="174">
        <v>0</v>
      </c>
      <c r="T148" s="175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6" t="s">
        <v>105</v>
      </c>
      <c r="AT148" s="176" t="s">
        <v>175</v>
      </c>
      <c r="AU148" s="176" t="s">
        <v>93</v>
      </c>
      <c r="AY148" s="14" t="s">
        <v>173</v>
      </c>
      <c r="BE148" s="100">
        <f>IF(N148="základná",J148,0)</f>
        <v>0</v>
      </c>
      <c r="BF148" s="100">
        <f>IF(N148="znížená",J148,0)</f>
        <v>0</v>
      </c>
      <c r="BG148" s="100">
        <f>IF(N148="zákl. prenesená",J148,0)</f>
        <v>0</v>
      </c>
      <c r="BH148" s="100">
        <f>IF(N148="zníž. prenesená",J148,0)</f>
        <v>0</v>
      </c>
      <c r="BI148" s="100">
        <f>IF(N148="nulová",J148,0)</f>
        <v>0</v>
      </c>
      <c r="BJ148" s="14" t="s">
        <v>93</v>
      </c>
      <c r="BK148" s="100">
        <f>ROUND(I148*H148,2)</f>
        <v>0</v>
      </c>
      <c r="BL148" s="14" t="s">
        <v>105</v>
      </c>
      <c r="BM148" s="176" t="s">
        <v>2310</v>
      </c>
    </row>
    <row r="149" spans="1:65" s="12" customFormat="1" ht="22.9" customHeight="1">
      <c r="B149" s="151"/>
      <c r="D149" s="152" t="s">
        <v>81</v>
      </c>
      <c r="E149" s="162" t="s">
        <v>180</v>
      </c>
      <c r="F149" s="162" t="s">
        <v>181</v>
      </c>
      <c r="I149" s="154"/>
      <c r="J149" s="163"/>
      <c r="L149" s="151"/>
      <c r="M149" s="156"/>
      <c r="N149" s="157"/>
      <c r="O149" s="157"/>
      <c r="P149" s="158">
        <f>SUM(P150:P167)</f>
        <v>0</v>
      </c>
      <c r="Q149" s="157"/>
      <c r="R149" s="158">
        <f>SUM(R150:R167)</f>
        <v>3.1067421099999999</v>
      </c>
      <c r="S149" s="157"/>
      <c r="T149" s="159">
        <f>SUM(T150:T167)</f>
        <v>0</v>
      </c>
      <c r="AR149" s="152" t="s">
        <v>88</v>
      </c>
      <c r="AT149" s="160" t="s">
        <v>81</v>
      </c>
      <c r="AU149" s="160" t="s">
        <v>88</v>
      </c>
      <c r="AY149" s="152" t="s">
        <v>173</v>
      </c>
      <c r="BK149" s="161">
        <f>SUM(BK150:BK167)</f>
        <v>0</v>
      </c>
    </row>
    <row r="150" spans="1:65" s="2" customFormat="1" ht="24.2" customHeight="1">
      <c r="A150" s="32"/>
      <c r="B150" s="132"/>
      <c r="C150" s="164" t="s">
        <v>191</v>
      </c>
      <c r="D150" s="164" t="s">
        <v>175</v>
      </c>
      <c r="E150" s="165" t="s">
        <v>536</v>
      </c>
      <c r="F150" s="166" t="s">
        <v>537</v>
      </c>
      <c r="G150" s="167" t="s">
        <v>178</v>
      </c>
      <c r="H150" s="168">
        <v>12.12</v>
      </c>
      <c r="I150" s="169"/>
      <c r="J150" s="170"/>
      <c r="K150" s="171"/>
      <c r="L150" s="33"/>
      <c r="M150" s="172" t="s">
        <v>1</v>
      </c>
      <c r="N150" s="173" t="s">
        <v>48</v>
      </c>
      <c r="O150" s="58"/>
      <c r="P150" s="174">
        <f t="shared" ref="P150:P167" si="5">O150*H150</f>
        <v>0</v>
      </c>
      <c r="Q150" s="174">
        <v>1.9000000000000001E-4</v>
      </c>
      <c r="R150" s="174">
        <f t="shared" ref="R150:R167" si="6">Q150*H150</f>
        <v>2.3027999999999998E-3</v>
      </c>
      <c r="S150" s="174">
        <v>0</v>
      </c>
      <c r="T150" s="175">
        <f t="shared" ref="T150:T167" si="7"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6" t="s">
        <v>105</v>
      </c>
      <c r="AT150" s="176" t="s">
        <v>175</v>
      </c>
      <c r="AU150" s="176" t="s">
        <v>93</v>
      </c>
      <c r="AY150" s="14" t="s">
        <v>173</v>
      </c>
      <c r="BE150" s="100">
        <f t="shared" ref="BE150:BE167" si="8">IF(N150="základná",J150,0)</f>
        <v>0</v>
      </c>
      <c r="BF150" s="100">
        <f t="shared" ref="BF150:BF167" si="9">IF(N150="znížená",J150,0)</f>
        <v>0</v>
      </c>
      <c r="BG150" s="100">
        <f t="shared" ref="BG150:BG167" si="10">IF(N150="zákl. prenesená",J150,0)</f>
        <v>0</v>
      </c>
      <c r="BH150" s="100">
        <f t="shared" ref="BH150:BH167" si="11">IF(N150="zníž. prenesená",J150,0)</f>
        <v>0</v>
      </c>
      <c r="BI150" s="100">
        <f t="shared" ref="BI150:BI167" si="12">IF(N150="nulová",J150,0)</f>
        <v>0</v>
      </c>
      <c r="BJ150" s="14" t="s">
        <v>93</v>
      </c>
      <c r="BK150" s="100">
        <f t="shared" ref="BK150:BK167" si="13">ROUND(I150*H150,2)</f>
        <v>0</v>
      </c>
      <c r="BL150" s="14" t="s">
        <v>105</v>
      </c>
      <c r="BM150" s="176" t="s">
        <v>2311</v>
      </c>
    </row>
    <row r="151" spans="1:65" s="2" customFormat="1" ht="24.2" customHeight="1">
      <c r="A151" s="32"/>
      <c r="B151" s="132"/>
      <c r="C151" s="164" t="s">
        <v>180</v>
      </c>
      <c r="D151" s="164" t="s">
        <v>175</v>
      </c>
      <c r="E151" s="165" t="s">
        <v>2312</v>
      </c>
      <c r="F151" s="166" t="s">
        <v>2313</v>
      </c>
      <c r="G151" s="167" t="s">
        <v>362</v>
      </c>
      <c r="H151" s="168">
        <v>8</v>
      </c>
      <c r="I151" s="169"/>
      <c r="J151" s="170"/>
      <c r="K151" s="171"/>
      <c r="L151" s="33"/>
      <c r="M151" s="172" t="s">
        <v>1</v>
      </c>
      <c r="N151" s="173" t="s">
        <v>48</v>
      </c>
      <c r="O151" s="58"/>
      <c r="P151" s="174">
        <f t="shared" si="5"/>
        <v>0</v>
      </c>
      <c r="Q151" s="174">
        <v>5.5199999999999997E-3</v>
      </c>
      <c r="R151" s="174">
        <f t="shared" si="6"/>
        <v>4.4159999999999998E-2</v>
      </c>
      <c r="S151" s="174">
        <v>0</v>
      </c>
      <c r="T151" s="175">
        <f t="shared" si="7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6" t="s">
        <v>105</v>
      </c>
      <c r="AT151" s="176" t="s">
        <v>175</v>
      </c>
      <c r="AU151" s="176" t="s">
        <v>93</v>
      </c>
      <c r="AY151" s="14" t="s">
        <v>173</v>
      </c>
      <c r="BE151" s="100">
        <f t="shared" si="8"/>
        <v>0</v>
      </c>
      <c r="BF151" s="100">
        <f t="shared" si="9"/>
        <v>0</v>
      </c>
      <c r="BG151" s="100">
        <f t="shared" si="10"/>
        <v>0</v>
      </c>
      <c r="BH151" s="100">
        <f t="shared" si="11"/>
        <v>0</v>
      </c>
      <c r="BI151" s="100">
        <f t="shared" si="12"/>
        <v>0</v>
      </c>
      <c r="BJ151" s="14" t="s">
        <v>93</v>
      </c>
      <c r="BK151" s="100">
        <f t="shared" si="13"/>
        <v>0</v>
      </c>
      <c r="BL151" s="14" t="s">
        <v>105</v>
      </c>
      <c r="BM151" s="176" t="s">
        <v>2314</v>
      </c>
    </row>
    <row r="152" spans="1:65" s="2" customFormat="1" ht="24.2" customHeight="1">
      <c r="A152" s="32"/>
      <c r="B152" s="132"/>
      <c r="C152" s="164" t="s">
        <v>198</v>
      </c>
      <c r="D152" s="164" t="s">
        <v>175</v>
      </c>
      <c r="E152" s="165" t="s">
        <v>2315</v>
      </c>
      <c r="F152" s="166" t="s">
        <v>2316</v>
      </c>
      <c r="G152" s="167" t="s">
        <v>362</v>
      </c>
      <c r="H152" s="168">
        <v>4</v>
      </c>
      <c r="I152" s="169"/>
      <c r="J152" s="170"/>
      <c r="K152" s="171"/>
      <c r="L152" s="33"/>
      <c r="M152" s="172" t="s">
        <v>1</v>
      </c>
      <c r="N152" s="173" t="s">
        <v>48</v>
      </c>
      <c r="O152" s="58"/>
      <c r="P152" s="174">
        <f t="shared" si="5"/>
        <v>0</v>
      </c>
      <c r="Q152" s="174">
        <v>1.3769999999999999E-2</v>
      </c>
      <c r="R152" s="174">
        <f t="shared" si="6"/>
        <v>5.5079999999999997E-2</v>
      </c>
      <c r="S152" s="174">
        <v>0</v>
      </c>
      <c r="T152" s="175">
        <f t="shared" si="7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6" t="s">
        <v>105</v>
      </c>
      <c r="AT152" s="176" t="s">
        <v>175</v>
      </c>
      <c r="AU152" s="176" t="s">
        <v>93</v>
      </c>
      <c r="AY152" s="14" t="s">
        <v>173</v>
      </c>
      <c r="BE152" s="100">
        <f t="shared" si="8"/>
        <v>0</v>
      </c>
      <c r="BF152" s="100">
        <f t="shared" si="9"/>
        <v>0</v>
      </c>
      <c r="BG152" s="100">
        <f t="shared" si="10"/>
        <v>0</v>
      </c>
      <c r="BH152" s="100">
        <f t="shared" si="11"/>
        <v>0</v>
      </c>
      <c r="BI152" s="100">
        <f t="shared" si="12"/>
        <v>0</v>
      </c>
      <c r="BJ152" s="14" t="s">
        <v>93</v>
      </c>
      <c r="BK152" s="100">
        <f t="shared" si="13"/>
        <v>0</v>
      </c>
      <c r="BL152" s="14" t="s">
        <v>105</v>
      </c>
      <c r="BM152" s="176" t="s">
        <v>2317</v>
      </c>
    </row>
    <row r="153" spans="1:65" s="2" customFormat="1" ht="24.2" customHeight="1">
      <c r="A153" s="32"/>
      <c r="B153" s="132"/>
      <c r="C153" s="164" t="s">
        <v>202</v>
      </c>
      <c r="D153" s="164" t="s">
        <v>175</v>
      </c>
      <c r="E153" s="165" t="s">
        <v>2318</v>
      </c>
      <c r="F153" s="166" t="s">
        <v>2319</v>
      </c>
      <c r="G153" s="167" t="s">
        <v>362</v>
      </c>
      <c r="H153" s="168">
        <v>2</v>
      </c>
      <c r="I153" s="169"/>
      <c r="J153" s="170"/>
      <c r="K153" s="171"/>
      <c r="L153" s="33"/>
      <c r="M153" s="172" t="s">
        <v>1</v>
      </c>
      <c r="N153" s="173" t="s">
        <v>48</v>
      </c>
      <c r="O153" s="58"/>
      <c r="P153" s="174">
        <f t="shared" si="5"/>
        <v>0</v>
      </c>
      <c r="Q153" s="174">
        <v>5.4609999999999999E-2</v>
      </c>
      <c r="R153" s="174">
        <f t="shared" si="6"/>
        <v>0.10922</v>
      </c>
      <c r="S153" s="174">
        <v>0</v>
      </c>
      <c r="T153" s="175">
        <f t="shared" si="7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6" t="s">
        <v>105</v>
      </c>
      <c r="AT153" s="176" t="s">
        <v>175</v>
      </c>
      <c r="AU153" s="176" t="s">
        <v>93</v>
      </c>
      <c r="AY153" s="14" t="s">
        <v>173</v>
      </c>
      <c r="BE153" s="100">
        <f t="shared" si="8"/>
        <v>0</v>
      </c>
      <c r="BF153" s="100">
        <f t="shared" si="9"/>
        <v>0</v>
      </c>
      <c r="BG153" s="100">
        <f t="shared" si="10"/>
        <v>0</v>
      </c>
      <c r="BH153" s="100">
        <f t="shared" si="11"/>
        <v>0</v>
      </c>
      <c r="BI153" s="100">
        <f t="shared" si="12"/>
        <v>0</v>
      </c>
      <c r="BJ153" s="14" t="s">
        <v>93</v>
      </c>
      <c r="BK153" s="100">
        <f t="shared" si="13"/>
        <v>0</v>
      </c>
      <c r="BL153" s="14" t="s">
        <v>105</v>
      </c>
      <c r="BM153" s="176" t="s">
        <v>2320</v>
      </c>
    </row>
    <row r="154" spans="1:65" s="2" customFormat="1" ht="37.9" customHeight="1">
      <c r="A154" s="32"/>
      <c r="B154" s="132"/>
      <c r="C154" s="164" t="s">
        <v>206</v>
      </c>
      <c r="D154" s="164" t="s">
        <v>175</v>
      </c>
      <c r="E154" s="165" t="s">
        <v>2321</v>
      </c>
      <c r="F154" s="166" t="s">
        <v>2322</v>
      </c>
      <c r="G154" s="167" t="s">
        <v>178</v>
      </c>
      <c r="H154" s="168">
        <v>21.594999999999999</v>
      </c>
      <c r="I154" s="169"/>
      <c r="J154" s="170"/>
      <c r="K154" s="171"/>
      <c r="L154" s="33"/>
      <c r="M154" s="172" t="s">
        <v>1</v>
      </c>
      <c r="N154" s="173" t="s">
        <v>48</v>
      </c>
      <c r="O154" s="58"/>
      <c r="P154" s="174">
        <f t="shared" si="5"/>
        <v>0</v>
      </c>
      <c r="Q154" s="174">
        <v>1.8350000000000002E-2</v>
      </c>
      <c r="R154" s="174">
        <f t="shared" si="6"/>
        <v>0.39626825000000004</v>
      </c>
      <c r="S154" s="174">
        <v>0</v>
      </c>
      <c r="T154" s="175">
        <f t="shared" si="7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6" t="s">
        <v>105</v>
      </c>
      <c r="AT154" s="176" t="s">
        <v>175</v>
      </c>
      <c r="AU154" s="176" t="s">
        <v>93</v>
      </c>
      <c r="AY154" s="14" t="s">
        <v>173</v>
      </c>
      <c r="BE154" s="100">
        <f t="shared" si="8"/>
        <v>0</v>
      </c>
      <c r="BF154" s="100">
        <f t="shared" si="9"/>
        <v>0</v>
      </c>
      <c r="BG154" s="100">
        <f t="shared" si="10"/>
        <v>0</v>
      </c>
      <c r="BH154" s="100">
        <f t="shared" si="11"/>
        <v>0</v>
      </c>
      <c r="BI154" s="100">
        <f t="shared" si="12"/>
        <v>0</v>
      </c>
      <c r="BJ154" s="14" t="s">
        <v>93</v>
      </c>
      <c r="BK154" s="100">
        <f t="shared" si="13"/>
        <v>0</v>
      </c>
      <c r="BL154" s="14" t="s">
        <v>105</v>
      </c>
      <c r="BM154" s="176" t="s">
        <v>2323</v>
      </c>
    </row>
    <row r="155" spans="1:65" s="2" customFormat="1" ht="24.2" customHeight="1">
      <c r="A155" s="32"/>
      <c r="B155" s="132"/>
      <c r="C155" s="164" t="s">
        <v>210</v>
      </c>
      <c r="D155" s="164" t="s">
        <v>175</v>
      </c>
      <c r="E155" s="165" t="s">
        <v>2324</v>
      </c>
      <c r="F155" s="166" t="s">
        <v>2325</v>
      </c>
      <c r="G155" s="167" t="s">
        <v>362</v>
      </c>
      <c r="H155" s="168">
        <v>12</v>
      </c>
      <c r="I155" s="169"/>
      <c r="J155" s="170"/>
      <c r="K155" s="171"/>
      <c r="L155" s="33"/>
      <c r="M155" s="172" t="s">
        <v>1</v>
      </c>
      <c r="N155" s="173" t="s">
        <v>48</v>
      </c>
      <c r="O155" s="58"/>
      <c r="P155" s="174">
        <f t="shared" si="5"/>
        <v>0</v>
      </c>
      <c r="Q155" s="174">
        <v>4.45E-3</v>
      </c>
      <c r="R155" s="174">
        <f t="shared" si="6"/>
        <v>5.3400000000000003E-2</v>
      </c>
      <c r="S155" s="174">
        <v>0</v>
      </c>
      <c r="T155" s="175">
        <f t="shared" si="7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6" t="s">
        <v>105</v>
      </c>
      <c r="AT155" s="176" t="s">
        <v>175</v>
      </c>
      <c r="AU155" s="176" t="s">
        <v>93</v>
      </c>
      <c r="AY155" s="14" t="s">
        <v>173</v>
      </c>
      <c r="BE155" s="100">
        <f t="shared" si="8"/>
        <v>0</v>
      </c>
      <c r="BF155" s="100">
        <f t="shared" si="9"/>
        <v>0</v>
      </c>
      <c r="BG155" s="100">
        <f t="shared" si="10"/>
        <v>0</v>
      </c>
      <c r="BH155" s="100">
        <f t="shared" si="11"/>
        <v>0</v>
      </c>
      <c r="BI155" s="100">
        <f t="shared" si="12"/>
        <v>0</v>
      </c>
      <c r="BJ155" s="14" t="s">
        <v>93</v>
      </c>
      <c r="BK155" s="100">
        <f t="shared" si="13"/>
        <v>0</v>
      </c>
      <c r="BL155" s="14" t="s">
        <v>105</v>
      </c>
      <c r="BM155" s="176" t="s">
        <v>2326</v>
      </c>
    </row>
    <row r="156" spans="1:65" s="2" customFormat="1" ht="24.2" customHeight="1">
      <c r="A156" s="32"/>
      <c r="B156" s="132"/>
      <c r="C156" s="164" t="s">
        <v>214</v>
      </c>
      <c r="D156" s="164" t="s">
        <v>175</v>
      </c>
      <c r="E156" s="165" t="s">
        <v>2327</v>
      </c>
      <c r="F156" s="166" t="s">
        <v>2328</v>
      </c>
      <c r="G156" s="167" t="s">
        <v>362</v>
      </c>
      <c r="H156" s="168">
        <v>6</v>
      </c>
      <c r="I156" s="169"/>
      <c r="J156" s="170"/>
      <c r="K156" s="171"/>
      <c r="L156" s="33"/>
      <c r="M156" s="172" t="s">
        <v>1</v>
      </c>
      <c r="N156" s="173" t="s">
        <v>48</v>
      </c>
      <c r="O156" s="58"/>
      <c r="P156" s="174">
        <f t="shared" si="5"/>
        <v>0</v>
      </c>
      <c r="Q156" s="174">
        <v>1.2749999999999999E-2</v>
      </c>
      <c r="R156" s="174">
        <f t="shared" si="6"/>
        <v>7.6499999999999999E-2</v>
      </c>
      <c r="S156" s="174">
        <v>0</v>
      </c>
      <c r="T156" s="175">
        <f t="shared" si="7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6" t="s">
        <v>105</v>
      </c>
      <c r="AT156" s="176" t="s">
        <v>175</v>
      </c>
      <c r="AU156" s="176" t="s">
        <v>93</v>
      </c>
      <c r="AY156" s="14" t="s">
        <v>173</v>
      </c>
      <c r="BE156" s="100">
        <f t="shared" si="8"/>
        <v>0</v>
      </c>
      <c r="BF156" s="100">
        <f t="shared" si="9"/>
        <v>0</v>
      </c>
      <c r="BG156" s="100">
        <f t="shared" si="10"/>
        <v>0</v>
      </c>
      <c r="BH156" s="100">
        <f t="shared" si="11"/>
        <v>0</v>
      </c>
      <c r="BI156" s="100">
        <f t="shared" si="12"/>
        <v>0</v>
      </c>
      <c r="BJ156" s="14" t="s">
        <v>93</v>
      </c>
      <c r="BK156" s="100">
        <f t="shared" si="13"/>
        <v>0</v>
      </c>
      <c r="BL156" s="14" t="s">
        <v>105</v>
      </c>
      <c r="BM156" s="176" t="s">
        <v>2329</v>
      </c>
    </row>
    <row r="157" spans="1:65" s="2" customFormat="1" ht="24.2" customHeight="1">
      <c r="A157" s="32"/>
      <c r="B157" s="132"/>
      <c r="C157" s="164" t="s">
        <v>218</v>
      </c>
      <c r="D157" s="164" t="s">
        <v>175</v>
      </c>
      <c r="E157" s="165" t="s">
        <v>2330</v>
      </c>
      <c r="F157" s="166" t="s">
        <v>2331</v>
      </c>
      <c r="G157" s="167" t="s">
        <v>362</v>
      </c>
      <c r="H157" s="168">
        <v>2</v>
      </c>
      <c r="I157" s="169"/>
      <c r="J157" s="170"/>
      <c r="K157" s="171"/>
      <c r="L157" s="33"/>
      <c r="M157" s="172" t="s">
        <v>1</v>
      </c>
      <c r="N157" s="173" t="s">
        <v>48</v>
      </c>
      <c r="O157" s="58"/>
      <c r="P157" s="174">
        <f t="shared" si="5"/>
        <v>0</v>
      </c>
      <c r="Q157" s="174">
        <v>4.3900000000000002E-2</v>
      </c>
      <c r="R157" s="174">
        <f t="shared" si="6"/>
        <v>8.7800000000000003E-2</v>
      </c>
      <c r="S157" s="174">
        <v>0</v>
      </c>
      <c r="T157" s="175">
        <f t="shared" si="7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6" t="s">
        <v>105</v>
      </c>
      <c r="AT157" s="176" t="s">
        <v>175</v>
      </c>
      <c r="AU157" s="176" t="s">
        <v>93</v>
      </c>
      <c r="AY157" s="14" t="s">
        <v>173</v>
      </c>
      <c r="BE157" s="100">
        <f t="shared" si="8"/>
        <v>0</v>
      </c>
      <c r="BF157" s="100">
        <f t="shared" si="9"/>
        <v>0</v>
      </c>
      <c r="BG157" s="100">
        <f t="shared" si="10"/>
        <v>0</v>
      </c>
      <c r="BH157" s="100">
        <f t="shared" si="11"/>
        <v>0</v>
      </c>
      <c r="BI157" s="100">
        <f t="shared" si="12"/>
        <v>0</v>
      </c>
      <c r="BJ157" s="14" t="s">
        <v>93</v>
      </c>
      <c r="BK157" s="100">
        <f t="shared" si="13"/>
        <v>0</v>
      </c>
      <c r="BL157" s="14" t="s">
        <v>105</v>
      </c>
      <c r="BM157" s="176" t="s">
        <v>2332</v>
      </c>
    </row>
    <row r="158" spans="1:65" s="2" customFormat="1" ht="24.2" customHeight="1">
      <c r="A158" s="32"/>
      <c r="B158" s="132"/>
      <c r="C158" s="164" t="s">
        <v>222</v>
      </c>
      <c r="D158" s="164" t="s">
        <v>175</v>
      </c>
      <c r="E158" s="165" t="s">
        <v>539</v>
      </c>
      <c r="F158" s="166" t="s">
        <v>540</v>
      </c>
      <c r="G158" s="167" t="s">
        <v>261</v>
      </c>
      <c r="H158" s="168">
        <v>45.83</v>
      </c>
      <c r="I158" s="169"/>
      <c r="J158" s="170"/>
      <c r="K158" s="171"/>
      <c r="L158" s="33"/>
      <c r="M158" s="172" t="s">
        <v>1</v>
      </c>
      <c r="N158" s="173" t="s">
        <v>48</v>
      </c>
      <c r="O158" s="58"/>
      <c r="P158" s="174">
        <f t="shared" si="5"/>
        <v>0</v>
      </c>
      <c r="Q158" s="174">
        <v>4.3200000000000001E-3</v>
      </c>
      <c r="R158" s="174">
        <f t="shared" si="6"/>
        <v>0.19798559999999998</v>
      </c>
      <c r="S158" s="174">
        <v>0</v>
      </c>
      <c r="T158" s="175">
        <f t="shared" si="7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6" t="s">
        <v>105</v>
      </c>
      <c r="AT158" s="176" t="s">
        <v>175</v>
      </c>
      <c r="AU158" s="176" t="s">
        <v>93</v>
      </c>
      <c r="AY158" s="14" t="s">
        <v>173</v>
      </c>
      <c r="BE158" s="100">
        <f t="shared" si="8"/>
        <v>0</v>
      </c>
      <c r="BF158" s="100">
        <f t="shared" si="9"/>
        <v>0</v>
      </c>
      <c r="BG158" s="100">
        <f t="shared" si="10"/>
        <v>0</v>
      </c>
      <c r="BH158" s="100">
        <f t="shared" si="11"/>
        <v>0</v>
      </c>
      <c r="BI158" s="100">
        <f t="shared" si="12"/>
        <v>0</v>
      </c>
      <c r="BJ158" s="14" t="s">
        <v>93</v>
      </c>
      <c r="BK158" s="100">
        <f t="shared" si="13"/>
        <v>0</v>
      </c>
      <c r="BL158" s="14" t="s">
        <v>105</v>
      </c>
      <c r="BM158" s="176" t="s">
        <v>2333</v>
      </c>
    </row>
    <row r="159" spans="1:65" s="2" customFormat="1" ht="24.2" customHeight="1">
      <c r="A159" s="32"/>
      <c r="B159" s="132"/>
      <c r="C159" s="164" t="s">
        <v>226</v>
      </c>
      <c r="D159" s="164" t="s">
        <v>175</v>
      </c>
      <c r="E159" s="165" t="s">
        <v>2334</v>
      </c>
      <c r="F159" s="166" t="s">
        <v>2335</v>
      </c>
      <c r="G159" s="167" t="s">
        <v>178</v>
      </c>
      <c r="H159" s="168">
        <v>28.004000000000001</v>
      </c>
      <c r="I159" s="169"/>
      <c r="J159" s="170"/>
      <c r="K159" s="171"/>
      <c r="L159" s="33"/>
      <c r="M159" s="172" t="s">
        <v>1</v>
      </c>
      <c r="N159" s="173" t="s">
        <v>48</v>
      </c>
      <c r="O159" s="58"/>
      <c r="P159" s="174">
        <f t="shared" si="5"/>
        <v>0</v>
      </c>
      <c r="Q159" s="174">
        <v>1.634E-2</v>
      </c>
      <c r="R159" s="174">
        <f t="shared" si="6"/>
        <v>0.45758536000000005</v>
      </c>
      <c r="S159" s="174">
        <v>0</v>
      </c>
      <c r="T159" s="175">
        <f t="shared" si="7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6" t="s">
        <v>105</v>
      </c>
      <c r="AT159" s="176" t="s">
        <v>175</v>
      </c>
      <c r="AU159" s="176" t="s">
        <v>93</v>
      </c>
      <c r="AY159" s="14" t="s">
        <v>173</v>
      </c>
      <c r="BE159" s="100">
        <f t="shared" si="8"/>
        <v>0</v>
      </c>
      <c r="BF159" s="100">
        <f t="shared" si="9"/>
        <v>0</v>
      </c>
      <c r="BG159" s="100">
        <f t="shared" si="10"/>
        <v>0</v>
      </c>
      <c r="BH159" s="100">
        <f t="shared" si="11"/>
        <v>0</v>
      </c>
      <c r="BI159" s="100">
        <f t="shared" si="12"/>
        <v>0</v>
      </c>
      <c r="BJ159" s="14" t="s">
        <v>93</v>
      </c>
      <c r="BK159" s="100">
        <f t="shared" si="13"/>
        <v>0</v>
      </c>
      <c r="BL159" s="14" t="s">
        <v>105</v>
      </c>
      <c r="BM159" s="176" t="s">
        <v>2336</v>
      </c>
    </row>
    <row r="160" spans="1:65" s="2" customFormat="1" ht="24.2" customHeight="1">
      <c r="A160" s="32"/>
      <c r="B160" s="132"/>
      <c r="C160" s="164" t="s">
        <v>230</v>
      </c>
      <c r="D160" s="164" t="s">
        <v>175</v>
      </c>
      <c r="E160" s="165" t="s">
        <v>2337</v>
      </c>
      <c r="F160" s="166" t="s">
        <v>2338</v>
      </c>
      <c r="G160" s="167" t="s">
        <v>178</v>
      </c>
      <c r="H160" s="168">
        <v>14.064</v>
      </c>
      <c r="I160" s="169"/>
      <c r="J160" s="170"/>
      <c r="K160" s="171"/>
      <c r="L160" s="33"/>
      <c r="M160" s="172" t="s">
        <v>1</v>
      </c>
      <c r="N160" s="173" t="s">
        <v>48</v>
      </c>
      <c r="O160" s="58"/>
      <c r="P160" s="174">
        <f t="shared" si="5"/>
        <v>0</v>
      </c>
      <c r="Q160" s="174">
        <v>1.1509999999999999E-2</v>
      </c>
      <c r="R160" s="174">
        <f t="shared" si="6"/>
        <v>0.16187663999999999</v>
      </c>
      <c r="S160" s="174">
        <v>0</v>
      </c>
      <c r="T160" s="175">
        <f t="shared" si="7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6" t="s">
        <v>105</v>
      </c>
      <c r="AT160" s="176" t="s">
        <v>175</v>
      </c>
      <c r="AU160" s="176" t="s">
        <v>93</v>
      </c>
      <c r="AY160" s="14" t="s">
        <v>173</v>
      </c>
      <c r="BE160" s="100">
        <f t="shared" si="8"/>
        <v>0</v>
      </c>
      <c r="BF160" s="100">
        <f t="shared" si="9"/>
        <v>0</v>
      </c>
      <c r="BG160" s="100">
        <f t="shared" si="10"/>
        <v>0</v>
      </c>
      <c r="BH160" s="100">
        <f t="shared" si="11"/>
        <v>0</v>
      </c>
      <c r="BI160" s="100">
        <f t="shared" si="12"/>
        <v>0</v>
      </c>
      <c r="BJ160" s="14" t="s">
        <v>93</v>
      </c>
      <c r="BK160" s="100">
        <f t="shared" si="13"/>
        <v>0</v>
      </c>
      <c r="BL160" s="14" t="s">
        <v>105</v>
      </c>
      <c r="BM160" s="176" t="s">
        <v>2339</v>
      </c>
    </row>
    <row r="161" spans="1:65" s="2" customFormat="1" ht="37.9" customHeight="1">
      <c r="A161" s="32"/>
      <c r="B161" s="132"/>
      <c r="C161" s="164" t="s">
        <v>234</v>
      </c>
      <c r="D161" s="164" t="s">
        <v>175</v>
      </c>
      <c r="E161" s="165" t="s">
        <v>545</v>
      </c>
      <c r="F161" s="166" t="s">
        <v>546</v>
      </c>
      <c r="G161" s="167" t="s">
        <v>178</v>
      </c>
      <c r="H161" s="168">
        <v>25.466000000000001</v>
      </c>
      <c r="I161" s="169"/>
      <c r="J161" s="170"/>
      <c r="K161" s="171"/>
      <c r="L161" s="33"/>
      <c r="M161" s="172" t="s">
        <v>1</v>
      </c>
      <c r="N161" s="173" t="s">
        <v>48</v>
      </c>
      <c r="O161" s="58"/>
      <c r="P161" s="174">
        <f t="shared" si="5"/>
        <v>0</v>
      </c>
      <c r="Q161" s="174">
        <v>4.4999999999999999E-4</v>
      </c>
      <c r="R161" s="174">
        <f t="shared" si="6"/>
        <v>1.14597E-2</v>
      </c>
      <c r="S161" s="174">
        <v>0</v>
      </c>
      <c r="T161" s="175">
        <f t="shared" si="7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6" t="s">
        <v>105</v>
      </c>
      <c r="AT161" s="176" t="s">
        <v>175</v>
      </c>
      <c r="AU161" s="176" t="s">
        <v>93</v>
      </c>
      <c r="AY161" s="14" t="s">
        <v>173</v>
      </c>
      <c r="BE161" s="100">
        <f t="shared" si="8"/>
        <v>0</v>
      </c>
      <c r="BF161" s="100">
        <f t="shared" si="9"/>
        <v>0</v>
      </c>
      <c r="BG161" s="100">
        <f t="shared" si="10"/>
        <v>0</v>
      </c>
      <c r="BH161" s="100">
        <f t="shared" si="11"/>
        <v>0</v>
      </c>
      <c r="BI161" s="100">
        <f t="shared" si="12"/>
        <v>0</v>
      </c>
      <c r="BJ161" s="14" t="s">
        <v>93</v>
      </c>
      <c r="BK161" s="100">
        <f t="shared" si="13"/>
        <v>0</v>
      </c>
      <c r="BL161" s="14" t="s">
        <v>105</v>
      </c>
      <c r="BM161" s="176" t="s">
        <v>2340</v>
      </c>
    </row>
    <row r="162" spans="1:65" s="2" customFormat="1" ht="24.2" customHeight="1">
      <c r="A162" s="32"/>
      <c r="B162" s="132"/>
      <c r="C162" s="164" t="s">
        <v>239</v>
      </c>
      <c r="D162" s="164" t="s">
        <v>175</v>
      </c>
      <c r="E162" s="165" t="s">
        <v>548</v>
      </c>
      <c r="F162" s="166" t="s">
        <v>549</v>
      </c>
      <c r="G162" s="167" t="s">
        <v>178</v>
      </c>
      <c r="H162" s="168">
        <v>25.466000000000001</v>
      </c>
      <c r="I162" s="169"/>
      <c r="J162" s="170"/>
      <c r="K162" s="171"/>
      <c r="L162" s="33"/>
      <c r="M162" s="172" t="s">
        <v>1</v>
      </c>
      <c r="N162" s="173" t="s">
        <v>48</v>
      </c>
      <c r="O162" s="58"/>
      <c r="P162" s="174">
        <f t="shared" si="5"/>
        <v>0</v>
      </c>
      <c r="Q162" s="174">
        <v>1.3600000000000001E-3</v>
      </c>
      <c r="R162" s="174">
        <f t="shared" si="6"/>
        <v>3.4633760000000006E-2</v>
      </c>
      <c r="S162" s="174">
        <v>0</v>
      </c>
      <c r="T162" s="175">
        <f t="shared" si="7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6" t="s">
        <v>105</v>
      </c>
      <c r="AT162" s="176" t="s">
        <v>175</v>
      </c>
      <c r="AU162" s="176" t="s">
        <v>93</v>
      </c>
      <c r="AY162" s="14" t="s">
        <v>173</v>
      </c>
      <c r="BE162" s="100">
        <f t="shared" si="8"/>
        <v>0</v>
      </c>
      <c r="BF162" s="100">
        <f t="shared" si="9"/>
        <v>0</v>
      </c>
      <c r="BG162" s="100">
        <f t="shared" si="10"/>
        <v>0</v>
      </c>
      <c r="BH162" s="100">
        <f t="shared" si="11"/>
        <v>0</v>
      </c>
      <c r="BI162" s="100">
        <f t="shared" si="12"/>
        <v>0</v>
      </c>
      <c r="BJ162" s="14" t="s">
        <v>93</v>
      </c>
      <c r="BK162" s="100">
        <f t="shared" si="13"/>
        <v>0</v>
      </c>
      <c r="BL162" s="14" t="s">
        <v>105</v>
      </c>
      <c r="BM162" s="176" t="s">
        <v>2341</v>
      </c>
    </row>
    <row r="163" spans="1:65" s="2" customFormat="1" ht="24.2" customHeight="1">
      <c r="A163" s="32"/>
      <c r="B163" s="132"/>
      <c r="C163" s="164" t="s">
        <v>243</v>
      </c>
      <c r="D163" s="164" t="s">
        <v>175</v>
      </c>
      <c r="E163" s="165" t="s">
        <v>551</v>
      </c>
      <c r="F163" s="166" t="s">
        <v>552</v>
      </c>
      <c r="G163" s="167" t="s">
        <v>178</v>
      </c>
      <c r="H163" s="168">
        <v>25.466000000000001</v>
      </c>
      <c r="I163" s="169"/>
      <c r="J163" s="170"/>
      <c r="K163" s="171"/>
      <c r="L163" s="33"/>
      <c r="M163" s="172" t="s">
        <v>1</v>
      </c>
      <c r="N163" s="173" t="s">
        <v>48</v>
      </c>
      <c r="O163" s="58"/>
      <c r="P163" s="174">
        <f t="shared" si="5"/>
        <v>0</v>
      </c>
      <c r="Q163" s="174">
        <v>6.2399999999999999E-3</v>
      </c>
      <c r="R163" s="174">
        <f t="shared" si="6"/>
        <v>0.15890783999999999</v>
      </c>
      <c r="S163" s="174">
        <v>0</v>
      </c>
      <c r="T163" s="175">
        <f t="shared" si="7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6" t="s">
        <v>105</v>
      </c>
      <c r="AT163" s="176" t="s">
        <v>175</v>
      </c>
      <c r="AU163" s="176" t="s">
        <v>93</v>
      </c>
      <c r="AY163" s="14" t="s">
        <v>173</v>
      </c>
      <c r="BE163" s="100">
        <f t="shared" si="8"/>
        <v>0</v>
      </c>
      <c r="BF163" s="100">
        <f t="shared" si="9"/>
        <v>0</v>
      </c>
      <c r="BG163" s="100">
        <f t="shared" si="10"/>
        <v>0</v>
      </c>
      <c r="BH163" s="100">
        <f t="shared" si="11"/>
        <v>0</v>
      </c>
      <c r="BI163" s="100">
        <f t="shared" si="12"/>
        <v>0</v>
      </c>
      <c r="BJ163" s="14" t="s">
        <v>93</v>
      </c>
      <c r="BK163" s="100">
        <f t="shared" si="13"/>
        <v>0</v>
      </c>
      <c r="BL163" s="14" t="s">
        <v>105</v>
      </c>
      <c r="BM163" s="176" t="s">
        <v>2342</v>
      </c>
    </row>
    <row r="164" spans="1:65" s="2" customFormat="1" ht="24.2" customHeight="1">
      <c r="A164" s="32"/>
      <c r="B164" s="132"/>
      <c r="C164" s="164" t="s">
        <v>247</v>
      </c>
      <c r="D164" s="164" t="s">
        <v>175</v>
      </c>
      <c r="E164" s="165" t="s">
        <v>554</v>
      </c>
      <c r="F164" s="166" t="s">
        <v>555</v>
      </c>
      <c r="G164" s="167" t="s">
        <v>178</v>
      </c>
      <c r="H164" s="168">
        <v>25.466000000000001</v>
      </c>
      <c r="I164" s="169"/>
      <c r="J164" s="170"/>
      <c r="K164" s="171"/>
      <c r="L164" s="33"/>
      <c r="M164" s="172" t="s">
        <v>1</v>
      </c>
      <c r="N164" s="173" t="s">
        <v>48</v>
      </c>
      <c r="O164" s="58"/>
      <c r="P164" s="174">
        <f t="shared" si="5"/>
        <v>0</v>
      </c>
      <c r="Q164" s="174">
        <v>3.7400000000000003E-2</v>
      </c>
      <c r="R164" s="174">
        <f t="shared" si="6"/>
        <v>0.95242840000000006</v>
      </c>
      <c r="S164" s="174">
        <v>0</v>
      </c>
      <c r="T164" s="175">
        <f t="shared" si="7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6" t="s">
        <v>105</v>
      </c>
      <c r="AT164" s="176" t="s">
        <v>175</v>
      </c>
      <c r="AU164" s="176" t="s">
        <v>93</v>
      </c>
      <c r="AY164" s="14" t="s">
        <v>173</v>
      </c>
      <c r="BE164" s="100">
        <f t="shared" si="8"/>
        <v>0</v>
      </c>
      <c r="BF164" s="100">
        <f t="shared" si="9"/>
        <v>0</v>
      </c>
      <c r="BG164" s="100">
        <f t="shared" si="10"/>
        <v>0</v>
      </c>
      <c r="BH164" s="100">
        <f t="shared" si="11"/>
        <v>0</v>
      </c>
      <c r="BI164" s="100">
        <f t="shared" si="12"/>
        <v>0</v>
      </c>
      <c r="BJ164" s="14" t="s">
        <v>93</v>
      </c>
      <c r="BK164" s="100">
        <f t="shared" si="13"/>
        <v>0</v>
      </c>
      <c r="BL164" s="14" t="s">
        <v>105</v>
      </c>
      <c r="BM164" s="176" t="s">
        <v>2343</v>
      </c>
    </row>
    <row r="165" spans="1:65" s="2" customFormat="1" ht="24.2" customHeight="1">
      <c r="A165" s="32"/>
      <c r="B165" s="132"/>
      <c r="C165" s="164" t="s">
        <v>7</v>
      </c>
      <c r="D165" s="164" t="s">
        <v>175</v>
      </c>
      <c r="E165" s="165" t="s">
        <v>557</v>
      </c>
      <c r="F165" s="166" t="s">
        <v>558</v>
      </c>
      <c r="G165" s="167" t="s">
        <v>178</v>
      </c>
      <c r="H165" s="168">
        <v>23.724</v>
      </c>
      <c r="I165" s="169"/>
      <c r="J165" s="170"/>
      <c r="K165" s="171"/>
      <c r="L165" s="33"/>
      <c r="M165" s="172" t="s">
        <v>1</v>
      </c>
      <c r="N165" s="173" t="s">
        <v>48</v>
      </c>
      <c r="O165" s="58"/>
      <c r="P165" s="174">
        <f t="shared" si="5"/>
        <v>0</v>
      </c>
      <c r="Q165" s="174">
        <v>1.0240000000000001E-2</v>
      </c>
      <c r="R165" s="174">
        <f t="shared" si="6"/>
        <v>0.24293376000000003</v>
      </c>
      <c r="S165" s="174">
        <v>0</v>
      </c>
      <c r="T165" s="175">
        <f t="shared" si="7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6" t="s">
        <v>105</v>
      </c>
      <c r="AT165" s="176" t="s">
        <v>175</v>
      </c>
      <c r="AU165" s="176" t="s">
        <v>93</v>
      </c>
      <c r="AY165" s="14" t="s">
        <v>173</v>
      </c>
      <c r="BE165" s="100">
        <f t="shared" si="8"/>
        <v>0</v>
      </c>
      <c r="BF165" s="100">
        <f t="shared" si="9"/>
        <v>0</v>
      </c>
      <c r="BG165" s="100">
        <f t="shared" si="10"/>
        <v>0</v>
      </c>
      <c r="BH165" s="100">
        <f t="shared" si="11"/>
        <v>0</v>
      </c>
      <c r="BI165" s="100">
        <f t="shared" si="12"/>
        <v>0</v>
      </c>
      <c r="BJ165" s="14" t="s">
        <v>93</v>
      </c>
      <c r="BK165" s="100">
        <f t="shared" si="13"/>
        <v>0</v>
      </c>
      <c r="BL165" s="14" t="s">
        <v>105</v>
      </c>
      <c r="BM165" s="176" t="s">
        <v>2344</v>
      </c>
    </row>
    <row r="166" spans="1:65" s="2" customFormat="1" ht="24.2" customHeight="1">
      <c r="A166" s="32"/>
      <c r="B166" s="132"/>
      <c r="C166" s="164" t="s">
        <v>254</v>
      </c>
      <c r="D166" s="164" t="s">
        <v>175</v>
      </c>
      <c r="E166" s="165" t="s">
        <v>2345</v>
      </c>
      <c r="F166" s="166" t="s">
        <v>2346</v>
      </c>
      <c r="G166" s="167" t="s">
        <v>362</v>
      </c>
      <c r="H166" s="168">
        <v>2</v>
      </c>
      <c r="I166" s="169"/>
      <c r="J166" s="170"/>
      <c r="K166" s="171"/>
      <c r="L166" s="33"/>
      <c r="M166" s="172" t="s">
        <v>1</v>
      </c>
      <c r="N166" s="173" t="s">
        <v>48</v>
      </c>
      <c r="O166" s="58"/>
      <c r="P166" s="174">
        <f t="shared" si="5"/>
        <v>0</v>
      </c>
      <c r="Q166" s="174">
        <v>1.7500000000000002E-2</v>
      </c>
      <c r="R166" s="174">
        <f t="shared" si="6"/>
        <v>3.5000000000000003E-2</v>
      </c>
      <c r="S166" s="174">
        <v>0</v>
      </c>
      <c r="T166" s="175">
        <f t="shared" si="7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6" t="s">
        <v>105</v>
      </c>
      <c r="AT166" s="176" t="s">
        <v>175</v>
      </c>
      <c r="AU166" s="176" t="s">
        <v>93</v>
      </c>
      <c r="AY166" s="14" t="s">
        <v>173</v>
      </c>
      <c r="BE166" s="100">
        <f t="shared" si="8"/>
        <v>0</v>
      </c>
      <c r="BF166" s="100">
        <f t="shared" si="9"/>
        <v>0</v>
      </c>
      <c r="BG166" s="100">
        <f t="shared" si="10"/>
        <v>0</v>
      </c>
      <c r="BH166" s="100">
        <f t="shared" si="11"/>
        <v>0</v>
      </c>
      <c r="BI166" s="100">
        <f t="shared" si="12"/>
        <v>0</v>
      </c>
      <c r="BJ166" s="14" t="s">
        <v>93</v>
      </c>
      <c r="BK166" s="100">
        <f t="shared" si="13"/>
        <v>0</v>
      </c>
      <c r="BL166" s="14" t="s">
        <v>105</v>
      </c>
      <c r="BM166" s="176" t="s">
        <v>2347</v>
      </c>
    </row>
    <row r="167" spans="1:65" s="2" customFormat="1" ht="24.2" customHeight="1">
      <c r="A167" s="32"/>
      <c r="B167" s="132"/>
      <c r="C167" s="177" t="s">
        <v>258</v>
      </c>
      <c r="D167" s="177" t="s">
        <v>341</v>
      </c>
      <c r="E167" s="178" t="s">
        <v>2348</v>
      </c>
      <c r="F167" s="179" t="s">
        <v>2349</v>
      </c>
      <c r="G167" s="180" t="s">
        <v>362</v>
      </c>
      <c r="H167" s="181">
        <v>2</v>
      </c>
      <c r="I167" s="182"/>
      <c r="J167" s="183"/>
      <c r="K167" s="184"/>
      <c r="L167" s="185"/>
      <c r="M167" s="186" t="s">
        <v>1</v>
      </c>
      <c r="N167" s="187" t="s">
        <v>48</v>
      </c>
      <c r="O167" s="58"/>
      <c r="P167" s="174">
        <f t="shared" si="5"/>
        <v>0</v>
      </c>
      <c r="Q167" s="174">
        <v>1.46E-2</v>
      </c>
      <c r="R167" s="174">
        <f t="shared" si="6"/>
        <v>2.92E-2</v>
      </c>
      <c r="S167" s="174">
        <v>0</v>
      </c>
      <c r="T167" s="175">
        <f t="shared" si="7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6" t="s">
        <v>202</v>
      </c>
      <c r="AT167" s="176" t="s">
        <v>341</v>
      </c>
      <c r="AU167" s="176" t="s">
        <v>93</v>
      </c>
      <c r="AY167" s="14" t="s">
        <v>173</v>
      </c>
      <c r="BE167" s="100">
        <f t="shared" si="8"/>
        <v>0</v>
      </c>
      <c r="BF167" s="100">
        <f t="shared" si="9"/>
        <v>0</v>
      </c>
      <c r="BG167" s="100">
        <f t="shared" si="10"/>
        <v>0</v>
      </c>
      <c r="BH167" s="100">
        <f t="shared" si="11"/>
        <v>0</v>
      </c>
      <c r="BI167" s="100">
        <f t="shared" si="12"/>
        <v>0</v>
      </c>
      <c r="BJ167" s="14" t="s">
        <v>93</v>
      </c>
      <c r="BK167" s="100">
        <f t="shared" si="13"/>
        <v>0</v>
      </c>
      <c r="BL167" s="14" t="s">
        <v>105</v>
      </c>
      <c r="BM167" s="176" t="s">
        <v>2350</v>
      </c>
    </row>
    <row r="168" spans="1:65" s="12" customFormat="1" ht="22.9" customHeight="1">
      <c r="B168" s="151"/>
      <c r="D168" s="152" t="s">
        <v>81</v>
      </c>
      <c r="E168" s="162" t="s">
        <v>206</v>
      </c>
      <c r="F168" s="162" t="s">
        <v>238</v>
      </c>
      <c r="I168" s="154"/>
      <c r="J168" s="163"/>
      <c r="L168" s="151"/>
      <c r="M168" s="156"/>
      <c r="N168" s="157"/>
      <c r="O168" s="157"/>
      <c r="P168" s="158">
        <f>SUM(P169:P178)</f>
        <v>0</v>
      </c>
      <c r="Q168" s="157"/>
      <c r="R168" s="158">
        <f>SUM(R169:R178)</f>
        <v>0</v>
      </c>
      <c r="S168" s="157"/>
      <c r="T168" s="159">
        <f>SUM(T169:T178)</f>
        <v>3.005528</v>
      </c>
      <c r="AR168" s="152" t="s">
        <v>88</v>
      </c>
      <c r="AT168" s="160" t="s">
        <v>81</v>
      </c>
      <c r="AU168" s="160" t="s">
        <v>88</v>
      </c>
      <c r="AY168" s="152" t="s">
        <v>173</v>
      </c>
      <c r="BK168" s="161">
        <f>SUM(BK169:BK178)</f>
        <v>0</v>
      </c>
    </row>
    <row r="169" spans="1:65" s="2" customFormat="1" ht="24.2" customHeight="1">
      <c r="A169" s="32"/>
      <c r="B169" s="132"/>
      <c r="C169" s="164" t="s">
        <v>263</v>
      </c>
      <c r="D169" s="164" t="s">
        <v>175</v>
      </c>
      <c r="E169" s="165" t="s">
        <v>2351</v>
      </c>
      <c r="F169" s="166" t="s">
        <v>2352</v>
      </c>
      <c r="G169" s="167" t="s">
        <v>178</v>
      </c>
      <c r="H169" s="168">
        <v>12.343999999999999</v>
      </c>
      <c r="I169" s="169"/>
      <c r="J169" s="170"/>
      <c r="K169" s="171"/>
      <c r="L169" s="33"/>
      <c r="M169" s="172" t="s">
        <v>1</v>
      </c>
      <c r="N169" s="173" t="s">
        <v>48</v>
      </c>
      <c r="O169" s="58"/>
      <c r="P169" s="174">
        <f t="shared" ref="P169:P178" si="14">O169*H169</f>
        <v>0</v>
      </c>
      <c r="Q169" s="174">
        <v>0</v>
      </c>
      <c r="R169" s="174">
        <f t="shared" ref="R169:R178" si="15">Q169*H169</f>
        <v>0</v>
      </c>
      <c r="S169" s="174">
        <v>0.19600000000000001</v>
      </c>
      <c r="T169" s="175">
        <f t="shared" ref="T169:T178" si="16">S169*H169</f>
        <v>2.4194239999999998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6" t="s">
        <v>105</v>
      </c>
      <c r="AT169" s="176" t="s">
        <v>175</v>
      </c>
      <c r="AU169" s="176" t="s">
        <v>93</v>
      </c>
      <c r="AY169" s="14" t="s">
        <v>173</v>
      </c>
      <c r="BE169" s="100">
        <f t="shared" ref="BE169:BE178" si="17">IF(N169="základná",J169,0)</f>
        <v>0</v>
      </c>
      <c r="BF169" s="100">
        <f t="shared" ref="BF169:BF178" si="18">IF(N169="znížená",J169,0)</f>
        <v>0</v>
      </c>
      <c r="BG169" s="100">
        <f t="shared" ref="BG169:BG178" si="19">IF(N169="zákl. prenesená",J169,0)</f>
        <v>0</v>
      </c>
      <c r="BH169" s="100">
        <f t="shared" ref="BH169:BH178" si="20">IF(N169="zníž. prenesená",J169,0)</f>
        <v>0</v>
      </c>
      <c r="BI169" s="100">
        <f t="shared" ref="BI169:BI178" si="21">IF(N169="nulová",J169,0)</f>
        <v>0</v>
      </c>
      <c r="BJ169" s="14" t="s">
        <v>93</v>
      </c>
      <c r="BK169" s="100">
        <f t="shared" ref="BK169:BK178" si="22">ROUND(I169*H169,2)</f>
        <v>0</v>
      </c>
      <c r="BL169" s="14" t="s">
        <v>105</v>
      </c>
      <c r="BM169" s="176" t="s">
        <v>2353</v>
      </c>
    </row>
    <row r="170" spans="1:65" s="2" customFormat="1" ht="24.2" customHeight="1">
      <c r="A170" s="32"/>
      <c r="B170" s="132"/>
      <c r="C170" s="164" t="s">
        <v>267</v>
      </c>
      <c r="D170" s="164" t="s">
        <v>175</v>
      </c>
      <c r="E170" s="165" t="s">
        <v>2354</v>
      </c>
      <c r="F170" s="166" t="s">
        <v>2355</v>
      </c>
      <c r="G170" s="167" t="s">
        <v>178</v>
      </c>
      <c r="H170" s="168">
        <v>4.9800000000000004</v>
      </c>
      <c r="I170" s="169"/>
      <c r="J170" s="170"/>
      <c r="K170" s="171"/>
      <c r="L170" s="33"/>
      <c r="M170" s="172" t="s">
        <v>1</v>
      </c>
      <c r="N170" s="173" t="s">
        <v>48</v>
      </c>
      <c r="O170" s="58"/>
      <c r="P170" s="174">
        <f t="shared" si="14"/>
        <v>0</v>
      </c>
      <c r="Q170" s="174">
        <v>0</v>
      </c>
      <c r="R170" s="174">
        <f t="shared" si="15"/>
        <v>0</v>
      </c>
      <c r="S170" s="174">
        <v>0.02</v>
      </c>
      <c r="T170" s="175">
        <f t="shared" si="16"/>
        <v>9.9600000000000008E-2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6" t="s">
        <v>105</v>
      </c>
      <c r="AT170" s="176" t="s">
        <v>175</v>
      </c>
      <c r="AU170" s="176" t="s">
        <v>93</v>
      </c>
      <c r="AY170" s="14" t="s">
        <v>173</v>
      </c>
      <c r="BE170" s="100">
        <f t="shared" si="17"/>
        <v>0</v>
      </c>
      <c r="BF170" s="100">
        <f t="shared" si="18"/>
        <v>0</v>
      </c>
      <c r="BG170" s="100">
        <f t="shared" si="19"/>
        <v>0</v>
      </c>
      <c r="BH170" s="100">
        <f t="shared" si="20"/>
        <v>0</v>
      </c>
      <c r="BI170" s="100">
        <f t="shared" si="21"/>
        <v>0</v>
      </c>
      <c r="BJ170" s="14" t="s">
        <v>93</v>
      </c>
      <c r="BK170" s="100">
        <f t="shared" si="22"/>
        <v>0</v>
      </c>
      <c r="BL170" s="14" t="s">
        <v>105</v>
      </c>
      <c r="BM170" s="176" t="s">
        <v>2356</v>
      </c>
    </row>
    <row r="171" spans="1:65" s="2" customFormat="1" ht="24.2" customHeight="1">
      <c r="A171" s="32"/>
      <c r="B171" s="132"/>
      <c r="C171" s="164" t="s">
        <v>271</v>
      </c>
      <c r="D171" s="164" t="s">
        <v>175</v>
      </c>
      <c r="E171" s="165" t="s">
        <v>2357</v>
      </c>
      <c r="F171" s="166" t="s">
        <v>2358</v>
      </c>
      <c r="G171" s="167" t="s">
        <v>362</v>
      </c>
      <c r="H171" s="168">
        <v>3</v>
      </c>
      <c r="I171" s="169"/>
      <c r="J171" s="170"/>
      <c r="K171" s="171"/>
      <c r="L171" s="33"/>
      <c r="M171" s="172" t="s">
        <v>1</v>
      </c>
      <c r="N171" s="173" t="s">
        <v>48</v>
      </c>
      <c r="O171" s="58"/>
      <c r="P171" s="174">
        <f t="shared" si="14"/>
        <v>0</v>
      </c>
      <c r="Q171" s="174">
        <v>0</v>
      </c>
      <c r="R171" s="174">
        <f t="shared" si="15"/>
        <v>0</v>
      </c>
      <c r="S171" s="174">
        <v>2.4E-2</v>
      </c>
      <c r="T171" s="175">
        <f t="shared" si="16"/>
        <v>7.2000000000000008E-2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6" t="s">
        <v>105</v>
      </c>
      <c r="AT171" s="176" t="s">
        <v>175</v>
      </c>
      <c r="AU171" s="176" t="s">
        <v>93</v>
      </c>
      <c r="AY171" s="14" t="s">
        <v>173</v>
      </c>
      <c r="BE171" s="100">
        <f t="shared" si="17"/>
        <v>0</v>
      </c>
      <c r="BF171" s="100">
        <f t="shared" si="18"/>
        <v>0</v>
      </c>
      <c r="BG171" s="100">
        <f t="shared" si="19"/>
        <v>0</v>
      </c>
      <c r="BH171" s="100">
        <f t="shared" si="20"/>
        <v>0</v>
      </c>
      <c r="BI171" s="100">
        <f t="shared" si="21"/>
        <v>0</v>
      </c>
      <c r="BJ171" s="14" t="s">
        <v>93</v>
      </c>
      <c r="BK171" s="100">
        <f t="shared" si="22"/>
        <v>0</v>
      </c>
      <c r="BL171" s="14" t="s">
        <v>105</v>
      </c>
      <c r="BM171" s="176" t="s">
        <v>2359</v>
      </c>
    </row>
    <row r="172" spans="1:65" s="2" customFormat="1" ht="24.2" customHeight="1">
      <c r="A172" s="32"/>
      <c r="B172" s="132"/>
      <c r="C172" s="164" t="s">
        <v>275</v>
      </c>
      <c r="D172" s="164" t="s">
        <v>175</v>
      </c>
      <c r="E172" s="165" t="s">
        <v>2360</v>
      </c>
      <c r="F172" s="166" t="s">
        <v>2361</v>
      </c>
      <c r="G172" s="167" t="s">
        <v>178</v>
      </c>
      <c r="H172" s="168">
        <v>5.4539999999999997</v>
      </c>
      <c r="I172" s="169"/>
      <c r="J172" s="170"/>
      <c r="K172" s="171"/>
      <c r="L172" s="33"/>
      <c r="M172" s="172" t="s">
        <v>1</v>
      </c>
      <c r="N172" s="173" t="s">
        <v>48</v>
      </c>
      <c r="O172" s="58"/>
      <c r="P172" s="174">
        <f t="shared" si="14"/>
        <v>0</v>
      </c>
      <c r="Q172" s="174">
        <v>0</v>
      </c>
      <c r="R172" s="174">
        <f t="shared" si="15"/>
        <v>0</v>
      </c>
      <c r="S172" s="174">
        <v>7.5999999999999998E-2</v>
      </c>
      <c r="T172" s="175">
        <f t="shared" si="16"/>
        <v>0.41450399999999998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6" t="s">
        <v>105</v>
      </c>
      <c r="AT172" s="176" t="s">
        <v>175</v>
      </c>
      <c r="AU172" s="176" t="s">
        <v>93</v>
      </c>
      <c r="AY172" s="14" t="s">
        <v>173</v>
      </c>
      <c r="BE172" s="100">
        <f t="shared" si="17"/>
        <v>0</v>
      </c>
      <c r="BF172" s="100">
        <f t="shared" si="18"/>
        <v>0</v>
      </c>
      <c r="BG172" s="100">
        <f t="shared" si="19"/>
        <v>0</v>
      </c>
      <c r="BH172" s="100">
        <f t="shared" si="20"/>
        <v>0</v>
      </c>
      <c r="BI172" s="100">
        <f t="shared" si="21"/>
        <v>0</v>
      </c>
      <c r="BJ172" s="14" t="s">
        <v>93</v>
      </c>
      <c r="BK172" s="100">
        <f t="shared" si="22"/>
        <v>0</v>
      </c>
      <c r="BL172" s="14" t="s">
        <v>105</v>
      </c>
      <c r="BM172" s="176" t="s">
        <v>2362</v>
      </c>
    </row>
    <row r="173" spans="1:65" s="2" customFormat="1" ht="14.45" customHeight="1">
      <c r="A173" s="32"/>
      <c r="B173" s="132"/>
      <c r="C173" s="164" t="s">
        <v>277</v>
      </c>
      <c r="D173" s="164" t="s">
        <v>175</v>
      </c>
      <c r="E173" s="165" t="s">
        <v>298</v>
      </c>
      <c r="F173" s="166" t="s">
        <v>299</v>
      </c>
      <c r="G173" s="167" t="s">
        <v>300</v>
      </c>
      <c r="H173" s="168">
        <v>3.0470000000000002</v>
      </c>
      <c r="I173" s="169"/>
      <c r="J173" s="170"/>
      <c r="K173" s="171"/>
      <c r="L173" s="33"/>
      <c r="M173" s="172" t="s">
        <v>1</v>
      </c>
      <c r="N173" s="173" t="s">
        <v>48</v>
      </c>
      <c r="O173" s="58"/>
      <c r="P173" s="174">
        <f t="shared" si="14"/>
        <v>0</v>
      </c>
      <c r="Q173" s="174">
        <v>0</v>
      </c>
      <c r="R173" s="174">
        <f t="shared" si="15"/>
        <v>0</v>
      </c>
      <c r="S173" s="174">
        <v>0</v>
      </c>
      <c r="T173" s="175">
        <f t="shared" si="16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6" t="s">
        <v>105</v>
      </c>
      <c r="AT173" s="176" t="s">
        <v>175</v>
      </c>
      <c r="AU173" s="176" t="s">
        <v>93</v>
      </c>
      <c r="AY173" s="14" t="s">
        <v>173</v>
      </c>
      <c r="BE173" s="100">
        <f t="shared" si="17"/>
        <v>0</v>
      </c>
      <c r="BF173" s="100">
        <f t="shared" si="18"/>
        <v>0</v>
      </c>
      <c r="BG173" s="100">
        <f t="shared" si="19"/>
        <v>0</v>
      </c>
      <c r="BH173" s="100">
        <f t="shared" si="20"/>
        <v>0</v>
      </c>
      <c r="BI173" s="100">
        <f t="shared" si="21"/>
        <v>0</v>
      </c>
      <c r="BJ173" s="14" t="s">
        <v>93</v>
      </c>
      <c r="BK173" s="100">
        <f t="shared" si="22"/>
        <v>0</v>
      </c>
      <c r="BL173" s="14" t="s">
        <v>105</v>
      </c>
      <c r="BM173" s="176" t="s">
        <v>2363</v>
      </c>
    </row>
    <row r="174" spans="1:65" s="2" customFormat="1" ht="14.45" customHeight="1">
      <c r="A174" s="32"/>
      <c r="B174" s="132"/>
      <c r="C174" s="164" t="s">
        <v>281</v>
      </c>
      <c r="D174" s="164" t="s">
        <v>175</v>
      </c>
      <c r="E174" s="165" t="s">
        <v>307</v>
      </c>
      <c r="F174" s="166" t="s">
        <v>308</v>
      </c>
      <c r="G174" s="167" t="s">
        <v>300</v>
      </c>
      <c r="H174" s="168">
        <v>3.0470000000000002</v>
      </c>
      <c r="I174" s="169"/>
      <c r="J174" s="170"/>
      <c r="K174" s="171"/>
      <c r="L174" s="33"/>
      <c r="M174" s="172" t="s">
        <v>1</v>
      </c>
      <c r="N174" s="173" t="s">
        <v>48</v>
      </c>
      <c r="O174" s="58"/>
      <c r="P174" s="174">
        <f t="shared" si="14"/>
        <v>0</v>
      </c>
      <c r="Q174" s="174">
        <v>0</v>
      </c>
      <c r="R174" s="174">
        <f t="shared" si="15"/>
        <v>0</v>
      </c>
      <c r="S174" s="174">
        <v>0</v>
      </c>
      <c r="T174" s="175">
        <f t="shared" si="16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6" t="s">
        <v>105</v>
      </c>
      <c r="AT174" s="176" t="s">
        <v>175</v>
      </c>
      <c r="AU174" s="176" t="s">
        <v>93</v>
      </c>
      <c r="AY174" s="14" t="s">
        <v>173</v>
      </c>
      <c r="BE174" s="100">
        <f t="shared" si="17"/>
        <v>0</v>
      </c>
      <c r="BF174" s="100">
        <f t="shared" si="18"/>
        <v>0</v>
      </c>
      <c r="BG174" s="100">
        <f t="shared" si="19"/>
        <v>0</v>
      </c>
      <c r="BH174" s="100">
        <f t="shared" si="20"/>
        <v>0</v>
      </c>
      <c r="BI174" s="100">
        <f t="shared" si="21"/>
        <v>0</v>
      </c>
      <c r="BJ174" s="14" t="s">
        <v>93</v>
      </c>
      <c r="BK174" s="100">
        <f t="shared" si="22"/>
        <v>0</v>
      </c>
      <c r="BL174" s="14" t="s">
        <v>105</v>
      </c>
      <c r="BM174" s="176" t="s">
        <v>2364</v>
      </c>
    </row>
    <row r="175" spans="1:65" s="2" customFormat="1" ht="24.2" customHeight="1">
      <c r="A175" s="32"/>
      <c r="B175" s="132"/>
      <c r="C175" s="164" t="s">
        <v>285</v>
      </c>
      <c r="D175" s="164" t="s">
        <v>175</v>
      </c>
      <c r="E175" s="165" t="s">
        <v>311</v>
      </c>
      <c r="F175" s="166" t="s">
        <v>312</v>
      </c>
      <c r="G175" s="167" t="s">
        <v>300</v>
      </c>
      <c r="H175" s="168">
        <v>45.704999999999998</v>
      </c>
      <c r="I175" s="169"/>
      <c r="J175" s="170"/>
      <c r="K175" s="171"/>
      <c r="L175" s="33"/>
      <c r="M175" s="172" t="s">
        <v>1</v>
      </c>
      <c r="N175" s="173" t="s">
        <v>48</v>
      </c>
      <c r="O175" s="58"/>
      <c r="P175" s="174">
        <f t="shared" si="14"/>
        <v>0</v>
      </c>
      <c r="Q175" s="174">
        <v>0</v>
      </c>
      <c r="R175" s="174">
        <f t="shared" si="15"/>
        <v>0</v>
      </c>
      <c r="S175" s="174">
        <v>0</v>
      </c>
      <c r="T175" s="175">
        <f t="shared" si="16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6" t="s">
        <v>105</v>
      </c>
      <c r="AT175" s="176" t="s">
        <v>175</v>
      </c>
      <c r="AU175" s="176" t="s">
        <v>93</v>
      </c>
      <c r="AY175" s="14" t="s">
        <v>173</v>
      </c>
      <c r="BE175" s="100">
        <f t="shared" si="17"/>
        <v>0</v>
      </c>
      <c r="BF175" s="100">
        <f t="shared" si="18"/>
        <v>0</v>
      </c>
      <c r="BG175" s="100">
        <f t="shared" si="19"/>
        <v>0</v>
      </c>
      <c r="BH175" s="100">
        <f t="shared" si="20"/>
        <v>0</v>
      </c>
      <c r="BI175" s="100">
        <f t="shared" si="21"/>
        <v>0</v>
      </c>
      <c r="BJ175" s="14" t="s">
        <v>93</v>
      </c>
      <c r="BK175" s="100">
        <f t="shared" si="22"/>
        <v>0</v>
      </c>
      <c r="BL175" s="14" t="s">
        <v>105</v>
      </c>
      <c r="BM175" s="176" t="s">
        <v>2365</v>
      </c>
    </row>
    <row r="176" spans="1:65" s="2" customFormat="1" ht="24.2" customHeight="1">
      <c r="A176" s="32"/>
      <c r="B176" s="132"/>
      <c r="C176" s="164" t="s">
        <v>289</v>
      </c>
      <c r="D176" s="164" t="s">
        <v>175</v>
      </c>
      <c r="E176" s="165" t="s">
        <v>315</v>
      </c>
      <c r="F176" s="166" t="s">
        <v>316</v>
      </c>
      <c r="G176" s="167" t="s">
        <v>300</v>
      </c>
      <c r="H176" s="168">
        <v>3.0470000000000002</v>
      </c>
      <c r="I176" s="169"/>
      <c r="J176" s="170"/>
      <c r="K176" s="171"/>
      <c r="L176" s="33"/>
      <c r="M176" s="172" t="s">
        <v>1</v>
      </c>
      <c r="N176" s="173" t="s">
        <v>48</v>
      </c>
      <c r="O176" s="58"/>
      <c r="P176" s="174">
        <f t="shared" si="14"/>
        <v>0</v>
      </c>
      <c r="Q176" s="174">
        <v>0</v>
      </c>
      <c r="R176" s="174">
        <f t="shared" si="15"/>
        <v>0</v>
      </c>
      <c r="S176" s="174">
        <v>0</v>
      </c>
      <c r="T176" s="175">
        <f t="shared" si="16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6" t="s">
        <v>105</v>
      </c>
      <c r="AT176" s="176" t="s">
        <v>175</v>
      </c>
      <c r="AU176" s="176" t="s">
        <v>93</v>
      </c>
      <c r="AY176" s="14" t="s">
        <v>173</v>
      </c>
      <c r="BE176" s="100">
        <f t="shared" si="17"/>
        <v>0</v>
      </c>
      <c r="BF176" s="100">
        <f t="shared" si="18"/>
        <v>0</v>
      </c>
      <c r="BG176" s="100">
        <f t="shared" si="19"/>
        <v>0</v>
      </c>
      <c r="BH176" s="100">
        <f t="shared" si="20"/>
        <v>0</v>
      </c>
      <c r="BI176" s="100">
        <f t="shared" si="21"/>
        <v>0</v>
      </c>
      <c r="BJ176" s="14" t="s">
        <v>93</v>
      </c>
      <c r="BK176" s="100">
        <f t="shared" si="22"/>
        <v>0</v>
      </c>
      <c r="BL176" s="14" t="s">
        <v>105</v>
      </c>
      <c r="BM176" s="176" t="s">
        <v>2366</v>
      </c>
    </row>
    <row r="177" spans="1:65" s="2" customFormat="1" ht="24.2" customHeight="1">
      <c r="A177" s="32"/>
      <c r="B177" s="132"/>
      <c r="C177" s="164" t="s">
        <v>293</v>
      </c>
      <c r="D177" s="164" t="s">
        <v>175</v>
      </c>
      <c r="E177" s="165" t="s">
        <v>319</v>
      </c>
      <c r="F177" s="166" t="s">
        <v>320</v>
      </c>
      <c r="G177" s="167" t="s">
        <v>300</v>
      </c>
      <c r="H177" s="168">
        <v>24.376000000000001</v>
      </c>
      <c r="I177" s="169"/>
      <c r="J177" s="170"/>
      <c r="K177" s="171"/>
      <c r="L177" s="33"/>
      <c r="M177" s="172" t="s">
        <v>1</v>
      </c>
      <c r="N177" s="173" t="s">
        <v>48</v>
      </c>
      <c r="O177" s="58"/>
      <c r="P177" s="174">
        <f t="shared" si="14"/>
        <v>0</v>
      </c>
      <c r="Q177" s="174">
        <v>0</v>
      </c>
      <c r="R177" s="174">
        <f t="shared" si="15"/>
        <v>0</v>
      </c>
      <c r="S177" s="174">
        <v>0</v>
      </c>
      <c r="T177" s="175">
        <f t="shared" si="16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6" t="s">
        <v>105</v>
      </c>
      <c r="AT177" s="176" t="s">
        <v>175</v>
      </c>
      <c r="AU177" s="176" t="s">
        <v>93</v>
      </c>
      <c r="AY177" s="14" t="s">
        <v>173</v>
      </c>
      <c r="BE177" s="100">
        <f t="shared" si="17"/>
        <v>0</v>
      </c>
      <c r="BF177" s="100">
        <f t="shared" si="18"/>
        <v>0</v>
      </c>
      <c r="BG177" s="100">
        <f t="shared" si="19"/>
        <v>0</v>
      </c>
      <c r="BH177" s="100">
        <f t="shared" si="20"/>
        <v>0</v>
      </c>
      <c r="BI177" s="100">
        <f t="shared" si="21"/>
        <v>0</v>
      </c>
      <c r="BJ177" s="14" t="s">
        <v>93</v>
      </c>
      <c r="BK177" s="100">
        <f t="shared" si="22"/>
        <v>0</v>
      </c>
      <c r="BL177" s="14" t="s">
        <v>105</v>
      </c>
      <c r="BM177" s="176" t="s">
        <v>2367</v>
      </c>
    </row>
    <row r="178" spans="1:65" s="2" customFormat="1" ht="24.2" customHeight="1">
      <c r="A178" s="32"/>
      <c r="B178" s="132"/>
      <c r="C178" s="164" t="s">
        <v>297</v>
      </c>
      <c r="D178" s="164" t="s">
        <v>175</v>
      </c>
      <c r="E178" s="165" t="s">
        <v>323</v>
      </c>
      <c r="F178" s="166" t="s">
        <v>324</v>
      </c>
      <c r="G178" s="167" t="s">
        <v>300</v>
      </c>
      <c r="H178" s="168">
        <v>3.0470000000000002</v>
      </c>
      <c r="I178" s="169"/>
      <c r="J178" s="170"/>
      <c r="K178" s="171"/>
      <c r="L178" s="33"/>
      <c r="M178" s="172" t="s">
        <v>1</v>
      </c>
      <c r="N178" s="173" t="s">
        <v>48</v>
      </c>
      <c r="O178" s="58"/>
      <c r="P178" s="174">
        <f t="shared" si="14"/>
        <v>0</v>
      </c>
      <c r="Q178" s="174">
        <v>0</v>
      </c>
      <c r="R178" s="174">
        <f t="shared" si="15"/>
        <v>0</v>
      </c>
      <c r="S178" s="174">
        <v>0</v>
      </c>
      <c r="T178" s="175">
        <f t="shared" si="16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6" t="s">
        <v>105</v>
      </c>
      <c r="AT178" s="176" t="s">
        <v>175</v>
      </c>
      <c r="AU178" s="176" t="s">
        <v>93</v>
      </c>
      <c r="AY178" s="14" t="s">
        <v>173</v>
      </c>
      <c r="BE178" s="100">
        <f t="shared" si="17"/>
        <v>0</v>
      </c>
      <c r="BF178" s="100">
        <f t="shared" si="18"/>
        <v>0</v>
      </c>
      <c r="BG178" s="100">
        <f t="shared" si="19"/>
        <v>0</v>
      </c>
      <c r="BH178" s="100">
        <f t="shared" si="20"/>
        <v>0</v>
      </c>
      <c r="BI178" s="100">
        <f t="shared" si="21"/>
        <v>0</v>
      </c>
      <c r="BJ178" s="14" t="s">
        <v>93</v>
      </c>
      <c r="BK178" s="100">
        <f t="shared" si="22"/>
        <v>0</v>
      </c>
      <c r="BL178" s="14" t="s">
        <v>105</v>
      </c>
      <c r="BM178" s="176" t="s">
        <v>2368</v>
      </c>
    </row>
    <row r="179" spans="1:65" s="12" customFormat="1" ht="22.9" customHeight="1">
      <c r="B179" s="151"/>
      <c r="D179" s="152" t="s">
        <v>81</v>
      </c>
      <c r="E179" s="162" t="s">
        <v>326</v>
      </c>
      <c r="F179" s="162" t="s">
        <v>327</v>
      </c>
      <c r="I179" s="154"/>
      <c r="J179" s="163"/>
      <c r="L179" s="151"/>
      <c r="M179" s="156"/>
      <c r="N179" s="157"/>
      <c r="O179" s="157"/>
      <c r="P179" s="158">
        <f>P180</f>
        <v>0</v>
      </c>
      <c r="Q179" s="157"/>
      <c r="R179" s="158">
        <f>R180</f>
        <v>0</v>
      </c>
      <c r="S179" s="157"/>
      <c r="T179" s="159">
        <f>T180</f>
        <v>0</v>
      </c>
      <c r="AR179" s="152" t="s">
        <v>88</v>
      </c>
      <c r="AT179" s="160" t="s">
        <v>81</v>
      </c>
      <c r="AU179" s="160" t="s">
        <v>88</v>
      </c>
      <c r="AY179" s="152" t="s">
        <v>173</v>
      </c>
      <c r="BK179" s="161">
        <f>BK180</f>
        <v>0</v>
      </c>
    </row>
    <row r="180" spans="1:65" s="2" customFormat="1" ht="24.2" customHeight="1">
      <c r="A180" s="32"/>
      <c r="B180" s="132"/>
      <c r="C180" s="164" t="s">
        <v>302</v>
      </c>
      <c r="D180" s="164" t="s">
        <v>175</v>
      </c>
      <c r="E180" s="165" t="s">
        <v>329</v>
      </c>
      <c r="F180" s="166" t="s">
        <v>330</v>
      </c>
      <c r="G180" s="167" t="s">
        <v>300</v>
      </c>
      <c r="H180" s="168">
        <v>5.0149999999999997</v>
      </c>
      <c r="I180" s="169"/>
      <c r="J180" s="170"/>
      <c r="K180" s="171"/>
      <c r="L180" s="33"/>
      <c r="M180" s="172" t="s">
        <v>1</v>
      </c>
      <c r="N180" s="173" t="s">
        <v>48</v>
      </c>
      <c r="O180" s="58"/>
      <c r="P180" s="174">
        <f>O180*H180</f>
        <v>0</v>
      </c>
      <c r="Q180" s="174">
        <v>0</v>
      </c>
      <c r="R180" s="174">
        <f>Q180*H180</f>
        <v>0</v>
      </c>
      <c r="S180" s="174">
        <v>0</v>
      </c>
      <c r="T180" s="175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6" t="s">
        <v>105</v>
      </c>
      <c r="AT180" s="176" t="s">
        <v>175</v>
      </c>
      <c r="AU180" s="176" t="s">
        <v>93</v>
      </c>
      <c r="AY180" s="14" t="s">
        <v>173</v>
      </c>
      <c r="BE180" s="100">
        <f>IF(N180="základná",J180,0)</f>
        <v>0</v>
      </c>
      <c r="BF180" s="100">
        <f>IF(N180="znížená",J180,0)</f>
        <v>0</v>
      </c>
      <c r="BG180" s="100">
        <f>IF(N180="zákl. prenesená",J180,0)</f>
        <v>0</v>
      </c>
      <c r="BH180" s="100">
        <f>IF(N180="zníž. prenesená",J180,0)</f>
        <v>0</v>
      </c>
      <c r="BI180" s="100">
        <f>IF(N180="nulová",J180,0)</f>
        <v>0</v>
      </c>
      <c r="BJ180" s="14" t="s">
        <v>93</v>
      </c>
      <c r="BK180" s="100">
        <f>ROUND(I180*H180,2)</f>
        <v>0</v>
      </c>
      <c r="BL180" s="14" t="s">
        <v>105</v>
      </c>
      <c r="BM180" s="176" t="s">
        <v>2369</v>
      </c>
    </row>
    <row r="181" spans="1:65" s="12" customFormat="1" ht="25.9" customHeight="1">
      <c r="B181" s="151"/>
      <c r="D181" s="152" t="s">
        <v>81</v>
      </c>
      <c r="E181" s="153" t="s">
        <v>332</v>
      </c>
      <c r="F181" s="153" t="s">
        <v>333</v>
      </c>
      <c r="I181" s="154"/>
      <c r="J181" s="155"/>
      <c r="L181" s="151"/>
      <c r="M181" s="156"/>
      <c r="N181" s="157"/>
      <c r="O181" s="157"/>
      <c r="P181" s="158">
        <f>P182+P192+P196+P204+P212+P222+P225</f>
        <v>0</v>
      </c>
      <c r="Q181" s="157"/>
      <c r="R181" s="158">
        <f>R182+R192+R196+R204+R212+R222+R225</f>
        <v>1.3319881899999997</v>
      </c>
      <c r="S181" s="157"/>
      <c r="T181" s="159">
        <f>T182+T192+T196+T204+T212+T222+T225</f>
        <v>4.1669999999999999E-2</v>
      </c>
      <c r="AR181" s="152" t="s">
        <v>93</v>
      </c>
      <c r="AT181" s="160" t="s">
        <v>81</v>
      </c>
      <c r="AU181" s="160" t="s">
        <v>82</v>
      </c>
      <c r="AY181" s="152" t="s">
        <v>173</v>
      </c>
      <c r="BK181" s="161">
        <f>BK182+BK192+BK196+BK204+BK212+BK222+BK225</f>
        <v>0</v>
      </c>
    </row>
    <row r="182" spans="1:65" s="12" customFormat="1" ht="22.9" customHeight="1">
      <c r="B182" s="151"/>
      <c r="D182" s="152" t="s">
        <v>81</v>
      </c>
      <c r="E182" s="162" t="s">
        <v>619</v>
      </c>
      <c r="F182" s="162" t="s">
        <v>620</v>
      </c>
      <c r="I182" s="154"/>
      <c r="J182" s="163"/>
      <c r="L182" s="151"/>
      <c r="M182" s="156"/>
      <c r="N182" s="157"/>
      <c r="O182" s="157"/>
      <c r="P182" s="158">
        <f>SUM(P183:P191)</f>
        <v>0</v>
      </c>
      <c r="Q182" s="157"/>
      <c r="R182" s="158">
        <f>SUM(R183:R191)</f>
        <v>6.4454400000000009E-2</v>
      </c>
      <c r="S182" s="157"/>
      <c r="T182" s="159">
        <f>SUM(T183:T191)</f>
        <v>0</v>
      </c>
      <c r="AR182" s="152" t="s">
        <v>93</v>
      </c>
      <c r="AT182" s="160" t="s">
        <v>81</v>
      </c>
      <c r="AU182" s="160" t="s">
        <v>88</v>
      </c>
      <c r="AY182" s="152" t="s">
        <v>173</v>
      </c>
      <c r="BK182" s="161">
        <f>SUM(BK183:BK191)</f>
        <v>0</v>
      </c>
    </row>
    <row r="183" spans="1:65" s="2" customFormat="1" ht="24.2" customHeight="1">
      <c r="A183" s="32"/>
      <c r="B183" s="132"/>
      <c r="C183" s="164" t="s">
        <v>306</v>
      </c>
      <c r="D183" s="164" t="s">
        <v>175</v>
      </c>
      <c r="E183" s="165" t="s">
        <v>2370</v>
      </c>
      <c r="F183" s="166" t="s">
        <v>2371</v>
      </c>
      <c r="G183" s="167" t="s">
        <v>362</v>
      </c>
      <c r="H183" s="168">
        <v>1</v>
      </c>
      <c r="I183" s="169"/>
      <c r="J183" s="170"/>
      <c r="K183" s="171"/>
      <c r="L183" s="33"/>
      <c r="M183" s="172" t="s">
        <v>1</v>
      </c>
      <c r="N183" s="173" t="s">
        <v>48</v>
      </c>
      <c r="O183" s="58"/>
      <c r="P183" s="174">
        <f t="shared" ref="P183:P191" si="23">O183*H183</f>
        <v>0</v>
      </c>
      <c r="Q183" s="174">
        <v>0</v>
      </c>
      <c r="R183" s="174">
        <f t="shared" ref="R183:R191" si="24">Q183*H183</f>
        <v>0</v>
      </c>
      <c r="S183" s="174">
        <v>0</v>
      </c>
      <c r="T183" s="175">
        <f t="shared" ref="T183:T191" si="25"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6" t="s">
        <v>234</v>
      </c>
      <c r="AT183" s="176" t="s">
        <v>175</v>
      </c>
      <c r="AU183" s="176" t="s">
        <v>93</v>
      </c>
      <c r="AY183" s="14" t="s">
        <v>173</v>
      </c>
      <c r="BE183" s="100">
        <f t="shared" ref="BE183:BE191" si="26">IF(N183="základná",J183,0)</f>
        <v>0</v>
      </c>
      <c r="BF183" s="100">
        <f t="shared" ref="BF183:BF191" si="27">IF(N183="znížená",J183,0)</f>
        <v>0</v>
      </c>
      <c r="BG183" s="100">
        <f t="shared" ref="BG183:BG191" si="28">IF(N183="zákl. prenesená",J183,0)</f>
        <v>0</v>
      </c>
      <c r="BH183" s="100">
        <f t="shared" ref="BH183:BH191" si="29">IF(N183="zníž. prenesená",J183,0)</f>
        <v>0</v>
      </c>
      <c r="BI183" s="100">
        <f t="shared" ref="BI183:BI191" si="30">IF(N183="nulová",J183,0)</f>
        <v>0</v>
      </c>
      <c r="BJ183" s="14" t="s">
        <v>93</v>
      </c>
      <c r="BK183" s="100">
        <f t="shared" ref="BK183:BK191" si="31">ROUND(I183*H183,2)</f>
        <v>0</v>
      </c>
      <c r="BL183" s="14" t="s">
        <v>234</v>
      </c>
      <c r="BM183" s="176" t="s">
        <v>2372</v>
      </c>
    </row>
    <row r="184" spans="1:65" s="2" customFormat="1" ht="24.2" customHeight="1">
      <c r="A184" s="32"/>
      <c r="B184" s="132"/>
      <c r="C184" s="164" t="s">
        <v>310</v>
      </c>
      <c r="D184" s="164" t="s">
        <v>175</v>
      </c>
      <c r="E184" s="165" t="s">
        <v>2373</v>
      </c>
      <c r="F184" s="166" t="s">
        <v>2374</v>
      </c>
      <c r="G184" s="167" t="s">
        <v>362</v>
      </c>
      <c r="H184" s="168">
        <v>2</v>
      </c>
      <c r="I184" s="169"/>
      <c r="J184" s="170"/>
      <c r="K184" s="171"/>
      <c r="L184" s="33"/>
      <c r="M184" s="172" t="s">
        <v>1</v>
      </c>
      <c r="N184" s="173" t="s">
        <v>48</v>
      </c>
      <c r="O184" s="58"/>
      <c r="P184" s="174">
        <f t="shared" si="23"/>
        <v>0</v>
      </c>
      <c r="Q184" s="174">
        <v>0</v>
      </c>
      <c r="R184" s="174">
        <f t="shared" si="24"/>
        <v>0</v>
      </c>
      <c r="S184" s="174">
        <v>0</v>
      </c>
      <c r="T184" s="175">
        <f t="shared" si="25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6" t="s">
        <v>234</v>
      </c>
      <c r="AT184" s="176" t="s">
        <v>175</v>
      </c>
      <c r="AU184" s="176" t="s">
        <v>93</v>
      </c>
      <c r="AY184" s="14" t="s">
        <v>173</v>
      </c>
      <c r="BE184" s="100">
        <f t="shared" si="26"/>
        <v>0</v>
      </c>
      <c r="BF184" s="100">
        <f t="shared" si="27"/>
        <v>0</v>
      </c>
      <c r="BG184" s="100">
        <f t="shared" si="28"/>
        <v>0</v>
      </c>
      <c r="BH184" s="100">
        <f t="shared" si="29"/>
        <v>0</v>
      </c>
      <c r="BI184" s="100">
        <f t="shared" si="30"/>
        <v>0</v>
      </c>
      <c r="BJ184" s="14" t="s">
        <v>93</v>
      </c>
      <c r="BK184" s="100">
        <f t="shared" si="31"/>
        <v>0</v>
      </c>
      <c r="BL184" s="14" t="s">
        <v>234</v>
      </c>
      <c r="BM184" s="176" t="s">
        <v>2375</v>
      </c>
    </row>
    <row r="185" spans="1:65" s="2" customFormat="1" ht="37.9" customHeight="1">
      <c r="A185" s="32"/>
      <c r="B185" s="132"/>
      <c r="C185" s="177" t="s">
        <v>314</v>
      </c>
      <c r="D185" s="177" t="s">
        <v>341</v>
      </c>
      <c r="E185" s="178" t="s">
        <v>2376</v>
      </c>
      <c r="F185" s="179" t="s">
        <v>2377</v>
      </c>
      <c r="G185" s="180" t="s">
        <v>362</v>
      </c>
      <c r="H185" s="181">
        <v>2</v>
      </c>
      <c r="I185" s="182"/>
      <c r="J185" s="183"/>
      <c r="K185" s="184"/>
      <c r="L185" s="185"/>
      <c r="M185" s="186" t="s">
        <v>1</v>
      </c>
      <c r="N185" s="187" t="s">
        <v>48</v>
      </c>
      <c r="O185" s="58"/>
      <c r="P185" s="174">
        <f t="shared" si="23"/>
        <v>0</v>
      </c>
      <c r="Q185" s="174">
        <v>1E-3</v>
      </c>
      <c r="R185" s="174">
        <f t="shared" si="24"/>
        <v>2E-3</v>
      </c>
      <c r="S185" s="174">
        <v>0</v>
      </c>
      <c r="T185" s="175">
        <f t="shared" si="25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6" t="s">
        <v>297</v>
      </c>
      <c r="AT185" s="176" t="s">
        <v>341</v>
      </c>
      <c r="AU185" s="176" t="s">
        <v>93</v>
      </c>
      <c r="AY185" s="14" t="s">
        <v>173</v>
      </c>
      <c r="BE185" s="100">
        <f t="shared" si="26"/>
        <v>0</v>
      </c>
      <c r="BF185" s="100">
        <f t="shared" si="27"/>
        <v>0</v>
      </c>
      <c r="BG185" s="100">
        <f t="shared" si="28"/>
        <v>0</v>
      </c>
      <c r="BH185" s="100">
        <f t="shared" si="29"/>
        <v>0</v>
      </c>
      <c r="BI185" s="100">
        <f t="shared" si="30"/>
        <v>0</v>
      </c>
      <c r="BJ185" s="14" t="s">
        <v>93</v>
      </c>
      <c r="BK185" s="100">
        <f t="shared" si="31"/>
        <v>0</v>
      </c>
      <c r="BL185" s="14" t="s">
        <v>234</v>
      </c>
      <c r="BM185" s="176" t="s">
        <v>2378</v>
      </c>
    </row>
    <row r="186" spans="1:65" s="2" customFormat="1" ht="37.9" customHeight="1">
      <c r="A186" s="32"/>
      <c r="B186" s="132"/>
      <c r="C186" s="177" t="s">
        <v>318</v>
      </c>
      <c r="D186" s="177" t="s">
        <v>341</v>
      </c>
      <c r="E186" s="178" t="s">
        <v>2379</v>
      </c>
      <c r="F186" s="179" t="s">
        <v>2380</v>
      </c>
      <c r="G186" s="180" t="s">
        <v>362</v>
      </c>
      <c r="H186" s="181">
        <v>2</v>
      </c>
      <c r="I186" s="182"/>
      <c r="J186" s="183"/>
      <c r="K186" s="184"/>
      <c r="L186" s="185"/>
      <c r="M186" s="186" t="s">
        <v>1</v>
      </c>
      <c r="N186" s="187" t="s">
        <v>48</v>
      </c>
      <c r="O186" s="58"/>
      <c r="P186" s="174">
        <f t="shared" si="23"/>
        <v>0</v>
      </c>
      <c r="Q186" s="174">
        <v>2.5000000000000001E-2</v>
      </c>
      <c r="R186" s="174">
        <f t="shared" si="24"/>
        <v>0.05</v>
      </c>
      <c r="S186" s="174">
        <v>0</v>
      </c>
      <c r="T186" s="175">
        <f t="shared" si="25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6" t="s">
        <v>297</v>
      </c>
      <c r="AT186" s="176" t="s">
        <v>341</v>
      </c>
      <c r="AU186" s="176" t="s">
        <v>93</v>
      </c>
      <c r="AY186" s="14" t="s">
        <v>173</v>
      </c>
      <c r="BE186" s="100">
        <f t="shared" si="26"/>
        <v>0</v>
      </c>
      <c r="BF186" s="100">
        <f t="shared" si="27"/>
        <v>0</v>
      </c>
      <c r="BG186" s="100">
        <f t="shared" si="28"/>
        <v>0</v>
      </c>
      <c r="BH186" s="100">
        <f t="shared" si="29"/>
        <v>0</v>
      </c>
      <c r="BI186" s="100">
        <f t="shared" si="30"/>
        <v>0</v>
      </c>
      <c r="BJ186" s="14" t="s">
        <v>93</v>
      </c>
      <c r="BK186" s="100">
        <f t="shared" si="31"/>
        <v>0</v>
      </c>
      <c r="BL186" s="14" t="s">
        <v>234</v>
      </c>
      <c r="BM186" s="176" t="s">
        <v>2381</v>
      </c>
    </row>
    <row r="187" spans="1:65" s="2" customFormat="1" ht="14.45" customHeight="1">
      <c r="A187" s="32"/>
      <c r="B187" s="132"/>
      <c r="C187" s="164" t="s">
        <v>322</v>
      </c>
      <c r="D187" s="164" t="s">
        <v>175</v>
      </c>
      <c r="E187" s="165" t="s">
        <v>2382</v>
      </c>
      <c r="F187" s="166" t="s">
        <v>2383</v>
      </c>
      <c r="G187" s="167" t="s">
        <v>362</v>
      </c>
      <c r="H187" s="168">
        <v>4</v>
      </c>
      <c r="I187" s="169"/>
      <c r="J187" s="170"/>
      <c r="K187" s="171"/>
      <c r="L187" s="33"/>
      <c r="M187" s="172" t="s">
        <v>1</v>
      </c>
      <c r="N187" s="173" t="s">
        <v>48</v>
      </c>
      <c r="O187" s="58"/>
      <c r="P187" s="174">
        <f t="shared" si="23"/>
        <v>0</v>
      </c>
      <c r="Q187" s="174">
        <v>0</v>
      </c>
      <c r="R187" s="174">
        <f t="shared" si="24"/>
        <v>0</v>
      </c>
      <c r="S187" s="174">
        <v>0</v>
      </c>
      <c r="T187" s="175">
        <f t="shared" si="25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6" t="s">
        <v>234</v>
      </c>
      <c r="AT187" s="176" t="s">
        <v>175</v>
      </c>
      <c r="AU187" s="176" t="s">
        <v>93</v>
      </c>
      <c r="AY187" s="14" t="s">
        <v>173</v>
      </c>
      <c r="BE187" s="100">
        <f t="shared" si="26"/>
        <v>0</v>
      </c>
      <c r="BF187" s="100">
        <f t="shared" si="27"/>
        <v>0</v>
      </c>
      <c r="BG187" s="100">
        <f t="shared" si="28"/>
        <v>0</v>
      </c>
      <c r="BH187" s="100">
        <f t="shared" si="29"/>
        <v>0</v>
      </c>
      <c r="BI187" s="100">
        <f t="shared" si="30"/>
        <v>0</v>
      </c>
      <c r="BJ187" s="14" t="s">
        <v>93</v>
      </c>
      <c r="BK187" s="100">
        <f t="shared" si="31"/>
        <v>0</v>
      </c>
      <c r="BL187" s="14" t="s">
        <v>234</v>
      </c>
      <c r="BM187" s="176" t="s">
        <v>2384</v>
      </c>
    </row>
    <row r="188" spans="1:65" s="2" customFormat="1" ht="14.45" customHeight="1">
      <c r="A188" s="32"/>
      <c r="B188" s="132"/>
      <c r="C188" s="177" t="s">
        <v>328</v>
      </c>
      <c r="D188" s="177" t="s">
        <v>341</v>
      </c>
      <c r="E188" s="178" t="s">
        <v>2385</v>
      </c>
      <c r="F188" s="179" t="s">
        <v>2386</v>
      </c>
      <c r="G188" s="180" t="s">
        <v>178</v>
      </c>
      <c r="H188" s="181">
        <v>1.44</v>
      </c>
      <c r="I188" s="182"/>
      <c r="J188" s="183"/>
      <c r="K188" s="184"/>
      <c r="L188" s="185"/>
      <c r="M188" s="186" t="s">
        <v>1</v>
      </c>
      <c r="N188" s="187" t="s">
        <v>48</v>
      </c>
      <c r="O188" s="58"/>
      <c r="P188" s="174">
        <f t="shared" si="23"/>
        <v>0</v>
      </c>
      <c r="Q188" s="174">
        <v>7.26E-3</v>
      </c>
      <c r="R188" s="174">
        <f t="shared" si="24"/>
        <v>1.0454399999999999E-2</v>
      </c>
      <c r="S188" s="174">
        <v>0</v>
      </c>
      <c r="T188" s="175">
        <f t="shared" si="25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6" t="s">
        <v>297</v>
      </c>
      <c r="AT188" s="176" t="s">
        <v>341</v>
      </c>
      <c r="AU188" s="176" t="s">
        <v>93</v>
      </c>
      <c r="AY188" s="14" t="s">
        <v>173</v>
      </c>
      <c r="BE188" s="100">
        <f t="shared" si="26"/>
        <v>0</v>
      </c>
      <c r="BF188" s="100">
        <f t="shared" si="27"/>
        <v>0</v>
      </c>
      <c r="BG188" s="100">
        <f t="shared" si="28"/>
        <v>0</v>
      </c>
      <c r="BH188" s="100">
        <f t="shared" si="29"/>
        <v>0</v>
      </c>
      <c r="BI188" s="100">
        <f t="shared" si="30"/>
        <v>0</v>
      </c>
      <c r="BJ188" s="14" t="s">
        <v>93</v>
      </c>
      <c r="BK188" s="100">
        <f t="shared" si="31"/>
        <v>0</v>
      </c>
      <c r="BL188" s="14" t="s">
        <v>234</v>
      </c>
      <c r="BM188" s="176" t="s">
        <v>2387</v>
      </c>
    </row>
    <row r="189" spans="1:65" s="2" customFormat="1" ht="24.2" customHeight="1">
      <c r="A189" s="32"/>
      <c r="B189" s="132"/>
      <c r="C189" s="164" t="s">
        <v>336</v>
      </c>
      <c r="D189" s="164" t="s">
        <v>175</v>
      </c>
      <c r="E189" s="165" t="s">
        <v>2388</v>
      </c>
      <c r="F189" s="166" t="s">
        <v>2389</v>
      </c>
      <c r="G189" s="167" t="s">
        <v>362</v>
      </c>
      <c r="H189" s="168">
        <v>2</v>
      </c>
      <c r="I189" s="169"/>
      <c r="J189" s="170"/>
      <c r="K189" s="171"/>
      <c r="L189" s="33"/>
      <c r="M189" s="172" t="s">
        <v>1</v>
      </c>
      <c r="N189" s="173" t="s">
        <v>48</v>
      </c>
      <c r="O189" s="58"/>
      <c r="P189" s="174">
        <f t="shared" si="23"/>
        <v>0</v>
      </c>
      <c r="Q189" s="174">
        <v>0</v>
      </c>
      <c r="R189" s="174">
        <f t="shared" si="24"/>
        <v>0</v>
      </c>
      <c r="S189" s="174">
        <v>0</v>
      </c>
      <c r="T189" s="175">
        <f t="shared" si="25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6" t="s">
        <v>234</v>
      </c>
      <c r="AT189" s="176" t="s">
        <v>175</v>
      </c>
      <c r="AU189" s="176" t="s">
        <v>93</v>
      </c>
      <c r="AY189" s="14" t="s">
        <v>173</v>
      </c>
      <c r="BE189" s="100">
        <f t="shared" si="26"/>
        <v>0</v>
      </c>
      <c r="BF189" s="100">
        <f t="shared" si="27"/>
        <v>0</v>
      </c>
      <c r="BG189" s="100">
        <f t="shared" si="28"/>
        <v>0</v>
      </c>
      <c r="BH189" s="100">
        <f t="shared" si="29"/>
        <v>0</v>
      </c>
      <c r="BI189" s="100">
        <f t="shared" si="30"/>
        <v>0</v>
      </c>
      <c r="BJ189" s="14" t="s">
        <v>93</v>
      </c>
      <c r="BK189" s="100">
        <f t="shared" si="31"/>
        <v>0</v>
      </c>
      <c r="BL189" s="14" t="s">
        <v>234</v>
      </c>
      <c r="BM189" s="176" t="s">
        <v>2390</v>
      </c>
    </row>
    <row r="190" spans="1:65" s="2" customFormat="1" ht="37.9" customHeight="1">
      <c r="A190" s="32"/>
      <c r="B190" s="132"/>
      <c r="C190" s="177" t="s">
        <v>340</v>
      </c>
      <c r="D190" s="177" t="s">
        <v>341</v>
      </c>
      <c r="E190" s="178" t="s">
        <v>2391</v>
      </c>
      <c r="F190" s="179" t="s">
        <v>2392</v>
      </c>
      <c r="G190" s="180" t="s">
        <v>362</v>
      </c>
      <c r="H190" s="181">
        <v>2</v>
      </c>
      <c r="I190" s="182"/>
      <c r="J190" s="183"/>
      <c r="K190" s="184"/>
      <c r="L190" s="185"/>
      <c r="M190" s="186" t="s">
        <v>1</v>
      </c>
      <c r="N190" s="187" t="s">
        <v>48</v>
      </c>
      <c r="O190" s="58"/>
      <c r="P190" s="174">
        <f t="shared" si="23"/>
        <v>0</v>
      </c>
      <c r="Q190" s="174">
        <v>1E-3</v>
      </c>
      <c r="R190" s="174">
        <f t="shared" si="24"/>
        <v>2E-3</v>
      </c>
      <c r="S190" s="174">
        <v>0</v>
      </c>
      <c r="T190" s="175">
        <f t="shared" si="25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6" t="s">
        <v>297</v>
      </c>
      <c r="AT190" s="176" t="s">
        <v>341</v>
      </c>
      <c r="AU190" s="176" t="s">
        <v>93</v>
      </c>
      <c r="AY190" s="14" t="s">
        <v>173</v>
      </c>
      <c r="BE190" s="100">
        <f t="shared" si="26"/>
        <v>0</v>
      </c>
      <c r="BF190" s="100">
        <f t="shared" si="27"/>
        <v>0</v>
      </c>
      <c r="BG190" s="100">
        <f t="shared" si="28"/>
        <v>0</v>
      </c>
      <c r="BH190" s="100">
        <f t="shared" si="29"/>
        <v>0</v>
      </c>
      <c r="BI190" s="100">
        <f t="shared" si="30"/>
        <v>0</v>
      </c>
      <c r="BJ190" s="14" t="s">
        <v>93</v>
      </c>
      <c r="BK190" s="100">
        <f t="shared" si="31"/>
        <v>0</v>
      </c>
      <c r="BL190" s="14" t="s">
        <v>234</v>
      </c>
      <c r="BM190" s="176" t="s">
        <v>2393</v>
      </c>
    </row>
    <row r="191" spans="1:65" s="2" customFormat="1" ht="24.2" customHeight="1">
      <c r="A191" s="32"/>
      <c r="B191" s="132"/>
      <c r="C191" s="164" t="s">
        <v>345</v>
      </c>
      <c r="D191" s="164" t="s">
        <v>175</v>
      </c>
      <c r="E191" s="165" t="s">
        <v>692</v>
      </c>
      <c r="F191" s="166" t="s">
        <v>693</v>
      </c>
      <c r="G191" s="167" t="s">
        <v>300</v>
      </c>
      <c r="H191" s="168">
        <v>6.4000000000000001E-2</v>
      </c>
      <c r="I191" s="169"/>
      <c r="J191" s="170"/>
      <c r="K191" s="171"/>
      <c r="L191" s="33"/>
      <c r="M191" s="172" t="s">
        <v>1</v>
      </c>
      <c r="N191" s="173" t="s">
        <v>48</v>
      </c>
      <c r="O191" s="58"/>
      <c r="P191" s="174">
        <f t="shared" si="23"/>
        <v>0</v>
      </c>
      <c r="Q191" s="174">
        <v>0</v>
      </c>
      <c r="R191" s="174">
        <f t="shared" si="24"/>
        <v>0</v>
      </c>
      <c r="S191" s="174">
        <v>0</v>
      </c>
      <c r="T191" s="175">
        <f t="shared" si="25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6" t="s">
        <v>234</v>
      </c>
      <c r="AT191" s="176" t="s">
        <v>175</v>
      </c>
      <c r="AU191" s="176" t="s">
        <v>93</v>
      </c>
      <c r="AY191" s="14" t="s">
        <v>173</v>
      </c>
      <c r="BE191" s="100">
        <f t="shared" si="26"/>
        <v>0</v>
      </c>
      <c r="BF191" s="100">
        <f t="shared" si="27"/>
        <v>0</v>
      </c>
      <c r="BG191" s="100">
        <f t="shared" si="28"/>
        <v>0</v>
      </c>
      <c r="BH191" s="100">
        <f t="shared" si="29"/>
        <v>0</v>
      </c>
      <c r="BI191" s="100">
        <f t="shared" si="30"/>
        <v>0</v>
      </c>
      <c r="BJ191" s="14" t="s">
        <v>93</v>
      </c>
      <c r="BK191" s="100">
        <f t="shared" si="31"/>
        <v>0</v>
      </c>
      <c r="BL191" s="14" t="s">
        <v>234</v>
      </c>
      <c r="BM191" s="176" t="s">
        <v>2394</v>
      </c>
    </row>
    <row r="192" spans="1:65" s="12" customFormat="1" ht="22.9" customHeight="1">
      <c r="B192" s="151"/>
      <c r="D192" s="152" t="s">
        <v>81</v>
      </c>
      <c r="E192" s="162" t="s">
        <v>695</v>
      </c>
      <c r="F192" s="162" t="s">
        <v>696</v>
      </c>
      <c r="I192" s="154"/>
      <c r="J192" s="163"/>
      <c r="L192" s="151"/>
      <c r="M192" s="156"/>
      <c r="N192" s="157"/>
      <c r="O192" s="157"/>
      <c r="P192" s="158">
        <f>SUM(P193:P195)</f>
        <v>0</v>
      </c>
      <c r="Q192" s="157"/>
      <c r="R192" s="158">
        <f>SUM(R193:R195)</f>
        <v>1.128E-2</v>
      </c>
      <c r="S192" s="157"/>
      <c r="T192" s="159">
        <f>SUM(T193:T195)</f>
        <v>0</v>
      </c>
      <c r="AR192" s="152" t="s">
        <v>93</v>
      </c>
      <c r="AT192" s="160" t="s">
        <v>81</v>
      </c>
      <c r="AU192" s="160" t="s">
        <v>88</v>
      </c>
      <c r="AY192" s="152" t="s">
        <v>173</v>
      </c>
      <c r="BK192" s="161">
        <f>SUM(BK193:BK195)</f>
        <v>0</v>
      </c>
    </row>
    <row r="193" spans="1:65" s="2" customFormat="1" ht="14.45" customHeight="1">
      <c r="A193" s="32"/>
      <c r="B193" s="132"/>
      <c r="C193" s="164" t="s">
        <v>351</v>
      </c>
      <c r="D193" s="164" t="s">
        <v>175</v>
      </c>
      <c r="E193" s="165" t="s">
        <v>2395</v>
      </c>
      <c r="F193" s="166" t="s">
        <v>2396</v>
      </c>
      <c r="G193" s="167" t="s">
        <v>362</v>
      </c>
      <c r="H193" s="168">
        <v>4</v>
      </c>
      <c r="I193" s="169"/>
      <c r="J193" s="170"/>
      <c r="K193" s="171"/>
      <c r="L193" s="33"/>
      <c r="M193" s="172" t="s">
        <v>1</v>
      </c>
      <c r="N193" s="173" t="s">
        <v>48</v>
      </c>
      <c r="O193" s="58"/>
      <c r="P193" s="174">
        <f>O193*H193</f>
        <v>0</v>
      </c>
      <c r="Q193" s="174">
        <v>2.0000000000000002E-5</v>
      </c>
      <c r="R193" s="174">
        <f>Q193*H193</f>
        <v>8.0000000000000007E-5</v>
      </c>
      <c r="S193" s="174">
        <v>0</v>
      </c>
      <c r="T193" s="175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6" t="s">
        <v>234</v>
      </c>
      <c r="AT193" s="176" t="s">
        <v>175</v>
      </c>
      <c r="AU193" s="176" t="s">
        <v>93</v>
      </c>
      <c r="AY193" s="14" t="s">
        <v>173</v>
      </c>
      <c r="BE193" s="100">
        <f>IF(N193="základná",J193,0)</f>
        <v>0</v>
      </c>
      <c r="BF193" s="100">
        <f>IF(N193="znížená",J193,0)</f>
        <v>0</v>
      </c>
      <c r="BG193" s="100">
        <f>IF(N193="zákl. prenesená",J193,0)</f>
        <v>0</v>
      </c>
      <c r="BH193" s="100">
        <f>IF(N193="zníž. prenesená",J193,0)</f>
        <v>0</v>
      </c>
      <c r="BI193" s="100">
        <f>IF(N193="nulová",J193,0)</f>
        <v>0</v>
      </c>
      <c r="BJ193" s="14" t="s">
        <v>93</v>
      </c>
      <c r="BK193" s="100">
        <f>ROUND(I193*H193,2)</f>
        <v>0</v>
      </c>
      <c r="BL193" s="14" t="s">
        <v>234</v>
      </c>
      <c r="BM193" s="176" t="s">
        <v>2397</v>
      </c>
    </row>
    <row r="194" spans="1:65" s="2" customFormat="1" ht="14.45" customHeight="1">
      <c r="A194" s="32"/>
      <c r="B194" s="132"/>
      <c r="C194" s="177" t="s">
        <v>355</v>
      </c>
      <c r="D194" s="177" t="s">
        <v>341</v>
      </c>
      <c r="E194" s="178" t="s">
        <v>2398</v>
      </c>
      <c r="F194" s="179" t="s">
        <v>2399</v>
      </c>
      <c r="G194" s="180" t="s">
        <v>362</v>
      </c>
      <c r="H194" s="181">
        <v>4</v>
      </c>
      <c r="I194" s="182"/>
      <c r="J194" s="183"/>
      <c r="K194" s="184"/>
      <c r="L194" s="185"/>
      <c r="M194" s="186" t="s">
        <v>1</v>
      </c>
      <c r="N194" s="187" t="s">
        <v>48</v>
      </c>
      <c r="O194" s="58"/>
      <c r="P194" s="174">
        <f>O194*H194</f>
        <v>0</v>
      </c>
      <c r="Q194" s="174">
        <v>2.8E-3</v>
      </c>
      <c r="R194" s="174">
        <f>Q194*H194</f>
        <v>1.12E-2</v>
      </c>
      <c r="S194" s="174">
        <v>0</v>
      </c>
      <c r="T194" s="175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6" t="s">
        <v>297</v>
      </c>
      <c r="AT194" s="176" t="s">
        <v>341</v>
      </c>
      <c r="AU194" s="176" t="s">
        <v>93</v>
      </c>
      <c r="AY194" s="14" t="s">
        <v>173</v>
      </c>
      <c r="BE194" s="100">
        <f>IF(N194="základná",J194,0)</f>
        <v>0</v>
      </c>
      <c r="BF194" s="100">
        <f>IF(N194="znížená",J194,0)</f>
        <v>0</v>
      </c>
      <c r="BG194" s="100">
        <f>IF(N194="zákl. prenesená",J194,0)</f>
        <v>0</v>
      </c>
      <c r="BH194" s="100">
        <f>IF(N194="zníž. prenesená",J194,0)</f>
        <v>0</v>
      </c>
      <c r="BI194" s="100">
        <f>IF(N194="nulová",J194,0)</f>
        <v>0</v>
      </c>
      <c r="BJ194" s="14" t="s">
        <v>93</v>
      </c>
      <c r="BK194" s="100">
        <f>ROUND(I194*H194,2)</f>
        <v>0</v>
      </c>
      <c r="BL194" s="14" t="s">
        <v>234</v>
      </c>
      <c r="BM194" s="176" t="s">
        <v>2400</v>
      </c>
    </row>
    <row r="195" spans="1:65" s="2" customFormat="1" ht="24.2" customHeight="1">
      <c r="A195" s="32"/>
      <c r="B195" s="132"/>
      <c r="C195" s="164" t="s">
        <v>359</v>
      </c>
      <c r="D195" s="164" t="s">
        <v>175</v>
      </c>
      <c r="E195" s="165" t="s">
        <v>755</v>
      </c>
      <c r="F195" s="166" t="s">
        <v>756</v>
      </c>
      <c r="G195" s="167" t="s">
        <v>300</v>
      </c>
      <c r="H195" s="168">
        <v>1.0999999999999999E-2</v>
      </c>
      <c r="I195" s="169"/>
      <c r="J195" s="170"/>
      <c r="K195" s="171"/>
      <c r="L195" s="33"/>
      <c r="M195" s="172" t="s">
        <v>1</v>
      </c>
      <c r="N195" s="173" t="s">
        <v>48</v>
      </c>
      <c r="O195" s="58"/>
      <c r="P195" s="174">
        <f>O195*H195</f>
        <v>0</v>
      </c>
      <c r="Q195" s="174">
        <v>0</v>
      </c>
      <c r="R195" s="174">
        <f>Q195*H195</f>
        <v>0</v>
      </c>
      <c r="S195" s="174">
        <v>0</v>
      </c>
      <c r="T195" s="175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6" t="s">
        <v>234</v>
      </c>
      <c r="AT195" s="176" t="s">
        <v>175</v>
      </c>
      <c r="AU195" s="176" t="s">
        <v>93</v>
      </c>
      <c r="AY195" s="14" t="s">
        <v>173</v>
      </c>
      <c r="BE195" s="100">
        <f>IF(N195="základná",J195,0)</f>
        <v>0</v>
      </c>
      <c r="BF195" s="100">
        <f>IF(N195="znížená",J195,0)</f>
        <v>0</v>
      </c>
      <c r="BG195" s="100">
        <f>IF(N195="zákl. prenesená",J195,0)</f>
        <v>0</v>
      </c>
      <c r="BH195" s="100">
        <f>IF(N195="zníž. prenesená",J195,0)</f>
        <v>0</v>
      </c>
      <c r="BI195" s="100">
        <f>IF(N195="nulová",J195,0)</f>
        <v>0</v>
      </c>
      <c r="BJ195" s="14" t="s">
        <v>93</v>
      </c>
      <c r="BK195" s="100">
        <f>ROUND(I195*H195,2)</f>
        <v>0</v>
      </c>
      <c r="BL195" s="14" t="s">
        <v>234</v>
      </c>
      <c r="BM195" s="176" t="s">
        <v>2401</v>
      </c>
    </row>
    <row r="196" spans="1:65" s="12" customFormat="1" ht="22.9" customHeight="1">
      <c r="B196" s="151"/>
      <c r="D196" s="152" t="s">
        <v>81</v>
      </c>
      <c r="E196" s="162" t="s">
        <v>1355</v>
      </c>
      <c r="F196" s="162" t="s">
        <v>1356</v>
      </c>
      <c r="I196" s="154"/>
      <c r="J196" s="163"/>
      <c r="L196" s="151"/>
      <c r="M196" s="156"/>
      <c r="N196" s="157"/>
      <c r="O196" s="157"/>
      <c r="P196" s="158">
        <f>SUM(P197:P203)</f>
        <v>0</v>
      </c>
      <c r="Q196" s="157"/>
      <c r="R196" s="158">
        <f>SUM(R197:R203)</f>
        <v>0.72591774999999992</v>
      </c>
      <c r="S196" s="157"/>
      <c r="T196" s="159">
        <f>SUM(T197:T203)</f>
        <v>0</v>
      </c>
      <c r="AR196" s="152" t="s">
        <v>93</v>
      </c>
      <c r="AT196" s="160" t="s">
        <v>81</v>
      </c>
      <c r="AU196" s="160" t="s">
        <v>88</v>
      </c>
      <c r="AY196" s="152" t="s">
        <v>173</v>
      </c>
      <c r="BK196" s="161">
        <f>SUM(BK197:BK203)</f>
        <v>0</v>
      </c>
    </row>
    <row r="197" spans="1:65" s="2" customFormat="1" ht="24.2" customHeight="1">
      <c r="A197" s="32"/>
      <c r="B197" s="132"/>
      <c r="C197" s="164" t="s">
        <v>364</v>
      </c>
      <c r="D197" s="164" t="s">
        <v>175</v>
      </c>
      <c r="E197" s="165" t="s">
        <v>1357</v>
      </c>
      <c r="F197" s="166" t="s">
        <v>1358</v>
      </c>
      <c r="G197" s="167" t="s">
        <v>261</v>
      </c>
      <c r="H197" s="168">
        <v>20.46</v>
      </c>
      <c r="I197" s="169"/>
      <c r="J197" s="170"/>
      <c r="K197" s="171"/>
      <c r="L197" s="33"/>
      <c r="M197" s="172" t="s">
        <v>1</v>
      </c>
      <c r="N197" s="173" t="s">
        <v>48</v>
      </c>
      <c r="O197" s="58"/>
      <c r="P197" s="174">
        <f t="shared" ref="P197:P203" si="32">O197*H197</f>
        <v>0</v>
      </c>
      <c r="Q197" s="174">
        <v>1.0200000000000001E-3</v>
      </c>
      <c r="R197" s="174">
        <f t="shared" ref="R197:R203" si="33">Q197*H197</f>
        <v>2.0869200000000001E-2</v>
      </c>
      <c r="S197" s="174">
        <v>0</v>
      </c>
      <c r="T197" s="175">
        <f t="shared" ref="T197:T203" si="34"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6" t="s">
        <v>234</v>
      </c>
      <c r="AT197" s="176" t="s">
        <v>175</v>
      </c>
      <c r="AU197" s="176" t="s">
        <v>93</v>
      </c>
      <c r="AY197" s="14" t="s">
        <v>173</v>
      </c>
      <c r="BE197" s="100">
        <f t="shared" ref="BE197:BE203" si="35">IF(N197="základná",J197,0)</f>
        <v>0</v>
      </c>
      <c r="BF197" s="100">
        <f t="shared" ref="BF197:BF203" si="36">IF(N197="znížená",J197,0)</f>
        <v>0</v>
      </c>
      <c r="BG197" s="100">
        <f t="shared" ref="BG197:BG203" si="37">IF(N197="zákl. prenesená",J197,0)</f>
        <v>0</v>
      </c>
      <c r="BH197" s="100">
        <f t="shared" ref="BH197:BH203" si="38">IF(N197="zníž. prenesená",J197,0)</f>
        <v>0</v>
      </c>
      <c r="BI197" s="100">
        <f t="shared" ref="BI197:BI203" si="39">IF(N197="nulová",J197,0)</f>
        <v>0</v>
      </c>
      <c r="BJ197" s="14" t="s">
        <v>93</v>
      </c>
      <c r="BK197" s="100">
        <f t="shared" ref="BK197:BK203" si="40">ROUND(I197*H197,2)</f>
        <v>0</v>
      </c>
      <c r="BL197" s="14" t="s">
        <v>234</v>
      </c>
      <c r="BM197" s="176" t="s">
        <v>2402</v>
      </c>
    </row>
    <row r="198" spans="1:65" s="2" customFormat="1" ht="24.2" customHeight="1">
      <c r="A198" s="32"/>
      <c r="B198" s="132"/>
      <c r="C198" s="177" t="s">
        <v>489</v>
      </c>
      <c r="D198" s="177" t="s">
        <v>341</v>
      </c>
      <c r="E198" s="178" t="s">
        <v>2403</v>
      </c>
      <c r="F198" s="179" t="s">
        <v>2404</v>
      </c>
      <c r="G198" s="180" t="s">
        <v>178</v>
      </c>
      <c r="H198" s="181">
        <v>3.13</v>
      </c>
      <c r="I198" s="182"/>
      <c r="J198" s="183"/>
      <c r="K198" s="184"/>
      <c r="L198" s="185"/>
      <c r="M198" s="186" t="s">
        <v>1</v>
      </c>
      <c r="N198" s="187" t="s">
        <v>48</v>
      </c>
      <c r="O198" s="58"/>
      <c r="P198" s="174">
        <f t="shared" si="32"/>
        <v>0</v>
      </c>
      <c r="Q198" s="174">
        <v>2.4E-2</v>
      </c>
      <c r="R198" s="174">
        <f t="shared" si="33"/>
        <v>7.5119999999999992E-2</v>
      </c>
      <c r="S198" s="174">
        <v>0</v>
      </c>
      <c r="T198" s="175">
        <f t="shared" si="34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6" t="s">
        <v>297</v>
      </c>
      <c r="AT198" s="176" t="s">
        <v>341</v>
      </c>
      <c r="AU198" s="176" t="s">
        <v>93</v>
      </c>
      <c r="AY198" s="14" t="s">
        <v>173</v>
      </c>
      <c r="BE198" s="100">
        <f t="shared" si="35"/>
        <v>0</v>
      </c>
      <c r="BF198" s="100">
        <f t="shared" si="36"/>
        <v>0</v>
      </c>
      <c r="BG198" s="100">
        <f t="shared" si="37"/>
        <v>0</v>
      </c>
      <c r="BH198" s="100">
        <f t="shared" si="38"/>
        <v>0</v>
      </c>
      <c r="BI198" s="100">
        <f t="shared" si="39"/>
        <v>0</v>
      </c>
      <c r="BJ198" s="14" t="s">
        <v>93</v>
      </c>
      <c r="BK198" s="100">
        <f t="shared" si="40"/>
        <v>0</v>
      </c>
      <c r="BL198" s="14" t="s">
        <v>234</v>
      </c>
      <c r="BM198" s="176" t="s">
        <v>2405</v>
      </c>
    </row>
    <row r="199" spans="1:65" s="2" customFormat="1" ht="24.2" customHeight="1">
      <c r="A199" s="32"/>
      <c r="B199" s="132"/>
      <c r="C199" s="164" t="s">
        <v>493</v>
      </c>
      <c r="D199" s="164" t="s">
        <v>175</v>
      </c>
      <c r="E199" s="165" t="s">
        <v>2406</v>
      </c>
      <c r="F199" s="166" t="s">
        <v>2407</v>
      </c>
      <c r="G199" s="167" t="s">
        <v>178</v>
      </c>
      <c r="H199" s="168">
        <v>16.965</v>
      </c>
      <c r="I199" s="169"/>
      <c r="J199" s="170"/>
      <c r="K199" s="171"/>
      <c r="L199" s="33"/>
      <c r="M199" s="172" t="s">
        <v>1</v>
      </c>
      <c r="N199" s="173" t="s">
        <v>48</v>
      </c>
      <c r="O199" s="58"/>
      <c r="P199" s="174">
        <f t="shared" si="32"/>
        <v>0</v>
      </c>
      <c r="Q199" s="174">
        <v>4.6899999999999997E-3</v>
      </c>
      <c r="R199" s="174">
        <f t="shared" si="33"/>
        <v>7.9565849999999994E-2</v>
      </c>
      <c r="S199" s="174">
        <v>0</v>
      </c>
      <c r="T199" s="175">
        <f t="shared" si="34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6" t="s">
        <v>234</v>
      </c>
      <c r="AT199" s="176" t="s">
        <v>175</v>
      </c>
      <c r="AU199" s="176" t="s">
        <v>93</v>
      </c>
      <c r="AY199" s="14" t="s">
        <v>173</v>
      </c>
      <c r="BE199" s="100">
        <f t="shared" si="35"/>
        <v>0</v>
      </c>
      <c r="BF199" s="100">
        <f t="shared" si="36"/>
        <v>0</v>
      </c>
      <c r="BG199" s="100">
        <f t="shared" si="37"/>
        <v>0</v>
      </c>
      <c r="BH199" s="100">
        <f t="shared" si="38"/>
        <v>0</v>
      </c>
      <c r="BI199" s="100">
        <f t="shared" si="39"/>
        <v>0</v>
      </c>
      <c r="BJ199" s="14" t="s">
        <v>93</v>
      </c>
      <c r="BK199" s="100">
        <f t="shared" si="40"/>
        <v>0</v>
      </c>
      <c r="BL199" s="14" t="s">
        <v>234</v>
      </c>
      <c r="BM199" s="176" t="s">
        <v>2408</v>
      </c>
    </row>
    <row r="200" spans="1:65" s="2" customFormat="1" ht="24.2" customHeight="1">
      <c r="A200" s="32"/>
      <c r="B200" s="132"/>
      <c r="C200" s="177" t="s">
        <v>497</v>
      </c>
      <c r="D200" s="177" t="s">
        <v>341</v>
      </c>
      <c r="E200" s="178" t="s">
        <v>2403</v>
      </c>
      <c r="F200" s="179" t="s">
        <v>2404</v>
      </c>
      <c r="G200" s="180" t="s">
        <v>178</v>
      </c>
      <c r="H200" s="181">
        <v>17.303999999999998</v>
      </c>
      <c r="I200" s="182"/>
      <c r="J200" s="183"/>
      <c r="K200" s="184"/>
      <c r="L200" s="185"/>
      <c r="M200" s="186" t="s">
        <v>1</v>
      </c>
      <c r="N200" s="187" t="s">
        <v>48</v>
      </c>
      <c r="O200" s="58"/>
      <c r="P200" s="174">
        <f t="shared" si="32"/>
        <v>0</v>
      </c>
      <c r="Q200" s="174">
        <v>2.4E-2</v>
      </c>
      <c r="R200" s="174">
        <f t="shared" si="33"/>
        <v>0.415296</v>
      </c>
      <c r="S200" s="174">
        <v>0</v>
      </c>
      <c r="T200" s="175">
        <f t="shared" si="34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6" t="s">
        <v>297</v>
      </c>
      <c r="AT200" s="176" t="s">
        <v>341</v>
      </c>
      <c r="AU200" s="176" t="s">
        <v>93</v>
      </c>
      <c r="AY200" s="14" t="s">
        <v>173</v>
      </c>
      <c r="BE200" s="100">
        <f t="shared" si="35"/>
        <v>0</v>
      </c>
      <c r="BF200" s="100">
        <f t="shared" si="36"/>
        <v>0</v>
      </c>
      <c r="BG200" s="100">
        <f t="shared" si="37"/>
        <v>0</v>
      </c>
      <c r="BH200" s="100">
        <f t="shared" si="38"/>
        <v>0</v>
      </c>
      <c r="BI200" s="100">
        <f t="shared" si="39"/>
        <v>0</v>
      </c>
      <c r="BJ200" s="14" t="s">
        <v>93</v>
      </c>
      <c r="BK200" s="100">
        <f t="shared" si="40"/>
        <v>0</v>
      </c>
      <c r="BL200" s="14" t="s">
        <v>234</v>
      </c>
      <c r="BM200" s="176" t="s">
        <v>2409</v>
      </c>
    </row>
    <row r="201" spans="1:65" s="2" customFormat="1" ht="24.2" customHeight="1">
      <c r="A201" s="32"/>
      <c r="B201" s="132"/>
      <c r="C201" s="164" t="s">
        <v>501</v>
      </c>
      <c r="D201" s="164" t="s">
        <v>175</v>
      </c>
      <c r="E201" s="165" t="s">
        <v>2410</v>
      </c>
      <c r="F201" s="166" t="s">
        <v>2411</v>
      </c>
      <c r="G201" s="167" t="s">
        <v>178</v>
      </c>
      <c r="H201" s="168">
        <v>4.63</v>
      </c>
      <c r="I201" s="169"/>
      <c r="J201" s="170"/>
      <c r="K201" s="171"/>
      <c r="L201" s="33"/>
      <c r="M201" s="172" t="s">
        <v>1</v>
      </c>
      <c r="N201" s="173" t="s">
        <v>48</v>
      </c>
      <c r="O201" s="58"/>
      <c r="P201" s="174">
        <f t="shared" si="32"/>
        <v>0</v>
      </c>
      <c r="Q201" s="174">
        <v>4.6899999999999997E-3</v>
      </c>
      <c r="R201" s="174">
        <f t="shared" si="33"/>
        <v>2.1714699999999997E-2</v>
      </c>
      <c r="S201" s="174">
        <v>0</v>
      </c>
      <c r="T201" s="175">
        <f t="shared" si="34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6" t="s">
        <v>234</v>
      </c>
      <c r="AT201" s="176" t="s">
        <v>175</v>
      </c>
      <c r="AU201" s="176" t="s">
        <v>93</v>
      </c>
      <c r="AY201" s="14" t="s">
        <v>173</v>
      </c>
      <c r="BE201" s="100">
        <f t="shared" si="35"/>
        <v>0</v>
      </c>
      <c r="BF201" s="100">
        <f t="shared" si="36"/>
        <v>0</v>
      </c>
      <c r="BG201" s="100">
        <f t="shared" si="37"/>
        <v>0</v>
      </c>
      <c r="BH201" s="100">
        <f t="shared" si="38"/>
        <v>0</v>
      </c>
      <c r="BI201" s="100">
        <f t="shared" si="39"/>
        <v>0</v>
      </c>
      <c r="BJ201" s="14" t="s">
        <v>93</v>
      </c>
      <c r="BK201" s="100">
        <f t="shared" si="40"/>
        <v>0</v>
      </c>
      <c r="BL201" s="14" t="s">
        <v>234</v>
      </c>
      <c r="BM201" s="176" t="s">
        <v>2412</v>
      </c>
    </row>
    <row r="202" spans="1:65" s="2" customFormat="1" ht="24.2" customHeight="1">
      <c r="A202" s="32"/>
      <c r="B202" s="132"/>
      <c r="C202" s="177" t="s">
        <v>505</v>
      </c>
      <c r="D202" s="177" t="s">
        <v>341</v>
      </c>
      <c r="E202" s="178" t="s">
        <v>2403</v>
      </c>
      <c r="F202" s="179" t="s">
        <v>2404</v>
      </c>
      <c r="G202" s="180" t="s">
        <v>178</v>
      </c>
      <c r="H202" s="181">
        <v>4.7229999999999999</v>
      </c>
      <c r="I202" s="182"/>
      <c r="J202" s="183"/>
      <c r="K202" s="184"/>
      <c r="L202" s="185"/>
      <c r="M202" s="186" t="s">
        <v>1</v>
      </c>
      <c r="N202" s="187" t="s">
        <v>48</v>
      </c>
      <c r="O202" s="58"/>
      <c r="P202" s="174">
        <f t="shared" si="32"/>
        <v>0</v>
      </c>
      <c r="Q202" s="174">
        <v>2.4E-2</v>
      </c>
      <c r="R202" s="174">
        <f t="shared" si="33"/>
        <v>0.11335199999999999</v>
      </c>
      <c r="S202" s="174">
        <v>0</v>
      </c>
      <c r="T202" s="175">
        <f t="shared" si="34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6" t="s">
        <v>297</v>
      </c>
      <c r="AT202" s="176" t="s">
        <v>341</v>
      </c>
      <c r="AU202" s="176" t="s">
        <v>93</v>
      </c>
      <c r="AY202" s="14" t="s">
        <v>173</v>
      </c>
      <c r="BE202" s="100">
        <f t="shared" si="35"/>
        <v>0</v>
      </c>
      <c r="BF202" s="100">
        <f t="shared" si="36"/>
        <v>0</v>
      </c>
      <c r="BG202" s="100">
        <f t="shared" si="37"/>
        <v>0</v>
      </c>
      <c r="BH202" s="100">
        <f t="shared" si="38"/>
        <v>0</v>
      </c>
      <c r="BI202" s="100">
        <f t="shared" si="39"/>
        <v>0</v>
      </c>
      <c r="BJ202" s="14" t="s">
        <v>93</v>
      </c>
      <c r="BK202" s="100">
        <f t="shared" si="40"/>
        <v>0</v>
      </c>
      <c r="BL202" s="14" t="s">
        <v>234</v>
      </c>
      <c r="BM202" s="176" t="s">
        <v>2413</v>
      </c>
    </row>
    <row r="203" spans="1:65" s="2" customFormat="1" ht="24.2" customHeight="1">
      <c r="A203" s="32"/>
      <c r="B203" s="132"/>
      <c r="C203" s="164" t="s">
        <v>509</v>
      </c>
      <c r="D203" s="164" t="s">
        <v>175</v>
      </c>
      <c r="E203" s="165" t="s">
        <v>2414</v>
      </c>
      <c r="F203" s="166" t="s">
        <v>2415</v>
      </c>
      <c r="G203" s="167" t="s">
        <v>300</v>
      </c>
      <c r="H203" s="168">
        <v>0.72599999999999998</v>
      </c>
      <c r="I203" s="169"/>
      <c r="J203" s="170"/>
      <c r="K203" s="171"/>
      <c r="L203" s="33"/>
      <c r="M203" s="172" t="s">
        <v>1</v>
      </c>
      <c r="N203" s="173" t="s">
        <v>48</v>
      </c>
      <c r="O203" s="58"/>
      <c r="P203" s="174">
        <f t="shared" si="32"/>
        <v>0</v>
      </c>
      <c r="Q203" s="174">
        <v>0</v>
      </c>
      <c r="R203" s="174">
        <f t="shared" si="33"/>
        <v>0</v>
      </c>
      <c r="S203" s="174">
        <v>0</v>
      </c>
      <c r="T203" s="175">
        <f t="shared" si="34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6" t="s">
        <v>234</v>
      </c>
      <c r="AT203" s="176" t="s">
        <v>175</v>
      </c>
      <c r="AU203" s="176" t="s">
        <v>93</v>
      </c>
      <c r="AY203" s="14" t="s">
        <v>173</v>
      </c>
      <c r="BE203" s="100">
        <f t="shared" si="35"/>
        <v>0</v>
      </c>
      <c r="BF203" s="100">
        <f t="shared" si="36"/>
        <v>0</v>
      </c>
      <c r="BG203" s="100">
        <f t="shared" si="37"/>
        <v>0</v>
      </c>
      <c r="BH203" s="100">
        <f t="shared" si="38"/>
        <v>0</v>
      </c>
      <c r="BI203" s="100">
        <f t="shared" si="39"/>
        <v>0</v>
      </c>
      <c r="BJ203" s="14" t="s">
        <v>93</v>
      </c>
      <c r="BK203" s="100">
        <f t="shared" si="40"/>
        <v>0</v>
      </c>
      <c r="BL203" s="14" t="s">
        <v>234</v>
      </c>
      <c r="BM203" s="176" t="s">
        <v>2416</v>
      </c>
    </row>
    <row r="204" spans="1:65" s="12" customFormat="1" ht="22.9" customHeight="1">
      <c r="B204" s="151"/>
      <c r="D204" s="152" t="s">
        <v>81</v>
      </c>
      <c r="E204" s="162" t="s">
        <v>2417</v>
      </c>
      <c r="F204" s="162" t="s">
        <v>2418</v>
      </c>
      <c r="I204" s="154"/>
      <c r="J204" s="163"/>
      <c r="L204" s="151"/>
      <c r="M204" s="156"/>
      <c r="N204" s="157"/>
      <c r="O204" s="157"/>
      <c r="P204" s="158">
        <f>SUM(P205:P211)</f>
        <v>0</v>
      </c>
      <c r="Q204" s="157"/>
      <c r="R204" s="158">
        <f>SUM(R205:R211)</f>
        <v>9.8905099999999982E-2</v>
      </c>
      <c r="S204" s="157"/>
      <c r="T204" s="159">
        <f>SUM(T205:T211)</f>
        <v>4.1669999999999999E-2</v>
      </c>
      <c r="AR204" s="152" t="s">
        <v>93</v>
      </c>
      <c r="AT204" s="160" t="s">
        <v>81</v>
      </c>
      <c r="AU204" s="160" t="s">
        <v>88</v>
      </c>
      <c r="AY204" s="152" t="s">
        <v>173</v>
      </c>
      <c r="BK204" s="161">
        <f>SUM(BK205:BK211)</f>
        <v>0</v>
      </c>
    </row>
    <row r="205" spans="1:65" s="2" customFormat="1" ht="14.45" customHeight="1">
      <c r="A205" s="32"/>
      <c r="B205" s="132"/>
      <c r="C205" s="164" t="s">
        <v>513</v>
      </c>
      <c r="D205" s="164" t="s">
        <v>175</v>
      </c>
      <c r="E205" s="165" t="s">
        <v>2419</v>
      </c>
      <c r="F205" s="166" t="s">
        <v>2420</v>
      </c>
      <c r="G205" s="167" t="s">
        <v>261</v>
      </c>
      <c r="H205" s="168">
        <v>23.725000000000001</v>
      </c>
      <c r="I205" s="169"/>
      <c r="J205" s="170"/>
      <c r="K205" s="171"/>
      <c r="L205" s="33"/>
      <c r="M205" s="172" t="s">
        <v>1</v>
      </c>
      <c r="N205" s="173" t="s">
        <v>48</v>
      </c>
      <c r="O205" s="58"/>
      <c r="P205" s="174">
        <f t="shared" ref="P205:P211" si="41">O205*H205</f>
        <v>0</v>
      </c>
      <c r="Q205" s="174">
        <v>0</v>
      </c>
      <c r="R205" s="174">
        <f t="shared" ref="R205:R211" si="42">Q205*H205</f>
        <v>0</v>
      </c>
      <c r="S205" s="174">
        <v>1E-3</v>
      </c>
      <c r="T205" s="175">
        <f t="shared" ref="T205:T211" si="43">S205*H205</f>
        <v>2.3725000000000003E-2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6" t="s">
        <v>234</v>
      </c>
      <c r="AT205" s="176" t="s">
        <v>175</v>
      </c>
      <c r="AU205" s="176" t="s">
        <v>93</v>
      </c>
      <c r="AY205" s="14" t="s">
        <v>173</v>
      </c>
      <c r="BE205" s="100">
        <f t="shared" ref="BE205:BE211" si="44">IF(N205="základná",J205,0)</f>
        <v>0</v>
      </c>
      <c r="BF205" s="100">
        <f t="shared" ref="BF205:BF211" si="45">IF(N205="znížená",J205,0)</f>
        <v>0</v>
      </c>
      <c r="BG205" s="100">
        <f t="shared" ref="BG205:BG211" si="46">IF(N205="zákl. prenesená",J205,0)</f>
        <v>0</v>
      </c>
      <c r="BH205" s="100">
        <f t="shared" ref="BH205:BH211" si="47">IF(N205="zníž. prenesená",J205,0)</f>
        <v>0</v>
      </c>
      <c r="BI205" s="100">
        <f t="shared" ref="BI205:BI211" si="48">IF(N205="nulová",J205,0)</f>
        <v>0</v>
      </c>
      <c r="BJ205" s="14" t="s">
        <v>93</v>
      </c>
      <c r="BK205" s="100">
        <f t="shared" ref="BK205:BK211" si="49">ROUND(I205*H205,2)</f>
        <v>0</v>
      </c>
      <c r="BL205" s="14" t="s">
        <v>234</v>
      </c>
      <c r="BM205" s="176" t="s">
        <v>2421</v>
      </c>
    </row>
    <row r="206" spans="1:65" s="2" customFormat="1" ht="24.2" customHeight="1">
      <c r="A206" s="32"/>
      <c r="B206" s="132"/>
      <c r="C206" s="164" t="s">
        <v>517</v>
      </c>
      <c r="D206" s="164" t="s">
        <v>175</v>
      </c>
      <c r="E206" s="165" t="s">
        <v>2422</v>
      </c>
      <c r="F206" s="166" t="s">
        <v>2423</v>
      </c>
      <c r="G206" s="167" t="s">
        <v>178</v>
      </c>
      <c r="H206" s="168">
        <v>17.945</v>
      </c>
      <c r="I206" s="169"/>
      <c r="J206" s="170"/>
      <c r="K206" s="171"/>
      <c r="L206" s="33"/>
      <c r="M206" s="172" t="s">
        <v>1</v>
      </c>
      <c r="N206" s="173" t="s">
        <v>48</v>
      </c>
      <c r="O206" s="58"/>
      <c r="P206" s="174">
        <f t="shared" si="41"/>
        <v>0</v>
      </c>
      <c r="Q206" s="174">
        <v>0</v>
      </c>
      <c r="R206" s="174">
        <f t="shared" si="42"/>
        <v>0</v>
      </c>
      <c r="S206" s="174">
        <v>1E-3</v>
      </c>
      <c r="T206" s="175">
        <f t="shared" si="43"/>
        <v>1.7944999999999999E-2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6" t="s">
        <v>234</v>
      </c>
      <c r="AT206" s="176" t="s">
        <v>175</v>
      </c>
      <c r="AU206" s="176" t="s">
        <v>93</v>
      </c>
      <c r="AY206" s="14" t="s">
        <v>173</v>
      </c>
      <c r="BE206" s="100">
        <f t="shared" si="44"/>
        <v>0</v>
      </c>
      <c r="BF206" s="100">
        <f t="shared" si="45"/>
        <v>0</v>
      </c>
      <c r="BG206" s="100">
        <f t="shared" si="46"/>
        <v>0</v>
      </c>
      <c r="BH206" s="100">
        <f t="shared" si="47"/>
        <v>0</v>
      </c>
      <c r="BI206" s="100">
        <f t="shared" si="48"/>
        <v>0</v>
      </c>
      <c r="BJ206" s="14" t="s">
        <v>93</v>
      </c>
      <c r="BK206" s="100">
        <f t="shared" si="49"/>
        <v>0</v>
      </c>
      <c r="BL206" s="14" t="s">
        <v>234</v>
      </c>
      <c r="BM206" s="176" t="s">
        <v>2424</v>
      </c>
    </row>
    <row r="207" spans="1:65" s="2" customFormat="1" ht="14.45" customHeight="1">
      <c r="A207" s="32"/>
      <c r="B207" s="132"/>
      <c r="C207" s="164" t="s">
        <v>523</v>
      </c>
      <c r="D207" s="164" t="s">
        <v>175</v>
      </c>
      <c r="E207" s="165" t="s">
        <v>2425</v>
      </c>
      <c r="F207" s="166" t="s">
        <v>2426</v>
      </c>
      <c r="G207" s="167" t="s">
        <v>178</v>
      </c>
      <c r="H207" s="168">
        <v>21.594999999999999</v>
      </c>
      <c r="I207" s="169"/>
      <c r="J207" s="170"/>
      <c r="K207" s="171"/>
      <c r="L207" s="33"/>
      <c r="M207" s="172" t="s">
        <v>1</v>
      </c>
      <c r="N207" s="173" t="s">
        <v>48</v>
      </c>
      <c r="O207" s="58"/>
      <c r="P207" s="174">
        <f t="shared" si="41"/>
        <v>0</v>
      </c>
      <c r="Q207" s="174">
        <v>0</v>
      </c>
      <c r="R207" s="174">
        <f t="shared" si="42"/>
        <v>0</v>
      </c>
      <c r="S207" s="174">
        <v>0</v>
      </c>
      <c r="T207" s="175">
        <f t="shared" si="4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6" t="s">
        <v>234</v>
      </c>
      <c r="AT207" s="176" t="s">
        <v>175</v>
      </c>
      <c r="AU207" s="176" t="s">
        <v>93</v>
      </c>
      <c r="AY207" s="14" t="s">
        <v>173</v>
      </c>
      <c r="BE207" s="100">
        <f t="shared" si="44"/>
        <v>0</v>
      </c>
      <c r="BF207" s="100">
        <f t="shared" si="45"/>
        <v>0</v>
      </c>
      <c r="BG207" s="100">
        <f t="shared" si="46"/>
        <v>0</v>
      </c>
      <c r="BH207" s="100">
        <f t="shared" si="47"/>
        <v>0</v>
      </c>
      <c r="BI207" s="100">
        <f t="shared" si="48"/>
        <v>0</v>
      </c>
      <c r="BJ207" s="14" t="s">
        <v>93</v>
      </c>
      <c r="BK207" s="100">
        <f t="shared" si="49"/>
        <v>0</v>
      </c>
      <c r="BL207" s="14" t="s">
        <v>234</v>
      </c>
      <c r="BM207" s="176" t="s">
        <v>2427</v>
      </c>
    </row>
    <row r="208" spans="1:65" s="2" customFormat="1" ht="24.2" customHeight="1">
      <c r="A208" s="32"/>
      <c r="B208" s="132"/>
      <c r="C208" s="164" t="s">
        <v>673</v>
      </c>
      <c r="D208" s="164" t="s">
        <v>175</v>
      </c>
      <c r="E208" s="165" t="s">
        <v>2428</v>
      </c>
      <c r="F208" s="166" t="s">
        <v>2429</v>
      </c>
      <c r="G208" s="167" t="s">
        <v>178</v>
      </c>
      <c r="H208" s="168">
        <v>21.594999999999999</v>
      </c>
      <c r="I208" s="169"/>
      <c r="J208" s="170"/>
      <c r="K208" s="171"/>
      <c r="L208" s="33"/>
      <c r="M208" s="172" t="s">
        <v>1</v>
      </c>
      <c r="N208" s="173" t="s">
        <v>48</v>
      </c>
      <c r="O208" s="58"/>
      <c r="P208" s="174">
        <f t="shared" si="41"/>
        <v>0</v>
      </c>
      <c r="Q208" s="174">
        <v>8.0000000000000007E-5</v>
      </c>
      <c r="R208" s="174">
        <f t="shared" si="42"/>
        <v>1.7276000000000001E-3</v>
      </c>
      <c r="S208" s="174">
        <v>0</v>
      </c>
      <c r="T208" s="175">
        <f t="shared" si="4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6" t="s">
        <v>234</v>
      </c>
      <c r="AT208" s="176" t="s">
        <v>175</v>
      </c>
      <c r="AU208" s="176" t="s">
        <v>93</v>
      </c>
      <c r="AY208" s="14" t="s">
        <v>173</v>
      </c>
      <c r="BE208" s="100">
        <f t="shared" si="44"/>
        <v>0</v>
      </c>
      <c r="BF208" s="100">
        <f t="shared" si="45"/>
        <v>0</v>
      </c>
      <c r="BG208" s="100">
        <f t="shared" si="46"/>
        <v>0</v>
      </c>
      <c r="BH208" s="100">
        <f t="shared" si="47"/>
        <v>0</v>
      </c>
      <c r="BI208" s="100">
        <f t="shared" si="48"/>
        <v>0</v>
      </c>
      <c r="BJ208" s="14" t="s">
        <v>93</v>
      </c>
      <c r="BK208" s="100">
        <f t="shared" si="49"/>
        <v>0</v>
      </c>
      <c r="BL208" s="14" t="s">
        <v>234</v>
      </c>
      <c r="BM208" s="176" t="s">
        <v>2430</v>
      </c>
    </row>
    <row r="209" spans="1:65" s="2" customFormat="1" ht="14.45" customHeight="1">
      <c r="A209" s="32"/>
      <c r="B209" s="132"/>
      <c r="C209" s="164" t="s">
        <v>677</v>
      </c>
      <c r="D209" s="164" t="s">
        <v>175</v>
      </c>
      <c r="E209" s="165" t="s">
        <v>2431</v>
      </c>
      <c r="F209" s="166" t="s">
        <v>2432</v>
      </c>
      <c r="G209" s="167" t="s">
        <v>178</v>
      </c>
      <c r="H209" s="168">
        <v>21.594999999999999</v>
      </c>
      <c r="I209" s="169"/>
      <c r="J209" s="170"/>
      <c r="K209" s="171"/>
      <c r="L209" s="33"/>
      <c r="M209" s="172" t="s">
        <v>1</v>
      </c>
      <c r="N209" s="173" t="s">
        <v>48</v>
      </c>
      <c r="O209" s="58"/>
      <c r="P209" s="174">
        <f t="shared" si="41"/>
        <v>0</v>
      </c>
      <c r="Q209" s="174">
        <v>4.4999999999999997E-3</v>
      </c>
      <c r="R209" s="174">
        <f t="shared" si="42"/>
        <v>9.7177499999999986E-2</v>
      </c>
      <c r="S209" s="174">
        <v>0</v>
      </c>
      <c r="T209" s="175">
        <f t="shared" si="4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6" t="s">
        <v>234</v>
      </c>
      <c r="AT209" s="176" t="s">
        <v>175</v>
      </c>
      <c r="AU209" s="176" t="s">
        <v>93</v>
      </c>
      <c r="AY209" s="14" t="s">
        <v>173</v>
      </c>
      <c r="BE209" s="100">
        <f t="shared" si="44"/>
        <v>0</v>
      </c>
      <c r="BF209" s="100">
        <f t="shared" si="45"/>
        <v>0</v>
      </c>
      <c r="BG209" s="100">
        <f t="shared" si="46"/>
        <v>0</v>
      </c>
      <c r="BH209" s="100">
        <f t="shared" si="47"/>
        <v>0</v>
      </c>
      <c r="BI209" s="100">
        <f t="shared" si="48"/>
        <v>0</v>
      </c>
      <c r="BJ209" s="14" t="s">
        <v>93</v>
      </c>
      <c r="BK209" s="100">
        <f t="shared" si="49"/>
        <v>0</v>
      </c>
      <c r="BL209" s="14" t="s">
        <v>234</v>
      </c>
      <c r="BM209" s="176" t="s">
        <v>2433</v>
      </c>
    </row>
    <row r="210" spans="1:65" s="2" customFormat="1" ht="24.2" customHeight="1">
      <c r="A210" s="32"/>
      <c r="B210" s="132"/>
      <c r="C210" s="164" t="s">
        <v>679</v>
      </c>
      <c r="D210" s="164" t="s">
        <v>175</v>
      </c>
      <c r="E210" s="165" t="s">
        <v>2434</v>
      </c>
      <c r="F210" s="166" t="s">
        <v>2435</v>
      </c>
      <c r="G210" s="167" t="s">
        <v>178</v>
      </c>
      <c r="H210" s="168">
        <v>21.594999999999999</v>
      </c>
      <c r="I210" s="169"/>
      <c r="J210" s="170"/>
      <c r="K210" s="171"/>
      <c r="L210" s="33"/>
      <c r="M210" s="172" t="s">
        <v>1</v>
      </c>
      <c r="N210" s="173" t="s">
        <v>48</v>
      </c>
      <c r="O210" s="58"/>
      <c r="P210" s="174">
        <f t="shared" si="41"/>
        <v>0</v>
      </c>
      <c r="Q210" s="174">
        <v>0</v>
      </c>
      <c r="R210" s="174">
        <f t="shared" si="42"/>
        <v>0</v>
      </c>
      <c r="S210" s="174">
        <v>0</v>
      </c>
      <c r="T210" s="175">
        <f t="shared" si="4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6" t="s">
        <v>234</v>
      </c>
      <c r="AT210" s="176" t="s">
        <v>175</v>
      </c>
      <c r="AU210" s="176" t="s">
        <v>93</v>
      </c>
      <c r="AY210" s="14" t="s">
        <v>173</v>
      </c>
      <c r="BE210" s="100">
        <f t="shared" si="44"/>
        <v>0</v>
      </c>
      <c r="BF210" s="100">
        <f t="shared" si="45"/>
        <v>0</v>
      </c>
      <c r="BG210" s="100">
        <f t="shared" si="46"/>
        <v>0</v>
      </c>
      <c r="BH210" s="100">
        <f t="shared" si="47"/>
        <v>0</v>
      </c>
      <c r="BI210" s="100">
        <f t="shared" si="48"/>
        <v>0</v>
      </c>
      <c r="BJ210" s="14" t="s">
        <v>93</v>
      </c>
      <c r="BK210" s="100">
        <f t="shared" si="49"/>
        <v>0</v>
      </c>
      <c r="BL210" s="14" t="s">
        <v>234</v>
      </c>
      <c r="BM210" s="176" t="s">
        <v>2436</v>
      </c>
    </row>
    <row r="211" spans="1:65" s="2" customFormat="1" ht="24.2" customHeight="1">
      <c r="A211" s="32"/>
      <c r="B211" s="132"/>
      <c r="C211" s="164" t="s">
        <v>683</v>
      </c>
      <c r="D211" s="164" t="s">
        <v>175</v>
      </c>
      <c r="E211" s="165" t="s">
        <v>2437</v>
      </c>
      <c r="F211" s="166" t="s">
        <v>2438</v>
      </c>
      <c r="G211" s="167" t="s">
        <v>300</v>
      </c>
      <c r="H211" s="168">
        <v>9.9000000000000005E-2</v>
      </c>
      <c r="I211" s="169"/>
      <c r="J211" s="170"/>
      <c r="K211" s="171"/>
      <c r="L211" s="33"/>
      <c r="M211" s="172" t="s">
        <v>1</v>
      </c>
      <c r="N211" s="173" t="s">
        <v>48</v>
      </c>
      <c r="O211" s="58"/>
      <c r="P211" s="174">
        <f t="shared" si="41"/>
        <v>0</v>
      </c>
      <c r="Q211" s="174">
        <v>0</v>
      </c>
      <c r="R211" s="174">
        <f t="shared" si="42"/>
        <v>0</v>
      </c>
      <c r="S211" s="174">
        <v>0</v>
      </c>
      <c r="T211" s="175">
        <f t="shared" si="4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6" t="s">
        <v>234</v>
      </c>
      <c r="AT211" s="176" t="s">
        <v>175</v>
      </c>
      <c r="AU211" s="176" t="s">
        <v>93</v>
      </c>
      <c r="AY211" s="14" t="s">
        <v>173</v>
      </c>
      <c r="BE211" s="100">
        <f t="shared" si="44"/>
        <v>0</v>
      </c>
      <c r="BF211" s="100">
        <f t="shared" si="45"/>
        <v>0</v>
      </c>
      <c r="BG211" s="100">
        <f t="shared" si="46"/>
        <v>0</v>
      </c>
      <c r="BH211" s="100">
        <f t="shared" si="47"/>
        <v>0</v>
      </c>
      <c r="BI211" s="100">
        <f t="shared" si="48"/>
        <v>0</v>
      </c>
      <c r="BJ211" s="14" t="s">
        <v>93</v>
      </c>
      <c r="BK211" s="100">
        <f t="shared" si="49"/>
        <v>0</v>
      </c>
      <c r="BL211" s="14" t="s">
        <v>234</v>
      </c>
      <c r="BM211" s="176" t="s">
        <v>2439</v>
      </c>
    </row>
    <row r="212" spans="1:65" s="12" customFormat="1" ht="22.9" customHeight="1">
      <c r="B212" s="151"/>
      <c r="D212" s="152" t="s">
        <v>81</v>
      </c>
      <c r="E212" s="162" t="s">
        <v>2440</v>
      </c>
      <c r="F212" s="162" t="s">
        <v>2441</v>
      </c>
      <c r="I212" s="154"/>
      <c r="J212" s="163"/>
      <c r="L212" s="151"/>
      <c r="M212" s="156"/>
      <c r="N212" s="157"/>
      <c r="O212" s="157"/>
      <c r="P212" s="158">
        <f>SUM(P213:P221)</f>
        <v>0</v>
      </c>
      <c r="Q212" s="157"/>
      <c r="R212" s="158">
        <f>SUM(R213:R221)</f>
        <v>0.36297144000000003</v>
      </c>
      <c r="S212" s="157"/>
      <c r="T212" s="159">
        <f>SUM(T213:T221)</f>
        <v>0</v>
      </c>
      <c r="AR212" s="152" t="s">
        <v>93</v>
      </c>
      <c r="AT212" s="160" t="s">
        <v>81</v>
      </c>
      <c r="AU212" s="160" t="s">
        <v>88</v>
      </c>
      <c r="AY212" s="152" t="s">
        <v>173</v>
      </c>
      <c r="BK212" s="161">
        <f>SUM(BK213:BK221)</f>
        <v>0</v>
      </c>
    </row>
    <row r="213" spans="1:65" s="2" customFormat="1" ht="24.2" customHeight="1">
      <c r="A213" s="32"/>
      <c r="B213" s="132"/>
      <c r="C213" s="164" t="s">
        <v>687</v>
      </c>
      <c r="D213" s="164" t="s">
        <v>175</v>
      </c>
      <c r="E213" s="165" t="s">
        <v>2442</v>
      </c>
      <c r="F213" s="166" t="s">
        <v>2443</v>
      </c>
      <c r="G213" s="167" t="s">
        <v>178</v>
      </c>
      <c r="H213" s="168">
        <v>15.805999999999999</v>
      </c>
      <c r="I213" s="169"/>
      <c r="J213" s="170"/>
      <c r="K213" s="171"/>
      <c r="L213" s="33"/>
      <c r="M213" s="172" t="s">
        <v>1</v>
      </c>
      <c r="N213" s="173" t="s">
        <v>48</v>
      </c>
      <c r="O213" s="58"/>
      <c r="P213" s="174">
        <f t="shared" ref="P213:P221" si="50">O213*H213</f>
        <v>0</v>
      </c>
      <c r="Q213" s="174">
        <v>3.8400000000000001E-3</v>
      </c>
      <c r="R213" s="174">
        <f t="shared" ref="R213:R221" si="51">Q213*H213</f>
        <v>6.0695039999999999E-2</v>
      </c>
      <c r="S213" s="174">
        <v>0</v>
      </c>
      <c r="T213" s="175">
        <f t="shared" ref="T213:T221" si="52"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6" t="s">
        <v>234</v>
      </c>
      <c r="AT213" s="176" t="s">
        <v>175</v>
      </c>
      <c r="AU213" s="176" t="s">
        <v>93</v>
      </c>
      <c r="AY213" s="14" t="s">
        <v>173</v>
      </c>
      <c r="BE213" s="100">
        <f t="shared" ref="BE213:BE221" si="53">IF(N213="základná",J213,0)</f>
        <v>0</v>
      </c>
      <c r="BF213" s="100">
        <f t="shared" ref="BF213:BF221" si="54">IF(N213="znížená",J213,0)</f>
        <v>0</v>
      </c>
      <c r="BG213" s="100">
        <f t="shared" ref="BG213:BG221" si="55">IF(N213="zákl. prenesená",J213,0)</f>
        <v>0</v>
      </c>
      <c r="BH213" s="100">
        <f t="shared" ref="BH213:BH221" si="56">IF(N213="zníž. prenesená",J213,0)</f>
        <v>0</v>
      </c>
      <c r="BI213" s="100">
        <f t="shared" ref="BI213:BI221" si="57">IF(N213="nulová",J213,0)</f>
        <v>0</v>
      </c>
      <c r="BJ213" s="14" t="s">
        <v>93</v>
      </c>
      <c r="BK213" s="100">
        <f t="shared" ref="BK213:BK221" si="58">ROUND(I213*H213,2)</f>
        <v>0</v>
      </c>
      <c r="BL213" s="14" t="s">
        <v>234</v>
      </c>
      <c r="BM213" s="176" t="s">
        <v>2444</v>
      </c>
    </row>
    <row r="214" spans="1:65" s="2" customFormat="1" ht="24.2" customHeight="1">
      <c r="A214" s="32"/>
      <c r="B214" s="132"/>
      <c r="C214" s="177" t="s">
        <v>689</v>
      </c>
      <c r="D214" s="177" t="s">
        <v>341</v>
      </c>
      <c r="E214" s="178" t="s">
        <v>2445</v>
      </c>
      <c r="F214" s="179" t="s">
        <v>2446</v>
      </c>
      <c r="G214" s="180" t="s">
        <v>178</v>
      </c>
      <c r="H214" s="181">
        <v>16.122</v>
      </c>
      <c r="I214" s="182"/>
      <c r="J214" s="183"/>
      <c r="K214" s="184"/>
      <c r="L214" s="185"/>
      <c r="M214" s="186" t="s">
        <v>1</v>
      </c>
      <c r="N214" s="187" t="s">
        <v>48</v>
      </c>
      <c r="O214" s="58"/>
      <c r="P214" s="174">
        <f t="shared" si="50"/>
        <v>0</v>
      </c>
      <c r="Q214" s="174">
        <v>1.7600000000000001E-2</v>
      </c>
      <c r="R214" s="174">
        <f t="shared" si="51"/>
        <v>0.28374720000000003</v>
      </c>
      <c r="S214" s="174">
        <v>0</v>
      </c>
      <c r="T214" s="175">
        <f t="shared" si="52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6" t="s">
        <v>297</v>
      </c>
      <c r="AT214" s="176" t="s">
        <v>341</v>
      </c>
      <c r="AU214" s="176" t="s">
        <v>93</v>
      </c>
      <c r="AY214" s="14" t="s">
        <v>173</v>
      </c>
      <c r="BE214" s="100">
        <f t="shared" si="53"/>
        <v>0</v>
      </c>
      <c r="BF214" s="100">
        <f t="shared" si="54"/>
        <v>0</v>
      </c>
      <c r="BG214" s="100">
        <f t="shared" si="55"/>
        <v>0</v>
      </c>
      <c r="BH214" s="100">
        <f t="shared" si="56"/>
        <v>0</v>
      </c>
      <c r="BI214" s="100">
        <f t="shared" si="57"/>
        <v>0</v>
      </c>
      <c r="BJ214" s="14" t="s">
        <v>93</v>
      </c>
      <c r="BK214" s="100">
        <f t="shared" si="58"/>
        <v>0</v>
      </c>
      <c r="BL214" s="14" t="s">
        <v>234</v>
      </c>
      <c r="BM214" s="176" t="s">
        <v>2447</v>
      </c>
    </row>
    <row r="215" spans="1:65" s="2" customFormat="1" ht="24.2" customHeight="1">
      <c r="A215" s="32"/>
      <c r="B215" s="132"/>
      <c r="C215" s="164" t="s">
        <v>691</v>
      </c>
      <c r="D215" s="164" t="s">
        <v>175</v>
      </c>
      <c r="E215" s="165" t="s">
        <v>2448</v>
      </c>
      <c r="F215" s="166" t="s">
        <v>2449</v>
      </c>
      <c r="G215" s="167" t="s">
        <v>261</v>
      </c>
      <c r="H215" s="168">
        <v>9.34</v>
      </c>
      <c r="I215" s="169"/>
      <c r="J215" s="170"/>
      <c r="K215" s="171"/>
      <c r="L215" s="33"/>
      <c r="M215" s="172" t="s">
        <v>1</v>
      </c>
      <c r="N215" s="173" t="s">
        <v>48</v>
      </c>
      <c r="O215" s="58"/>
      <c r="P215" s="174">
        <f t="shared" si="50"/>
        <v>0</v>
      </c>
      <c r="Q215" s="174">
        <v>5.0000000000000001E-4</v>
      </c>
      <c r="R215" s="174">
        <f t="shared" si="51"/>
        <v>4.6699999999999997E-3</v>
      </c>
      <c r="S215" s="174">
        <v>0</v>
      </c>
      <c r="T215" s="175">
        <f t="shared" si="52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6" t="s">
        <v>234</v>
      </c>
      <c r="AT215" s="176" t="s">
        <v>175</v>
      </c>
      <c r="AU215" s="176" t="s">
        <v>93</v>
      </c>
      <c r="AY215" s="14" t="s">
        <v>173</v>
      </c>
      <c r="BE215" s="100">
        <f t="shared" si="53"/>
        <v>0</v>
      </c>
      <c r="BF215" s="100">
        <f t="shared" si="54"/>
        <v>0</v>
      </c>
      <c r="BG215" s="100">
        <f t="shared" si="55"/>
        <v>0</v>
      </c>
      <c r="BH215" s="100">
        <f t="shared" si="56"/>
        <v>0</v>
      </c>
      <c r="BI215" s="100">
        <f t="shared" si="57"/>
        <v>0</v>
      </c>
      <c r="BJ215" s="14" t="s">
        <v>93</v>
      </c>
      <c r="BK215" s="100">
        <f t="shared" si="58"/>
        <v>0</v>
      </c>
      <c r="BL215" s="14" t="s">
        <v>234</v>
      </c>
      <c r="BM215" s="176" t="s">
        <v>2450</v>
      </c>
    </row>
    <row r="216" spans="1:65" s="2" customFormat="1" ht="24.2" customHeight="1">
      <c r="A216" s="32"/>
      <c r="B216" s="132"/>
      <c r="C216" s="177" t="s">
        <v>697</v>
      </c>
      <c r="D216" s="177" t="s">
        <v>341</v>
      </c>
      <c r="E216" s="178" t="s">
        <v>2451</v>
      </c>
      <c r="F216" s="179" t="s">
        <v>2452</v>
      </c>
      <c r="G216" s="180" t="s">
        <v>261</v>
      </c>
      <c r="H216" s="181">
        <v>9.5269999999999992</v>
      </c>
      <c r="I216" s="182"/>
      <c r="J216" s="183"/>
      <c r="K216" s="184"/>
      <c r="L216" s="185"/>
      <c r="M216" s="186" t="s">
        <v>1</v>
      </c>
      <c r="N216" s="187" t="s">
        <v>48</v>
      </c>
      <c r="O216" s="58"/>
      <c r="P216" s="174">
        <f t="shared" si="50"/>
        <v>0</v>
      </c>
      <c r="Q216" s="174">
        <v>0</v>
      </c>
      <c r="R216" s="174">
        <f t="shared" si="51"/>
        <v>0</v>
      </c>
      <c r="S216" s="174">
        <v>0</v>
      </c>
      <c r="T216" s="175">
        <f t="shared" si="52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6" t="s">
        <v>297</v>
      </c>
      <c r="AT216" s="176" t="s">
        <v>341</v>
      </c>
      <c r="AU216" s="176" t="s">
        <v>93</v>
      </c>
      <c r="AY216" s="14" t="s">
        <v>173</v>
      </c>
      <c r="BE216" s="100">
        <f t="shared" si="53"/>
        <v>0</v>
      </c>
      <c r="BF216" s="100">
        <f t="shared" si="54"/>
        <v>0</v>
      </c>
      <c r="BG216" s="100">
        <f t="shared" si="55"/>
        <v>0</v>
      </c>
      <c r="BH216" s="100">
        <f t="shared" si="56"/>
        <v>0</v>
      </c>
      <c r="BI216" s="100">
        <f t="shared" si="57"/>
        <v>0</v>
      </c>
      <c r="BJ216" s="14" t="s">
        <v>93</v>
      </c>
      <c r="BK216" s="100">
        <f t="shared" si="58"/>
        <v>0</v>
      </c>
      <c r="BL216" s="14" t="s">
        <v>234</v>
      </c>
      <c r="BM216" s="176" t="s">
        <v>2453</v>
      </c>
    </row>
    <row r="217" spans="1:65" s="2" customFormat="1" ht="24.2" customHeight="1">
      <c r="A217" s="32"/>
      <c r="B217" s="132"/>
      <c r="C217" s="164" t="s">
        <v>701</v>
      </c>
      <c r="D217" s="164" t="s">
        <v>175</v>
      </c>
      <c r="E217" s="165" t="s">
        <v>2454</v>
      </c>
      <c r="F217" s="166" t="s">
        <v>2455</v>
      </c>
      <c r="G217" s="167" t="s">
        <v>261</v>
      </c>
      <c r="H217" s="168">
        <v>7.71</v>
      </c>
      <c r="I217" s="169"/>
      <c r="J217" s="170"/>
      <c r="K217" s="171"/>
      <c r="L217" s="33"/>
      <c r="M217" s="172" t="s">
        <v>1</v>
      </c>
      <c r="N217" s="173" t="s">
        <v>48</v>
      </c>
      <c r="O217" s="58"/>
      <c r="P217" s="174">
        <f t="shared" si="50"/>
        <v>0</v>
      </c>
      <c r="Q217" s="174">
        <v>5.0000000000000001E-4</v>
      </c>
      <c r="R217" s="174">
        <f t="shared" si="51"/>
        <v>3.8549999999999999E-3</v>
      </c>
      <c r="S217" s="174">
        <v>0</v>
      </c>
      <c r="T217" s="175">
        <f t="shared" si="52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6" t="s">
        <v>234</v>
      </c>
      <c r="AT217" s="176" t="s">
        <v>175</v>
      </c>
      <c r="AU217" s="176" t="s">
        <v>93</v>
      </c>
      <c r="AY217" s="14" t="s">
        <v>173</v>
      </c>
      <c r="BE217" s="100">
        <f t="shared" si="53"/>
        <v>0</v>
      </c>
      <c r="BF217" s="100">
        <f t="shared" si="54"/>
        <v>0</v>
      </c>
      <c r="BG217" s="100">
        <f t="shared" si="55"/>
        <v>0</v>
      </c>
      <c r="BH217" s="100">
        <f t="shared" si="56"/>
        <v>0</v>
      </c>
      <c r="BI217" s="100">
        <f t="shared" si="57"/>
        <v>0</v>
      </c>
      <c r="BJ217" s="14" t="s">
        <v>93</v>
      </c>
      <c r="BK217" s="100">
        <f t="shared" si="58"/>
        <v>0</v>
      </c>
      <c r="BL217" s="14" t="s">
        <v>234</v>
      </c>
      <c r="BM217" s="176" t="s">
        <v>2456</v>
      </c>
    </row>
    <row r="218" spans="1:65" s="2" customFormat="1" ht="14.45" customHeight="1">
      <c r="A218" s="32"/>
      <c r="B218" s="132"/>
      <c r="C218" s="177" t="s">
        <v>703</v>
      </c>
      <c r="D218" s="177" t="s">
        <v>341</v>
      </c>
      <c r="E218" s="178" t="s">
        <v>2457</v>
      </c>
      <c r="F218" s="179" t="s">
        <v>2458</v>
      </c>
      <c r="G218" s="180" t="s">
        <v>261</v>
      </c>
      <c r="H218" s="181">
        <v>7.8639999999999999</v>
      </c>
      <c r="I218" s="182"/>
      <c r="J218" s="183"/>
      <c r="K218" s="184"/>
      <c r="L218" s="185"/>
      <c r="M218" s="186" t="s">
        <v>1</v>
      </c>
      <c r="N218" s="187" t="s">
        <v>48</v>
      </c>
      <c r="O218" s="58"/>
      <c r="P218" s="174">
        <f t="shared" si="50"/>
        <v>0</v>
      </c>
      <c r="Q218" s="174">
        <v>0</v>
      </c>
      <c r="R218" s="174">
        <f t="shared" si="51"/>
        <v>0</v>
      </c>
      <c r="S218" s="174">
        <v>0</v>
      </c>
      <c r="T218" s="175">
        <f t="shared" si="52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6" t="s">
        <v>297</v>
      </c>
      <c r="AT218" s="176" t="s">
        <v>341</v>
      </c>
      <c r="AU218" s="176" t="s">
        <v>93</v>
      </c>
      <c r="AY218" s="14" t="s">
        <v>173</v>
      </c>
      <c r="BE218" s="100">
        <f t="shared" si="53"/>
        <v>0</v>
      </c>
      <c r="BF218" s="100">
        <f t="shared" si="54"/>
        <v>0</v>
      </c>
      <c r="BG218" s="100">
        <f t="shared" si="55"/>
        <v>0</v>
      </c>
      <c r="BH218" s="100">
        <f t="shared" si="56"/>
        <v>0</v>
      </c>
      <c r="BI218" s="100">
        <f t="shared" si="57"/>
        <v>0</v>
      </c>
      <c r="BJ218" s="14" t="s">
        <v>93</v>
      </c>
      <c r="BK218" s="100">
        <f t="shared" si="58"/>
        <v>0</v>
      </c>
      <c r="BL218" s="14" t="s">
        <v>234</v>
      </c>
      <c r="BM218" s="176" t="s">
        <v>2459</v>
      </c>
    </row>
    <row r="219" spans="1:65" s="2" customFormat="1" ht="24.2" customHeight="1">
      <c r="A219" s="32"/>
      <c r="B219" s="132"/>
      <c r="C219" s="164" t="s">
        <v>705</v>
      </c>
      <c r="D219" s="164" t="s">
        <v>175</v>
      </c>
      <c r="E219" s="165" t="s">
        <v>2460</v>
      </c>
      <c r="F219" s="166" t="s">
        <v>2461</v>
      </c>
      <c r="G219" s="167" t="s">
        <v>261</v>
      </c>
      <c r="H219" s="168">
        <v>1.1399999999999999</v>
      </c>
      <c r="I219" s="169"/>
      <c r="J219" s="170"/>
      <c r="K219" s="171"/>
      <c r="L219" s="33"/>
      <c r="M219" s="172" t="s">
        <v>1</v>
      </c>
      <c r="N219" s="173" t="s">
        <v>48</v>
      </c>
      <c r="O219" s="58"/>
      <c r="P219" s="174">
        <f t="shared" si="50"/>
        <v>0</v>
      </c>
      <c r="Q219" s="174">
        <v>1.01E-3</v>
      </c>
      <c r="R219" s="174">
        <f t="shared" si="51"/>
        <v>1.1513999999999999E-3</v>
      </c>
      <c r="S219" s="174">
        <v>0</v>
      </c>
      <c r="T219" s="175">
        <f t="shared" si="52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6" t="s">
        <v>234</v>
      </c>
      <c r="AT219" s="176" t="s">
        <v>175</v>
      </c>
      <c r="AU219" s="176" t="s">
        <v>93</v>
      </c>
      <c r="AY219" s="14" t="s">
        <v>173</v>
      </c>
      <c r="BE219" s="100">
        <f t="shared" si="53"/>
        <v>0</v>
      </c>
      <c r="BF219" s="100">
        <f t="shared" si="54"/>
        <v>0</v>
      </c>
      <c r="BG219" s="100">
        <f t="shared" si="55"/>
        <v>0</v>
      </c>
      <c r="BH219" s="100">
        <f t="shared" si="56"/>
        <v>0</v>
      </c>
      <c r="BI219" s="100">
        <f t="shared" si="57"/>
        <v>0</v>
      </c>
      <c r="BJ219" s="14" t="s">
        <v>93</v>
      </c>
      <c r="BK219" s="100">
        <f t="shared" si="58"/>
        <v>0</v>
      </c>
      <c r="BL219" s="14" t="s">
        <v>234</v>
      </c>
      <c r="BM219" s="176" t="s">
        <v>2462</v>
      </c>
    </row>
    <row r="220" spans="1:65" s="2" customFormat="1" ht="24.2" customHeight="1">
      <c r="A220" s="32"/>
      <c r="B220" s="132"/>
      <c r="C220" s="177" t="s">
        <v>709</v>
      </c>
      <c r="D220" s="177" t="s">
        <v>341</v>
      </c>
      <c r="E220" s="178" t="s">
        <v>2445</v>
      </c>
      <c r="F220" s="179" t="s">
        <v>2446</v>
      </c>
      <c r="G220" s="180" t="s">
        <v>178</v>
      </c>
      <c r="H220" s="181">
        <v>0.503</v>
      </c>
      <c r="I220" s="182"/>
      <c r="J220" s="183"/>
      <c r="K220" s="184"/>
      <c r="L220" s="185"/>
      <c r="M220" s="186" t="s">
        <v>1</v>
      </c>
      <c r="N220" s="187" t="s">
        <v>48</v>
      </c>
      <c r="O220" s="58"/>
      <c r="P220" s="174">
        <f t="shared" si="50"/>
        <v>0</v>
      </c>
      <c r="Q220" s="174">
        <v>1.7600000000000001E-2</v>
      </c>
      <c r="R220" s="174">
        <f t="shared" si="51"/>
        <v>8.8528000000000009E-3</v>
      </c>
      <c r="S220" s="174">
        <v>0</v>
      </c>
      <c r="T220" s="175">
        <f t="shared" si="52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6" t="s">
        <v>297</v>
      </c>
      <c r="AT220" s="176" t="s">
        <v>341</v>
      </c>
      <c r="AU220" s="176" t="s">
        <v>93</v>
      </c>
      <c r="AY220" s="14" t="s">
        <v>173</v>
      </c>
      <c r="BE220" s="100">
        <f t="shared" si="53"/>
        <v>0</v>
      </c>
      <c r="BF220" s="100">
        <f t="shared" si="54"/>
        <v>0</v>
      </c>
      <c r="BG220" s="100">
        <f t="shared" si="55"/>
        <v>0</v>
      </c>
      <c r="BH220" s="100">
        <f t="shared" si="56"/>
        <v>0</v>
      </c>
      <c r="BI220" s="100">
        <f t="shared" si="57"/>
        <v>0</v>
      </c>
      <c r="BJ220" s="14" t="s">
        <v>93</v>
      </c>
      <c r="BK220" s="100">
        <f t="shared" si="58"/>
        <v>0</v>
      </c>
      <c r="BL220" s="14" t="s">
        <v>234</v>
      </c>
      <c r="BM220" s="176" t="s">
        <v>2463</v>
      </c>
    </row>
    <row r="221" spans="1:65" s="2" customFormat="1" ht="24.2" customHeight="1">
      <c r="A221" s="32"/>
      <c r="B221" s="132"/>
      <c r="C221" s="164" t="s">
        <v>713</v>
      </c>
      <c r="D221" s="164" t="s">
        <v>175</v>
      </c>
      <c r="E221" s="165" t="s">
        <v>2464</v>
      </c>
      <c r="F221" s="166" t="s">
        <v>2465</v>
      </c>
      <c r="G221" s="167" t="s">
        <v>300</v>
      </c>
      <c r="H221" s="168">
        <v>0.36299999999999999</v>
      </c>
      <c r="I221" s="169"/>
      <c r="J221" s="170"/>
      <c r="K221" s="171"/>
      <c r="L221" s="33"/>
      <c r="M221" s="172" t="s">
        <v>1</v>
      </c>
      <c r="N221" s="173" t="s">
        <v>48</v>
      </c>
      <c r="O221" s="58"/>
      <c r="P221" s="174">
        <f t="shared" si="50"/>
        <v>0</v>
      </c>
      <c r="Q221" s="174">
        <v>0</v>
      </c>
      <c r="R221" s="174">
        <f t="shared" si="51"/>
        <v>0</v>
      </c>
      <c r="S221" s="174">
        <v>0</v>
      </c>
      <c r="T221" s="175">
        <f t="shared" si="52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6" t="s">
        <v>234</v>
      </c>
      <c r="AT221" s="176" t="s">
        <v>175</v>
      </c>
      <c r="AU221" s="176" t="s">
        <v>93</v>
      </c>
      <c r="AY221" s="14" t="s">
        <v>173</v>
      </c>
      <c r="BE221" s="100">
        <f t="shared" si="53"/>
        <v>0</v>
      </c>
      <c r="BF221" s="100">
        <f t="shared" si="54"/>
        <v>0</v>
      </c>
      <c r="BG221" s="100">
        <f t="shared" si="55"/>
        <v>0</v>
      </c>
      <c r="BH221" s="100">
        <f t="shared" si="56"/>
        <v>0</v>
      </c>
      <c r="BI221" s="100">
        <f t="shared" si="57"/>
        <v>0</v>
      </c>
      <c r="BJ221" s="14" t="s">
        <v>93</v>
      </c>
      <c r="BK221" s="100">
        <f t="shared" si="58"/>
        <v>0</v>
      </c>
      <c r="BL221" s="14" t="s">
        <v>234</v>
      </c>
      <c r="BM221" s="176" t="s">
        <v>2466</v>
      </c>
    </row>
    <row r="222" spans="1:65" s="12" customFormat="1" ht="22.9" customHeight="1">
      <c r="B222" s="151"/>
      <c r="D222" s="152" t="s">
        <v>81</v>
      </c>
      <c r="E222" s="162" t="s">
        <v>521</v>
      </c>
      <c r="F222" s="162" t="s">
        <v>522</v>
      </c>
      <c r="I222" s="154"/>
      <c r="J222" s="163"/>
      <c r="L222" s="151"/>
      <c r="M222" s="156"/>
      <c r="N222" s="157"/>
      <c r="O222" s="157"/>
      <c r="P222" s="158">
        <f>SUM(P223:P224)</f>
        <v>0</v>
      </c>
      <c r="Q222" s="157"/>
      <c r="R222" s="158">
        <f>SUM(R223:R224)</f>
        <v>8.3872000000000005E-4</v>
      </c>
      <c r="S222" s="157"/>
      <c r="T222" s="159">
        <f>SUM(T223:T224)</f>
        <v>0</v>
      </c>
      <c r="AR222" s="152" t="s">
        <v>93</v>
      </c>
      <c r="AT222" s="160" t="s">
        <v>81</v>
      </c>
      <c r="AU222" s="160" t="s">
        <v>88</v>
      </c>
      <c r="AY222" s="152" t="s">
        <v>173</v>
      </c>
      <c r="BK222" s="161">
        <f>SUM(BK223:BK224)</f>
        <v>0</v>
      </c>
    </row>
    <row r="223" spans="1:65" s="2" customFormat="1" ht="24.2" customHeight="1">
      <c r="A223" s="32"/>
      <c r="B223" s="132"/>
      <c r="C223" s="164" t="s">
        <v>717</v>
      </c>
      <c r="D223" s="164" t="s">
        <v>175</v>
      </c>
      <c r="E223" s="165" t="s">
        <v>759</v>
      </c>
      <c r="F223" s="166" t="s">
        <v>760</v>
      </c>
      <c r="G223" s="167" t="s">
        <v>178</v>
      </c>
      <c r="H223" s="168">
        <v>2.621</v>
      </c>
      <c r="I223" s="169"/>
      <c r="J223" s="170"/>
      <c r="K223" s="171"/>
      <c r="L223" s="33"/>
      <c r="M223" s="172" t="s">
        <v>1</v>
      </c>
      <c r="N223" s="173" t="s">
        <v>48</v>
      </c>
      <c r="O223" s="58"/>
      <c r="P223" s="174">
        <f>O223*H223</f>
        <v>0</v>
      </c>
      <c r="Q223" s="174">
        <v>2.4000000000000001E-4</v>
      </c>
      <c r="R223" s="174">
        <f>Q223*H223</f>
        <v>6.2903999999999998E-4</v>
      </c>
      <c r="S223" s="174">
        <v>0</v>
      </c>
      <c r="T223" s="175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6" t="s">
        <v>234</v>
      </c>
      <c r="AT223" s="176" t="s">
        <v>175</v>
      </c>
      <c r="AU223" s="176" t="s">
        <v>93</v>
      </c>
      <c r="AY223" s="14" t="s">
        <v>173</v>
      </c>
      <c r="BE223" s="100">
        <f>IF(N223="základná",J223,0)</f>
        <v>0</v>
      </c>
      <c r="BF223" s="100">
        <f>IF(N223="znížená",J223,0)</f>
        <v>0</v>
      </c>
      <c r="BG223" s="100">
        <f>IF(N223="zákl. prenesená",J223,0)</f>
        <v>0</v>
      </c>
      <c r="BH223" s="100">
        <f>IF(N223="zníž. prenesená",J223,0)</f>
        <v>0</v>
      </c>
      <c r="BI223" s="100">
        <f>IF(N223="nulová",J223,0)</f>
        <v>0</v>
      </c>
      <c r="BJ223" s="14" t="s">
        <v>93</v>
      </c>
      <c r="BK223" s="100">
        <f>ROUND(I223*H223,2)</f>
        <v>0</v>
      </c>
      <c r="BL223" s="14" t="s">
        <v>234</v>
      </c>
      <c r="BM223" s="176" t="s">
        <v>2467</v>
      </c>
    </row>
    <row r="224" spans="1:65" s="2" customFormat="1" ht="24.2" customHeight="1">
      <c r="A224" s="32"/>
      <c r="B224" s="132"/>
      <c r="C224" s="164" t="s">
        <v>721</v>
      </c>
      <c r="D224" s="164" t="s">
        <v>175</v>
      </c>
      <c r="E224" s="165" t="s">
        <v>763</v>
      </c>
      <c r="F224" s="166" t="s">
        <v>764</v>
      </c>
      <c r="G224" s="167" t="s">
        <v>178</v>
      </c>
      <c r="H224" s="168">
        <v>2.621</v>
      </c>
      <c r="I224" s="169"/>
      <c r="J224" s="170"/>
      <c r="K224" s="171"/>
      <c r="L224" s="33"/>
      <c r="M224" s="172" t="s">
        <v>1</v>
      </c>
      <c r="N224" s="173" t="s">
        <v>48</v>
      </c>
      <c r="O224" s="58"/>
      <c r="P224" s="174">
        <f>O224*H224</f>
        <v>0</v>
      </c>
      <c r="Q224" s="174">
        <v>8.0000000000000007E-5</v>
      </c>
      <c r="R224" s="174">
        <f>Q224*H224</f>
        <v>2.0968000000000001E-4</v>
      </c>
      <c r="S224" s="174">
        <v>0</v>
      </c>
      <c r="T224" s="175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6" t="s">
        <v>234</v>
      </c>
      <c r="AT224" s="176" t="s">
        <v>175</v>
      </c>
      <c r="AU224" s="176" t="s">
        <v>93</v>
      </c>
      <c r="AY224" s="14" t="s">
        <v>173</v>
      </c>
      <c r="BE224" s="100">
        <f>IF(N224="základná",J224,0)</f>
        <v>0</v>
      </c>
      <c r="BF224" s="100">
        <f>IF(N224="znížená",J224,0)</f>
        <v>0</v>
      </c>
      <c r="BG224" s="100">
        <f>IF(N224="zákl. prenesená",J224,0)</f>
        <v>0</v>
      </c>
      <c r="BH224" s="100">
        <f>IF(N224="zníž. prenesená",J224,0)</f>
        <v>0</v>
      </c>
      <c r="BI224" s="100">
        <f>IF(N224="nulová",J224,0)</f>
        <v>0</v>
      </c>
      <c r="BJ224" s="14" t="s">
        <v>93</v>
      </c>
      <c r="BK224" s="100">
        <f>ROUND(I224*H224,2)</f>
        <v>0</v>
      </c>
      <c r="BL224" s="14" t="s">
        <v>234</v>
      </c>
      <c r="BM224" s="176" t="s">
        <v>2468</v>
      </c>
    </row>
    <row r="225" spans="1:65" s="12" customFormat="1" ht="22.9" customHeight="1">
      <c r="B225" s="151"/>
      <c r="D225" s="152" t="s">
        <v>81</v>
      </c>
      <c r="E225" s="162" t="s">
        <v>766</v>
      </c>
      <c r="F225" s="162" t="s">
        <v>767</v>
      </c>
      <c r="I225" s="154"/>
      <c r="J225" s="163"/>
      <c r="L225" s="151"/>
      <c r="M225" s="156"/>
      <c r="N225" s="157"/>
      <c r="O225" s="157"/>
      <c r="P225" s="158">
        <f>SUM(P226:P233)</f>
        <v>0</v>
      </c>
      <c r="Q225" s="157"/>
      <c r="R225" s="158">
        <f>SUM(R226:R233)</f>
        <v>6.7620779999999991E-2</v>
      </c>
      <c r="S225" s="157"/>
      <c r="T225" s="159">
        <f>SUM(T226:T233)</f>
        <v>0</v>
      </c>
      <c r="AR225" s="152" t="s">
        <v>93</v>
      </c>
      <c r="AT225" s="160" t="s">
        <v>81</v>
      </c>
      <c r="AU225" s="160" t="s">
        <v>88</v>
      </c>
      <c r="AY225" s="152" t="s">
        <v>173</v>
      </c>
      <c r="BK225" s="161">
        <f>SUM(BK226:BK233)</f>
        <v>0</v>
      </c>
    </row>
    <row r="226" spans="1:65" s="2" customFormat="1" ht="14.45" customHeight="1">
      <c r="A226" s="32"/>
      <c r="B226" s="132"/>
      <c r="C226" s="164" t="s">
        <v>725</v>
      </c>
      <c r="D226" s="164" t="s">
        <v>175</v>
      </c>
      <c r="E226" s="165" t="s">
        <v>813</v>
      </c>
      <c r="F226" s="166" t="s">
        <v>814</v>
      </c>
      <c r="G226" s="167" t="s">
        <v>362</v>
      </c>
      <c r="H226" s="168">
        <v>10</v>
      </c>
      <c r="I226" s="169"/>
      <c r="J226" s="170"/>
      <c r="K226" s="171"/>
      <c r="L226" s="33"/>
      <c r="M226" s="172" t="s">
        <v>1</v>
      </c>
      <c r="N226" s="173" t="s">
        <v>48</v>
      </c>
      <c r="O226" s="58"/>
      <c r="P226" s="174">
        <f t="shared" ref="P226:P233" si="59">O226*H226</f>
        <v>0</v>
      </c>
      <c r="Q226" s="174">
        <v>0</v>
      </c>
      <c r="R226" s="174">
        <f t="shared" ref="R226:R233" si="60">Q226*H226</f>
        <v>0</v>
      </c>
      <c r="S226" s="174">
        <v>0</v>
      </c>
      <c r="T226" s="175">
        <f t="shared" ref="T226:T233" si="61"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6" t="s">
        <v>234</v>
      </c>
      <c r="AT226" s="176" t="s">
        <v>175</v>
      </c>
      <c r="AU226" s="176" t="s">
        <v>93</v>
      </c>
      <c r="AY226" s="14" t="s">
        <v>173</v>
      </c>
      <c r="BE226" s="100">
        <f t="shared" ref="BE226:BE233" si="62">IF(N226="základná",J226,0)</f>
        <v>0</v>
      </c>
      <c r="BF226" s="100">
        <f t="shared" ref="BF226:BF233" si="63">IF(N226="znížená",J226,0)</f>
        <v>0</v>
      </c>
      <c r="BG226" s="100">
        <f t="shared" ref="BG226:BG233" si="64">IF(N226="zákl. prenesená",J226,0)</f>
        <v>0</v>
      </c>
      <c r="BH226" s="100">
        <f t="shared" ref="BH226:BH233" si="65">IF(N226="zníž. prenesená",J226,0)</f>
        <v>0</v>
      </c>
      <c r="BI226" s="100">
        <f t="shared" ref="BI226:BI233" si="66">IF(N226="nulová",J226,0)</f>
        <v>0</v>
      </c>
      <c r="BJ226" s="14" t="s">
        <v>93</v>
      </c>
      <c r="BK226" s="100">
        <f t="shared" ref="BK226:BK233" si="67">ROUND(I226*H226,2)</f>
        <v>0</v>
      </c>
      <c r="BL226" s="14" t="s">
        <v>234</v>
      </c>
      <c r="BM226" s="176" t="s">
        <v>2469</v>
      </c>
    </row>
    <row r="227" spans="1:65" s="2" customFormat="1" ht="24.2" customHeight="1">
      <c r="A227" s="32"/>
      <c r="B227" s="132"/>
      <c r="C227" s="164" t="s">
        <v>729</v>
      </c>
      <c r="D227" s="164" t="s">
        <v>175</v>
      </c>
      <c r="E227" s="165" t="s">
        <v>769</v>
      </c>
      <c r="F227" s="166" t="s">
        <v>770</v>
      </c>
      <c r="G227" s="167" t="s">
        <v>261</v>
      </c>
      <c r="H227" s="168">
        <v>45.83</v>
      </c>
      <c r="I227" s="169"/>
      <c r="J227" s="170"/>
      <c r="K227" s="171"/>
      <c r="L227" s="33"/>
      <c r="M227" s="172" t="s">
        <v>1</v>
      </c>
      <c r="N227" s="173" t="s">
        <v>48</v>
      </c>
      <c r="O227" s="58"/>
      <c r="P227" s="174">
        <f t="shared" si="59"/>
        <v>0</v>
      </c>
      <c r="Q227" s="174">
        <v>0</v>
      </c>
      <c r="R227" s="174">
        <f t="shared" si="60"/>
        <v>0</v>
      </c>
      <c r="S227" s="174">
        <v>0</v>
      </c>
      <c r="T227" s="175">
        <f t="shared" si="61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6" t="s">
        <v>234</v>
      </c>
      <c r="AT227" s="176" t="s">
        <v>175</v>
      </c>
      <c r="AU227" s="176" t="s">
        <v>93</v>
      </c>
      <c r="AY227" s="14" t="s">
        <v>173</v>
      </c>
      <c r="BE227" s="100">
        <f t="shared" si="62"/>
        <v>0</v>
      </c>
      <c r="BF227" s="100">
        <f t="shared" si="63"/>
        <v>0</v>
      </c>
      <c r="BG227" s="100">
        <f t="shared" si="64"/>
        <v>0</v>
      </c>
      <c r="BH227" s="100">
        <f t="shared" si="65"/>
        <v>0</v>
      </c>
      <c r="BI227" s="100">
        <f t="shared" si="66"/>
        <v>0</v>
      </c>
      <c r="BJ227" s="14" t="s">
        <v>93</v>
      </c>
      <c r="BK227" s="100">
        <f t="shared" si="67"/>
        <v>0</v>
      </c>
      <c r="BL227" s="14" t="s">
        <v>234</v>
      </c>
      <c r="BM227" s="176" t="s">
        <v>2470</v>
      </c>
    </row>
    <row r="228" spans="1:65" s="2" customFormat="1" ht="24.2" customHeight="1">
      <c r="A228" s="32"/>
      <c r="B228" s="132"/>
      <c r="C228" s="164" t="s">
        <v>733</v>
      </c>
      <c r="D228" s="164" t="s">
        <v>175</v>
      </c>
      <c r="E228" s="165" t="s">
        <v>773</v>
      </c>
      <c r="F228" s="166" t="s">
        <v>774</v>
      </c>
      <c r="G228" s="167" t="s">
        <v>178</v>
      </c>
      <c r="H228" s="168">
        <v>73.322999999999993</v>
      </c>
      <c r="I228" s="169"/>
      <c r="J228" s="170"/>
      <c r="K228" s="171"/>
      <c r="L228" s="33"/>
      <c r="M228" s="172" t="s">
        <v>1</v>
      </c>
      <c r="N228" s="173" t="s">
        <v>48</v>
      </c>
      <c r="O228" s="58"/>
      <c r="P228" s="174">
        <f t="shared" si="59"/>
        <v>0</v>
      </c>
      <c r="Q228" s="174">
        <v>1.8000000000000001E-4</v>
      </c>
      <c r="R228" s="174">
        <f t="shared" si="60"/>
        <v>1.3198139999999999E-2</v>
      </c>
      <c r="S228" s="174">
        <v>0</v>
      </c>
      <c r="T228" s="175">
        <f t="shared" si="61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6" t="s">
        <v>234</v>
      </c>
      <c r="AT228" s="176" t="s">
        <v>175</v>
      </c>
      <c r="AU228" s="176" t="s">
        <v>93</v>
      </c>
      <c r="AY228" s="14" t="s">
        <v>173</v>
      </c>
      <c r="BE228" s="100">
        <f t="shared" si="62"/>
        <v>0</v>
      </c>
      <c r="BF228" s="100">
        <f t="shared" si="63"/>
        <v>0</v>
      </c>
      <c r="BG228" s="100">
        <f t="shared" si="64"/>
        <v>0</v>
      </c>
      <c r="BH228" s="100">
        <f t="shared" si="65"/>
        <v>0</v>
      </c>
      <c r="BI228" s="100">
        <f t="shared" si="66"/>
        <v>0</v>
      </c>
      <c r="BJ228" s="14" t="s">
        <v>93</v>
      </c>
      <c r="BK228" s="100">
        <f t="shared" si="67"/>
        <v>0</v>
      </c>
      <c r="BL228" s="14" t="s">
        <v>234</v>
      </c>
      <c r="BM228" s="176" t="s">
        <v>2471</v>
      </c>
    </row>
    <row r="229" spans="1:65" s="2" customFormat="1" ht="14.45" customHeight="1">
      <c r="A229" s="32"/>
      <c r="B229" s="132"/>
      <c r="C229" s="164" t="s">
        <v>737</v>
      </c>
      <c r="D229" s="164" t="s">
        <v>175</v>
      </c>
      <c r="E229" s="165" t="s">
        <v>821</v>
      </c>
      <c r="F229" s="166" t="s">
        <v>822</v>
      </c>
      <c r="G229" s="167" t="s">
        <v>178</v>
      </c>
      <c r="H229" s="168">
        <v>49.598999999999997</v>
      </c>
      <c r="I229" s="169"/>
      <c r="J229" s="170"/>
      <c r="K229" s="171"/>
      <c r="L229" s="33"/>
      <c r="M229" s="172" t="s">
        <v>1</v>
      </c>
      <c r="N229" s="173" t="s">
        <v>48</v>
      </c>
      <c r="O229" s="58"/>
      <c r="P229" s="174">
        <f t="shared" si="59"/>
        <v>0</v>
      </c>
      <c r="Q229" s="174">
        <v>2.0000000000000002E-5</v>
      </c>
      <c r="R229" s="174">
        <f t="shared" si="60"/>
        <v>9.9197999999999995E-4</v>
      </c>
      <c r="S229" s="174">
        <v>0</v>
      </c>
      <c r="T229" s="175">
        <f t="shared" si="61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6" t="s">
        <v>234</v>
      </c>
      <c r="AT229" s="176" t="s">
        <v>175</v>
      </c>
      <c r="AU229" s="176" t="s">
        <v>93</v>
      </c>
      <c r="AY229" s="14" t="s">
        <v>173</v>
      </c>
      <c r="BE229" s="100">
        <f t="shared" si="62"/>
        <v>0</v>
      </c>
      <c r="BF229" s="100">
        <f t="shared" si="63"/>
        <v>0</v>
      </c>
      <c r="BG229" s="100">
        <f t="shared" si="64"/>
        <v>0</v>
      </c>
      <c r="BH229" s="100">
        <f t="shared" si="65"/>
        <v>0</v>
      </c>
      <c r="BI229" s="100">
        <f t="shared" si="66"/>
        <v>0</v>
      </c>
      <c r="BJ229" s="14" t="s">
        <v>93</v>
      </c>
      <c r="BK229" s="100">
        <f t="shared" si="67"/>
        <v>0</v>
      </c>
      <c r="BL229" s="14" t="s">
        <v>234</v>
      </c>
      <c r="BM229" s="176" t="s">
        <v>2472</v>
      </c>
    </row>
    <row r="230" spans="1:65" s="2" customFormat="1" ht="24.2" customHeight="1">
      <c r="A230" s="32"/>
      <c r="B230" s="132"/>
      <c r="C230" s="164" t="s">
        <v>742</v>
      </c>
      <c r="D230" s="164" t="s">
        <v>175</v>
      </c>
      <c r="E230" s="165" t="s">
        <v>824</v>
      </c>
      <c r="F230" s="166" t="s">
        <v>825</v>
      </c>
      <c r="G230" s="167" t="s">
        <v>178</v>
      </c>
      <c r="H230" s="168">
        <v>49.598999999999997</v>
      </c>
      <c r="I230" s="169"/>
      <c r="J230" s="170"/>
      <c r="K230" s="171"/>
      <c r="L230" s="33"/>
      <c r="M230" s="172" t="s">
        <v>1</v>
      </c>
      <c r="N230" s="173" t="s">
        <v>48</v>
      </c>
      <c r="O230" s="58"/>
      <c r="P230" s="174">
        <f t="shared" si="59"/>
        <v>0</v>
      </c>
      <c r="Q230" s="174">
        <v>0</v>
      </c>
      <c r="R230" s="174">
        <f t="shared" si="60"/>
        <v>0</v>
      </c>
      <c r="S230" s="174">
        <v>0</v>
      </c>
      <c r="T230" s="175">
        <f t="shared" si="61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6" t="s">
        <v>234</v>
      </c>
      <c r="AT230" s="176" t="s">
        <v>175</v>
      </c>
      <c r="AU230" s="176" t="s">
        <v>93</v>
      </c>
      <c r="AY230" s="14" t="s">
        <v>173</v>
      </c>
      <c r="BE230" s="100">
        <f t="shared" si="62"/>
        <v>0</v>
      </c>
      <c r="BF230" s="100">
        <f t="shared" si="63"/>
        <v>0</v>
      </c>
      <c r="BG230" s="100">
        <f t="shared" si="64"/>
        <v>0</v>
      </c>
      <c r="BH230" s="100">
        <f t="shared" si="65"/>
        <v>0</v>
      </c>
      <c r="BI230" s="100">
        <f t="shared" si="66"/>
        <v>0</v>
      </c>
      <c r="BJ230" s="14" t="s">
        <v>93</v>
      </c>
      <c r="BK230" s="100">
        <f t="shared" si="67"/>
        <v>0</v>
      </c>
      <c r="BL230" s="14" t="s">
        <v>234</v>
      </c>
      <c r="BM230" s="176" t="s">
        <v>2473</v>
      </c>
    </row>
    <row r="231" spans="1:65" s="2" customFormat="1" ht="24.2" customHeight="1">
      <c r="A231" s="32"/>
      <c r="B231" s="132"/>
      <c r="C231" s="164" t="s">
        <v>746</v>
      </c>
      <c r="D231" s="164" t="s">
        <v>175</v>
      </c>
      <c r="E231" s="165" t="s">
        <v>830</v>
      </c>
      <c r="F231" s="166" t="s">
        <v>831</v>
      </c>
      <c r="G231" s="167" t="s">
        <v>178</v>
      </c>
      <c r="H231" s="168">
        <v>49.598999999999997</v>
      </c>
      <c r="I231" s="169"/>
      <c r="J231" s="170"/>
      <c r="K231" s="171"/>
      <c r="L231" s="33"/>
      <c r="M231" s="172" t="s">
        <v>1</v>
      </c>
      <c r="N231" s="173" t="s">
        <v>48</v>
      </c>
      <c r="O231" s="58"/>
      <c r="P231" s="174">
        <f t="shared" si="59"/>
        <v>0</v>
      </c>
      <c r="Q231" s="174">
        <v>8.0000000000000007E-5</v>
      </c>
      <c r="R231" s="174">
        <f t="shared" si="60"/>
        <v>3.9679199999999998E-3</v>
      </c>
      <c r="S231" s="174">
        <v>0</v>
      </c>
      <c r="T231" s="175">
        <f t="shared" si="61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6" t="s">
        <v>234</v>
      </c>
      <c r="AT231" s="176" t="s">
        <v>175</v>
      </c>
      <c r="AU231" s="176" t="s">
        <v>93</v>
      </c>
      <c r="AY231" s="14" t="s">
        <v>173</v>
      </c>
      <c r="BE231" s="100">
        <f t="shared" si="62"/>
        <v>0</v>
      </c>
      <c r="BF231" s="100">
        <f t="shared" si="63"/>
        <v>0</v>
      </c>
      <c r="BG231" s="100">
        <f t="shared" si="64"/>
        <v>0</v>
      </c>
      <c r="BH231" s="100">
        <f t="shared" si="65"/>
        <v>0</v>
      </c>
      <c r="BI231" s="100">
        <f t="shared" si="66"/>
        <v>0</v>
      </c>
      <c r="BJ231" s="14" t="s">
        <v>93</v>
      </c>
      <c r="BK231" s="100">
        <f t="shared" si="67"/>
        <v>0</v>
      </c>
      <c r="BL231" s="14" t="s">
        <v>234</v>
      </c>
      <c r="BM231" s="176" t="s">
        <v>2474</v>
      </c>
    </row>
    <row r="232" spans="1:65" s="2" customFormat="1" ht="24.2" customHeight="1">
      <c r="A232" s="32"/>
      <c r="B232" s="132"/>
      <c r="C232" s="164" t="s">
        <v>750</v>
      </c>
      <c r="D232" s="164" t="s">
        <v>175</v>
      </c>
      <c r="E232" s="165" t="s">
        <v>836</v>
      </c>
      <c r="F232" s="166" t="s">
        <v>837</v>
      </c>
      <c r="G232" s="167" t="s">
        <v>178</v>
      </c>
      <c r="H232" s="168">
        <v>21.594999999999999</v>
      </c>
      <c r="I232" s="169"/>
      <c r="J232" s="170"/>
      <c r="K232" s="171"/>
      <c r="L232" s="33"/>
      <c r="M232" s="172" t="s">
        <v>1</v>
      </c>
      <c r="N232" s="173" t="s">
        <v>48</v>
      </c>
      <c r="O232" s="58"/>
      <c r="P232" s="174">
        <f t="shared" si="59"/>
        <v>0</v>
      </c>
      <c r="Q232" s="174">
        <v>1.17E-3</v>
      </c>
      <c r="R232" s="174">
        <f t="shared" si="60"/>
        <v>2.5266150000000001E-2</v>
      </c>
      <c r="S232" s="174">
        <v>0</v>
      </c>
      <c r="T232" s="175">
        <f t="shared" si="61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6" t="s">
        <v>234</v>
      </c>
      <c r="AT232" s="176" t="s">
        <v>175</v>
      </c>
      <c r="AU232" s="176" t="s">
        <v>93</v>
      </c>
      <c r="AY232" s="14" t="s">
        <v>173</v>
      </c>
      <c r="BE232" s="100">
        <f t="shared" si="62"/>
        <v>0</v>
      </c>
      <c r="BF232" s="100">
        <f t="shared" si="63"/>
        <v>0</v>
      </c>
      <c r="BG232" s="100">
        <f t="shared" si="64"/>
        <v>0</v>
      </c>
      <c r="BH232" s="100">
        <f t="shared" si="65"/>
        <v>0</v>
      </c>
      <c r="BI232" s="100">
        <f t="shared" si="66"/>
        <v>0</v>
      </c>
      <c r="BJ232" s="14" t="s">
        <v>93</v>
      </c>
      <c r="BK232" s="100">
        <f t="shared" si="67"/>
        <v>0</v>
      </c>
      <c r="BL232" s="14" t="s">
        <v>234</v>
      </c>
      <c r="BM232" s="176" t="s">
        <v>2475</v>
      </c>
    </row>
    <row r="233" spans="1:65" s="2" customFormat="1" ht="49.15" customHeight="1">
      <c r="A233" s="32"/>
      <c r="B233" s="132"/>
      <c r="C233" s="164" t="s">
        <v>754</v>
      </c>
      <c r="D233" s="164" t="s">
        <v>175</v>
      </c>
      <c r="E233" s="165" t="s">
        <v>839</v>
      </c>
      <c r="F233" s="166" t="s">
        <v>840</v>
      </c>
      <c r="G233" s="167" t="s">
        <v>178</v>
      </c>
      <c r="H233" s="168">
        <v>73.322999999999993</v>
      </c>
      <c r="I233" s="169"/>
      <c r="J233" s="170"/>
      <c r="K233" s="171"/>
      <c r="L233" s="33"/>
      <c r="M233" s="188" t="s">
        <v>1</v>
      </c>
      <c r="N233" s="189" t="s">
        <v>48</v>
      </c>
      <c r="O233" s="190"/>
      <c r="P233" s="191">
        <f t="shared" si="59"/>
        <v>0</v>
      </c>
      <c r="Q233" s="191">
        <v>3.3E-4</v>
      </c>
      <c r="R233" s="191">
        <f t="shared" si="60"/>
        <v>2.4196589999999997E-2</v>
      </c>
      <c r="S233" s="191">
        <v>0</v>
      </c>
      <c r="T233" s="192">
        <f t="shared" si="61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6" t="s">
        <v>234</v>
      </c>
      <c r="AT233" s="176" t="s">
        <v>175</v>
      </c>
      <c r="AU233" s="176" t="s">
        <v>93</v>
      </c>
      <c r="AY233" s="14" t="s">
        <v>173</v>
      </c>
      <c r="BE233" s="100">
        <f t="shared" si="62"/>
        <v>0</v>
      </c>
      <c r="BF233" s="100">
        <f t="shared" si="63"/>
        <v>0</v>
      </c>
      <c r="BG233" s="100">
        <f t="shared" si="64"/>
        <v>0</v>
      </c>
      <c r="BH233" s="100">
        <f t="shared" si="65"/>
        <v>0</v>
      </c>
      <c r="BI233" s="100">
        <f t="shared" si="66"/>
        <v>0</v>
      </c>
      <c r="BJ233" s="14" t="s">
        <v>93</v>
      </c>
      <c r="BK233" s="100">
        <f t="shared" si="67"/>
        <v>0</v>
      </c>
      <c r="BL233" s="14" t="s">
        <v>234</v>
      </c>
      <c r="BM233" s="176" t="s">
        <v>2476</v>
      </c>
    </row>
    <row r="234" spans="1:65" s="2" customFormat="1" ht="6.95" customHeight="1">
      <c r="A234" s="32"/>
      <c r="B234" s="47"/>
      <c r="C234" s="48"/>
      <c r="D234" s="48"/>
      <c r="E234" s="48"/>
      <c r="F234" s="48"/>
      <c r="G234" s="48"/>
      <c r="H234" s="48"/>
      <c r="I234" s="48"/>
      <c r="J234" s="48"/>
      <c r="K234" s="48"/>
      <c r="L234" s="33"/>
      <c r="M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</row>
  </sheetData>
  <autoFilter ref="C141:K233"/>
  <mergeCells count="17">
    <mergeCell ref="E29:H29"/>
    <mergeCell ref="E134:H134"/>
    <mergeCell ref="L2:V2"/>
    <mergeCell ref="D116:F116"/>
    <mergeCell ref="D117:F117"/>
    <mergeCell ref="D118:F118"/>
    <mergeCell ref="E130:H130"/>
    <mergeCell ref="E132:H132"/>
    <mergeCell ref="E84:H84"/>
    <mergeCell ref="E86:H86"/>
    <mergeCell ref="E88:H88"/>
    <mergeCell ref="D114:F114"/>
    <mergeCell ref="D115:F115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topLeftCell="A90" workbookViewId="0">
      <selection activeCell="J138" sqref="J138:J21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4" t="s">
        <v>126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1:46" s="1" customFormat="1" ht="24.95" customHeight="1">
      <c r="B4" s="17"/>
      <c r="D4" s="18" t="s">
        <v>132</v>
      </c>
      <c r="L4" s="17"/>
      <c r="M4" s="10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43" t="str">
        <f>'Rekapitulácia stavby'!K6</f>
        <v>Veľký Krtíš ODI PZ, rekonštrukcia a modernizácia objektu</v>
      </c>
      <c r="F7" s="244"/>
      <c r="G7" s="244"/>
      <c r="H7" s="244"/>
      <c r="L7" s="17"/>
    </row>
    <row r="8" spans="1:46" s="1" customFormat="1" ht="12" customHeight="1">
      <c r="B8" s="17"/>
      <c r="D8" s="24" t="s">
        <v>133</v>
      </c>
      <c r="L8" s="17"/>
    </row>
    <row r="9" spans="1:46" s="2" customFormat="1" ht="16.5" customHeight="1">
      <c r="A9" s="32"/>
      <c r="B9" s="33"/>
      <c r="C9" s="32"/>
      <c r="D9" s="32"/>
      <c r="E9" s="243" t="s">
        <v>123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4" t="s">
        <v>134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197" t="s">
        <v>2639</v>
      </c>
      <c r="F11" s="241"/>
      <c r="G11" s="241"/>
      <c r="H11" s="24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4" t="s">
        <v>15</v>
      </c>
      <c r="E13" s="32"/>
      <c r="F13" s="22" t="s">
        <v>16</v>
      </c>
      <c r="G13" s="32"/>
      <c r="H13" s="32"/>
      <c r="I13" s="24" t="s">
        <v>17</v>
      </c>
      <c r="J13" s="22" t="s">
        <v>18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4" t="s">
        <v>19</v>
      </c>
      <c r="E14" s="32"/>
      <c r="F14" s="22" t="s">
        <v>20</v>
      </c>
      <c r="G14" s="32"/>
      <c r="H14" s="32"/>
      <c r="I14" s="24" t="s">
        <v>21</v>
      </c>
      <c r="J14" s="55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21.75" customHeight="1">
      <c r="A15" s="32"/>
      <c r="B15" s="33"/>
      <c r="C15" s="32"/>
      <c r="D15" s="21" t="s">
        <v>22</v>
      </c>
      <c r="E15" s="32"/>
      <c r="F15" s="26" t="s">
        <v>135</v>
      </c>
      <c r="G15" s="32"/>
      <c r="H15" s="32"/>
      <c r="I15" s="21" t="s">
        <v>23</v>
      </c>
      <c r="J15" s="26" t="s">
        <v>24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25</v>
      </c>
      <c r="E16" s="32"/>
      <c r="F16" s="32"/>
      <c r="G16" s="32"/>
      <c r="H16" s="32"/>
      <c r="I16" s="24" t="s">
        <v>26</v>
      </c>
      <c r="J16" s="22" t="s">
        <v>27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2" t="s">
        <v>28</v>
      </c>
      <c r="F17" s="32"/>
      <c r="G17" s="32"/>
      <c r="H17" s="32"/>
      <c r="I17" s="24" t="s">
        <v>29</v>
      </c>
      <c r="J17" s="2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4" t="s">
        <v>30</v>
      </c>
      <c r="E19" s="32"/>
      <c r="F19" s="32"/>
      <c r="G19" s="32"/>
      <c r="H19" s="32"/>
      <c r="I19" s="24" t="s">
        <v>26</v>
      </c>
      <c r="J19" s="25">
        <f>'Rekapitulácia stavby'!AN13</f>
        <v>0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45">
        <f>'Rekapitulácia stavby'!E14</f>
        <v>0</v>
      </c>
      <c r="F20" s="232"/>
      <c r="G20" s="232"/>
      <c r="H20" s="232"/>
      <c r="I20" s="24" t="s">
        <v>29</v>
      </c>
      <c r="J20" s="25">
        <f>'Rekapitulácia stavby'!AN14</f>
        <v>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4" t="s">
        <v>31</v>
      </c>
      <c r="E22" s="32"/>
      <c r="F22" s="32"/>
      <c r="G22" s="32"/>
      <c r="H22" s="32"/>
      <c r="I22" s="24" t="s">
        <v>26</v>
      </c>
      <c r="J22" s="22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2" t="s">
        <v>33</v>
      </c>
      <c r="F23" s="32"/>
      <c r="G23" s="32"/>
      <c r="H23" s="32"/>
      <c r="I23" s="24" t="s">
        <v>29</v>
      </c>
      <c r="J23" s="22" t="s">
        <v>34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4" t="s">
        <v>36</v>
      </c>
      <c r="E25" s="32"/>
      <c r="F25" s="32"/>
      <c r="G25" s="32"/>
      <c r="H25" s="32"/>
      <c r="I25" s="24" t="s">
        <v>26</v>
      </c>
      <c r="J25" s="22" t="s">
        <v>37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2" t="s">
        <v>38</v>
      </c>
      <c r="F26" s="32"/>
      <c r="G26" s="32"/>
      <c r="H26" s="32"/>
      <c r="I26" s="24" t="s">
        <v>29</v>
      </c>
      <c r="J26" s="22" t="s">
        <v>37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4" t="s">
        <v>39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5"/>
      <c r="B29" s="106"/>
      <c r="C29" s="105"/>
      <c r="D29" s="105"/>
      <c r="E29" s="236" t="s">
        <v>1</v>
      </c>
      <c r="F29" s="236"/>
      <c r="G29" s="236"/>
      <c r="H29" s="236"/>
      <c r="I29" s="105"/>
      <c r="J29" s="105"/>
      <c r="K29" s="105"/>
      <c r="L29" s="107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22" t="s">
        <v>136</v>
      </c>
      <c r="E32" s="32"/>
      <c r="F32" s="32"/>
      <c r="G32" s="32"/>
      <c r="H32" s="32"/>
      <c r="I32" s="32"/>
      <c r="J32" s="31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30" t="s">
        <v>130</v>
      </c>
      <c r="E33" s="32"/>
      <c r="F33" s="32"/>
      <c r="G33" s="32"/>
      <c r="H33" s="32"/>
      <c r="I33" s="32"/>
      <c r="J33" s="31"/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8" t="s">
        <v>42</v>
      </c>
      <c r="E34" s="32"/>
      <c r="F34" s="32"/>
      <c r="G34" s="32"/>
      <c r="H34" s="32"/>
      <c r="I34" s="32"/>
      <c r="J34" s="7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44</v>
      </c>
      <c r="G36" s="32"/>
      <c r="H36" s="32"/>
      <c r="I36" s="36" t="s">
        <v>43</v>
      </c>
      <c r="J36" s="36" t="s">
        <v>45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9" t="s">
        <v>46</v>
      </c>
      <c r="E37" s="24" t="s">
        <v>47</v>
      </c>
      <c r="F37" s="110"/>
      <c r="G37" s="32"/>
      <c r="H37" s="32"/>
      <c r="I37" s="111">
        <v>0.2</v>
      </c>
      <c r="J37" s="110"/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4" t="s">
        <v>48</v>
      </c>
      <c r="F38" s="110"/>
      <c r="G38" s="32"/>
      <c r="H38" s="32"/>
      <c r="I38" s="111">
        <v>0.2</v>
      </c>
      <c r="J38" s="110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4" t="s">
        <v>49</v>
      </c>
      <c r="F39" s="110">
        <f>ROUND((SUM(BG109:BG116) + SUM(BG138:BG216)),  2)</f>
        <v>0</v>
      </c>
      <c r="G39" s="32"/>
      <c r="H39" s="32"/>
      <c r="I39" s="111">
        <v>0.2</v>
      </c>
      <c r="J39" s="110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4" t="s">
        <v>50</v>
      </c>
      <c r="F40" s="110">
        <f>ROUND((SUM(BH109:BH116) + SUM(BH138:BH216)),  2)</f>
        <v>0</v>
      </c>
      <c r="G40" s="32"/>
      <c r="H40" s="32"/>
      <c r="I40" s="111">
        <v>0.2</v>
      </c>
      <c r="J40" s="110">
        <f>0</f>
        <v>0</v>
      </c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51</v>
      </c>
      <c r="F41" s="110">
        <f>ROUND((SUM(BI109:BI116) + SUM(BI138:BI216)),  2)</f>
        <v>0</v>
      </c>
      <c r="G41" s="32"/>
      <c r="H41" s="32"/>
      <c r="I41" s="111">
        <v>0</v>
      </c>
      <c r="J41" s="110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2"/>
      <c r="D43" s="112" t="s">
        <v>52</v>
      </c>
      <c r="E43" s="60"/>
      <c r="F43" s="60"/>
      <c r="G43" s="113" t="s">
        <v>53</v>
      </c>
      <c r="H43" s="114" t="s">
        <v>54</v>
      </c>
      <c r="I43" s="60"/>
      <c r="J43" s="115"/>
      <c r="K43" s="116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55</v>
      </c>
      <c r="E49" s="44"/>
      <c r="F49" s="44"/>
      <c r="G49" s="43" t="s">
        <v>56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57</v>
      </c>
      <c r="E60" s="35"/>
      <c r="F60" s="117" t="s">
        <v>58</v>
      </c>
      <c r="G60" s="45" t="s">
        <v>57</v>
      </c>
      <c r="H60" s="35"/>
      <c r="I60" s="35"/>
      <c r="J60" s="118" t="s">
        <v>58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59</v>
      </c>
      <c r="E64" s="46"/>
      <c r="F64" s="46"/>
      <c r="G64" s="43" t="s">
        <v>60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57</v>
      </c>
      <c r="E75" s="35"/>
      <c r="F75" s="117" t="s">
        <v>58</v>
      </c>
      <c r="G75" s="45" t="s">
        <v>57</v>
      </c>
      <c r="H75" s="35"/>
      <c r="I75" s="35"/>
      <c r="J75" s="118" t="s">
        <v>58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137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43" t="str">
        <f>E7</f>
        <v>Veľký Krtíš ODI PZ, rekonštrukcia a modernizácia objektu</v>
      </c>
      <c r="F84" s="244"/>
      <c r="G84" s="244"/>
      <c r="H84" s="244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133</v>
      </c>
      <c r="L85" s="17"/>
    </row>
    <row r="86" spans="1:31" s="2" customFormat="1" ht="16.5" customHeight="1">
      <c r="A86" s="32"/>
      <c r="B86" s="33"/>
      <c r="C86" s="32"/>
      <c r="D86" s="32"/>
      <c r="E86" s="243" t="s">
        <v>123</v>
      </c>
      <c r="F86" s="241"/>
      <c r="G86" s="241"/>
      <c r="H86" s="241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4" t="s">
        <v>134</v>
      </c>
      <c r="D87" s="32"/>
      <c r="E87" s="32"/>
      <c r="F87" s="32"/>
      <c r="G87" s="32"/>
      <c r="H87" s="3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6.5" customHeight="1">
      <c r="A88" s="32"/>
      <c r="B88" s="33"/>
      <c r="C88" s="32"/>
      <c r="D88" s="32"/>
      <c r="E88" s="197" t="str">
        <f>E11</f>
        <v>1.2.2 - Zdravotechnika</v>
      </c>
      <c r="F88" s="241"/>
      <c r="G88" s="241"/>
      <c r="H88" s="241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6.95" customHeight="1">
      <c r="A89" s="32"/>
      <c r="B89" s="33"/>
      <c r="C89" s="32"/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4" t="s">
        <v>19</v>
      </c>
      <c r="D90" s="32"/>
      <c r="E90" s="32"/>
      <c r="F90" s="22" t="str">
        <f>F14</f>
        <v>Veľký Krtíš</v>
      </c>
      <c r="G90" s="32"/>
      <c r="H90" s="32"/>
      <c r="I90" s="24" t="s">
        <v>21</v>
      </c>
      <c r="J90" s="55" t="str">
        <f>IF(J14="","",J14)</f>
        <v/>
      </c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4" t="s">
        <v>25</v>
      </c>
      <c r="D92" s="32"/>
      <c r="E92" s="32"/>
      <c r="F92" s="22" t="str">
        <f>E17</f>
        <v>Ministerstvo vnútra Slovenskej republiky</v>
      </c>
      <c r="G92" s="32"/>
      <c r="H92" s="32"/>
      <c r="I92" s="24" t="s">
        <v>31</v>
      </c>
      <c r="J92" s="28" t="str">
        <f>E23</f>
        <v>PROMOST s.r.o.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4" t="s">
        <v>30</v>
      </c>
      <c r="D93" s="32"/>
      <c r="E93" s="32"/>
      <c r="F93" s="22">
        <f>IF(E20="","",E20)</f>
        <v>0</v>
      </c>
      <c r="G93" s="32"/>
      <c r="H93" s="32"/>
      <c r="I93" s="24" t="s">
        <v>36</v>
      </c>
      <c r="J93" s="28" t="str">
        <f>E26</f>
        <v>Ing. Michal Slobodník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0.3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9.25" customHeight="1">
      <c r="A95" s="32"/>
      <c r="B95" s="33"/>
      <c r="C95" s="119" t="s">
        <v>138</v>
      </c>
      <c r="D95" s="102"/>
      <c r="E95" s="102"/>
      <c r="F95" s="102"/>
      <c r="G95" s="102"/>
      <c r="H95" s="102"/>
      <c r="I95" s="102"/>
      <c r="J95" s="120" t="s">
        <v>139</v>
      </c>
      <c r="K95" s="10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65" s="2" customFormat="1" ht="22.9" customHeight="1">
      <c r="A97" s="32"/>
      <c r="B97" s="33"/>
      <c r="C97" s="121" t="s">
        <v>140</v>
      </c>
      <c r="D97" s="32"/>
      <c r="E97" s="32"/>
      <c r="F97" s="32"/>
      <c r="G97" s="32"/>
      <c r="H97" s="32"/>
      <c r="I97" s="32"/>
      <c r="J97" s="71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U97" s="14" t="s">
        <v>141</v>
      </c>
    </row>
    <row r="98" spans="1:65" s="9" customFormat="1" ht="24.95" customHeight="1">
      <c r="B98" s="122"/>
      <c r="D98" s="123" t="s">
        <v>142</v>
      </c>
      <c r="E98" s="124"/>
      <c r="F98" s="124"/>
      <c r="G98" s="124"/>
      <c r="H98" s="124"/>
      <c r="I98" s="124"/>
      <c r="J98" s="125"/>
      <c r="L98" s="122"/>
    </row>
    <row r="99" spans="1:65" s="10" customFormat="1" ht="19.899999999999999" customHeight="1">
      <c r="B99" s="126"/>
      <c r="D99" s="127" t="s">
        <v>144</v>
      </c>
      <c r="E99" s="128"/>
      <c r="F99" s="128"/>
      <c r="G99" s="128"/>
      <c r="H99" s="128"/>
      <c r="I99" s="128"/>
      <c r="J99" s="129"/>
      <c r="L99" s="126"/>
    </row>
    <row r="100" spans="1:65" s="10" customFormat="1" ht="19.899999999999999" customHeight="1">
      <c r="B100" s="126"/>
      <c r="D100" s="127" t="s">
        <v>145</v>
      </c>
      <c r="E100" s="128"/>
      <c r="F100" s="128"/>
      <c r="G100" s="128"/>
      <c r="H100" s="128"/>
      <c r="I100" s="128"/>
      <c r="J100" s="129"/>
      <c r="L100" s="126"/>
    </row>
    <row r="101" spans="1:65" s="10" customFormat="1" ht="19.899999999999999" customHeight="1">
      <c r="B101" s="126"/>
      <c r="D101" s="127" t="s">
        <v>146</v>
      </c>
      <c r="E101" s="128"/>
      <c r="F101" s="128"/>
      <c r="G101" s="128"/>
      <c r="H101" s="128"/>
      <c r="I101" s="128"/>
      <c r="J101" s="129"/>
      <c r="L101" s="126"/>
    </row>
    <row r="102" spans="1:65" s="9" customFormat="1" ht="24.95" customHeight="1">
      <c r="B102" s="122"/>
      <c r="D102" s="123" t="s">
        <v>147</v>
      </c>
      <c r="E102" s="124"/>
      <c r="F102" s="124"/>
      <c r="G102" s="124"/>
      <c r="H102" s="124"/>
      <c r="I102" s="124"/>
      <c r="J102" s="125"/>
      <c r="L102" s="122"/>
    </row>
    <row r="103" spans="1:65" s="10" customFormat="1" ht="19.899999999999999" customHeight="1">
      <c r="B103" s="126"/>
      <c r="D103" s="127" t="s">
        <v>148</v>
      </c>
      <c r="E103" s="128"/>
      <c r="F103" s="128"/>
      <c r="G103" s="128"/>
      <c r="H103" s="128"/>
      <c r="I103" s="128"/>
      <c r="J103" s="129"/>
      <c r="L103" s="126"/>
    </row>
    <row r="104" spans="1:65" s="10" customFormat="1" ht="19.899999999999999" customHeight="1">
      <c r="B104" s="126"/>
      <c r="D104" s="127" t="s">
        <v>954</v>
      </c>
      <c r="E104" s="128"/>
      <c r="F104" s="128"/>
      <c r="G104" s="128"/>
      <c r="H104" s="128"/>
      <c r="I104" s="128"/>
      <c r="J104" s="129"/>
      <c r="L104" s="126"/>
    </row>
    <row r="105" spans="1:65" s="10" customFormat="1" ht="19.899999999999999" customHeight="1">
      <c r="B105" s="126"/>
      <c r="D105" s="127" t="s">
        <v>2197</v>
      </c>
      <c r="E105" s="128"/>
      <c r="F105" s="128"/>
      <c r="G105" s="128"/>
      <c r="H105" s="128"/>
      <c r="I105" s="128"/>
      <c r="J105" s="129"/>
      <c r="L105" s="126"/>
    </row>
    <row r="106" spans="1:65" s="10" customFormat="1" ht="19.899999999999999" customHeight="1">
      <c r="B106" s="126"/>
      <c r="D106" s="127" t="s">
        <v>2198</v>
      </c>
      <c r="E106" s="128"/>
      <c r="F106" s="128"/>
      <c r="G106" s="128"/>
      <c r="H106" s="128"/>
      <c r="I106" s="128"/>
      <c r="J106" s="129"/>
      <c r="L106" s="126"/>
    </row>
    <row r="107" spans="1:65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65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65" s="2" customFormat="1" ht="29.25" customHeight="1">
      <c r="A109" s="32"/>
      <c r="B109" s="33"/>
      <c r="C109" s="121" t="s">
        <v>150</v>
      </c>
      <c r="D109" s="32"/>
      <c r="E109" s="32"/>
      <c r="F109" s="32"/>
      <c r="G109" s="32"/>
      <c r="H109" s="32"/>
      <c r="I109" s="32"/>
      <c r="J109" s="130"/>
      <c r="K109" s="32"/>
      <c r="L109" s="42"/>
      <c r="N109" s="131" t="s">
        <v>46</v>
      </c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65" s="2" customFormat="1" ht="18" customHeight="1">
      <c r="A110" s="32"/>
      <c r="B110" s="132"/>
      <c r="C110" s="133"/>
      <c r="D110" s="194" t="s">
        <v>151</v>
      </c>
      <c r="E110" s="242"/>
      <c r="F110" s="242"/>
      <c r="G110" s="133"/>
      <c r="H110" s="133"/>
      <c r="I110" s="133"/>
      <c r="J110" s="99"/>
      <c r="K110" s="133"/>
      <c r="L110" s="135"/>
      <c r="M110" s="136"/>
      <c r="N110" s="137" t="s">
        <v>48</v>
      </c>
      <c r="O110" s="136"/>
      <c r="P110" s="136"/>
      <c r="Q110" s="136"/>
      <c r="R110" s="136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8" t="s">
        <v>152</v>
      </c>
      <c r="AZ110" s="136"/>
      <c r="BA110" s="136"/>
      <c r="BB110" s="136"/>
      <c r="BC110" s="136"/>
      <c r="BD110" s="136"/>
      <c r="BE110" s="139">
        <f t="shared" ref="BE110:BE115" si="0">IF(N110="základná",J110,0)</f>
        <v>0</v>
      </c>
      <c r="BF110" s="139">
        <f t="shared" ref="BF110:BF115" si="1">IF(N110="znížená",J110,0)</f>
        <v>0</v>
      </c>
      <c r="BG110" s="139">
        <f t="shared" ref="BG110:BG115" si="2">IF(N110="zákl. prenesená",J110,0)</f>
        <v>0</v>
      </c>
      <c r="BH110" s="139">
        <f t="shared" ref="BH110:BH115" si="3">IF(N110="zníž. prenesená",J110,0)</f>
        <v>0</v>
      </c>
      <c r="BI110" s="139">
        <f t="shared" ref="BI110:BI115" si="4">IF(N110="nulová",J110,0)</f>
        <v>0</v>
      </c>
      <c r="BJ110" s="138" t="s">
        <v>93</v>
      </c>
      <c r="BK110" s="136"/>
      <c r="BL110" s="136"/>
      <c r="BM110" s="136"/>
    </row>
    <row r="111" spans="1:65" s="2" customFormat="1" ht="18" customHeight="1">
      <c r="A111" s="32"/>
      <c r="B111" s="132"/>
      <c r="C111" s="133"/>
      <c r="D111" s="194" t="s">
        <v>153</v>
      </c>
      <c r="E111" s="242"/>
      <c r="F111" s="242"/>
      <c r="G111" s="133"/>
      <c r="H111" s="133"/>
      <c r="I111" s="133"/>
      <c r="J111" s="99"/>
      <c r="K111" s="133"/>
      <c r="L111" s="135"/>
      <c r="M111" s="136"/>
      <c r="N111" s="137" t="s">
        <v>48</v>
      </c>
      <c r="O111" s="136"/>
      <c r="P111" s="136"/>
      <c r="Q111" s="136"/>
      <c r="R111" s="136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8" t="s">
        <v>152</v>
      </c>
      <c r="AZ111" s="136"/>
      <c r="BA111" s="136"/>
      <c r="BB111" s="136"/>
      <c r="BC111" s="136"/>
      <c r="BD111" s="136"/>
      <c r="BE111" s="139">
        <f t="shared" si="0"/>
        <v>0</v>
      </c>
      <c r="BF111" s="139">
        <f t="shared" si="1"/>
        <v>0</v>
      </c>
      <c r="BG111" s="139">
        <f t="shared" si="2"/>
        <v>0</v>
      </c>
      <c r="BH111" s="139">
        <f t="shared" si="3"/>
        <v>0</v>
      </c>
      <c r="BI111" s="139">
        <f t="shared" si="4"/>
        <v>0</v>
      </c>
      <c r="BJ111" s="138" t="s">
        <v>93</v>
      </c>
      <c r="BK111" s="136"/>
      <c r="BL111" s="136"/>
      <c r="BM111" s="136"/>
    </row>
    <row r="112" spans="1:65" s="2" customFormat="1" ht="18" customHeight="1">
      <c r="A112" s="32"/>
      <c r="B112" s="132"/>
      <c r="C112" s="133"/>
      <c r="D112" s="194" t="s">
        <v>154</v>
      </c>
      <c r="E112" s="242"/>
      <c r="F112" s="242"/>
      <c r="G112" s="133"/>
      <c r="H112" s="133"/>
      <c r="I112" s="133"/>
      <c r="J112" s="99"/>
      <c r="K112" s="133"/>
      <c r="L112" s="135"/>
      <c r="M112" s="136"/>
      <c r="N112" s="137" t="s">
        <v>48</v>
      </c>
      <c r="O112" s="136"/>
      <c r="P112" s="136"/>
      <c r="Q112" s="136"/>
      <c r="R112" s="136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8" t="s">
        <v>152</v>
      </c>
      <c r="AZ112" s="136"/>
      <c r="BA112" s="136"/>
      <c r="BB112" s="136"/>
      <c r="BC112" s="136"/>
      <c r="BD112" s="136"/>
      <c r="BE112" s="139">
        <f t="shared" si="0"/>
        <v>0</v>
      </c>
      <c r="BF112" s="139">
        <f t="shared" si="1"/>
        <v>0</v>
      </c>
      <c r="BG112" s="139">
        <f t="shared" si="2"/>
        <v>0</v>
      </c>
      <c r="BH112" s="139">
        <f t="shared" si="3"/>
        <v>0</v>
      </c>
      <c r="BI112" s="139">
        <f t="shared" si="4"/>
        <v>0</v>
      </c>
      <c r="BJ112" s="138" t="s">
        <v>93</v>
      </c>
      <c r="BK112" s="136"/>
      <c r="BL112" s="136"/>
      <c r="BM112" s="136"/>
    </row>
    <row r="113" spans="1:65" s="2" customFormat="1" ht="18" customHeight="1">
      <c r="A113" s="32"/>
      <c r="B113" s="132"/>
      <c r="C113" s="133"/>
      <c r="D113" s="194" t="s">
        <v>155</v>
      </c>
      <c r="E113" s="242"/>
      <c r="F113" s="242"/>
      <c r="G113" s="133"/>
      <c r="H113" s="133"/>
      <c r="I113" s="133"/>
      <c r="J113" s="99"/>
      <c r="K113" s="133"/>
      <c r="L113" s="135"/>
      <c r="M113" s="136"/>
      <c r="N113" s="137" t="s">
        <v>48</v>
      </c>
      <c r="O113" s="136"/>
      <c r="P113" s="136"/>
      <c r="Q113" s="136"/>
      <c r="R113" s="136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8" t="s">
        <v>152</v>
      </c>
      <c r="AZ113" s="136"/>
      <c r="BA113" s="136"/>
      <c r="BB113" s="136"/>
      <c r="BC113" s="136"/>
      <c r="BD113" s="136"/>
      <c r="BE113" s="139">
        <f t="shared" si="0"/>
        <v>0</v>
      </c>
      <c r="BF113" s="139">
        <f t="shared" si="1"/>
        <v>0</v>
      </c>
      <c r="BG113" s="139">
        <f t="shared" si="2"/>
        <v>0</v>
      </c>
      <c r="BH113" s="139">
        <f t="shared" si="3"/>
        <v>0</v>
      </c>
      <c r="BI113" s="139">
        <f t="shared" si="4"/>
        <v>0</v>
      </c>
      <c r="BJ113" s="138" t="s">
        <v>93</v>
      </c>
      <c r="BK113" s="136"/>
      <c r="BL113" s="136"/>
      <c r="BM113" s="136"/>
    </row>
    <row r="114" spans="1:65" s="2" customFormat="1" ht="18" customHeight="1">
      <c r="A114" s="32"/>
      <c r="B114" s="132"/>
      <c r="C114" s="133"/>
      <c r="D114" s="194" t="s">
        <v>156</v>
      </c>
      <c r="E114" s="242"/>
      <c r="F114" s="242"/>
      <c r="G114" s="133"/>
      <c r="H114" s="133"/>
      <c r="I114" s="133"/>
      <c r="J114" s="99"/>
      <c r="K114" s="133"/>
      <c r="L114" s="135"/>
      <c r="M114" s="136"/>
      <c r="N114" s="137" t="s">
        <v>48</v>
      </c>
      <c r="O114" s="136"/>
      <c r="P114" s="136"/>
      <c r="Q114" s="136"/>
      <c r="R114" s="136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8" t="s">
        <v>152</v>
      </c>
      <c r="AZ114" s="136"/>
      <c r="BA114" s="136"/>
      <c r="BB114" s="136"/>
      <c r="BC114" s="136"/>
      <c r="BD114" s="136"/>
      <c r="BE114" s="139">
        <f t="shared" si="0"/>
        <v>0</v>
      </c>
      <c r="BF114" s="139">
        <f t="shared" si="1"/>
        <v>0</v>
      </c>
      <c r="BG114" s="139">
        <f t="shared" si="2"/>
        <v>0</v>
      </c>
      <c r="BH114" s="139">
        <f t="shared" si="3"/>
        <v>0</v>
      </c>
      <c r="BI114" s="139">
        <f t="shared" si="4"/>
        <v>0</v>
      </c>
      <c r="BJ114" s="138" t="s">
        <v>93</v>
      </c>
      <c r="BK114" s="136"/>
      <c r="BL114" s="136"/>
      <c r="BM114" s="136"/>
    </row>
    <row r="115" spans="1:65" s="2" customFormat="1" ht="18" customHeight="1">
      <c r="A115" s="32"/>
      <c r="B115" s="132"/>
      <c r="C115" s="133"/>
      <c r="D115" s="134" t="s">
        <v>157</v>
      </c>
      <c r="E115" s="133"/>
      <c r="F115" s="133"/>
      <c r="G115" s="133"/>
      <c r="H115" s="133"/>
      <c r="I115" s="133"/>
      <c r="J115" s="99"/>
      <c r="K115" s="133"/>
      <c r="L115" s="135"/>
      <c r="M115" s="136"/>
      <c r="N115" s="137" t="s">
        <v>48</v>
      </c>
      <c r="O115" s="136"/>
      <c r="P115" s="136"/>
      <c r="Q115" s="136"/>
      <c r="R115" s="136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8" t="s">
        <v>158</v>
      </c>
      <c r="AZ115" s="136"/>
      <c r="BA115" s="136"/>
      <c r="BB115" s="136"/>
      <c r="BC115" s="136"/>
      <c r="BD115" s="136"/>
      <c r="BE115" s="139">
        <f t="shared" si="0"/>
        <v>0</v>
      </c>
      <c r="BF115" s="139">
        <f t="shared" si="1"/>
        <v>0</v>
      </c>
      <c r="BG115" s="139">
        <f t="shared" si="2"/>
        <v>0</v>
      </c>
      <c r="BH115" s="139">
        <f t="shared" si="3"/>
        <v>0</v>
      </c>
      <c r="BI115" s="139">
        <f t="shared" si="4"/>
        <v>0</v>
      </c>
      <c r="BJ115" s="138" t="s">
        <v>93</v>
      </c>
      <c r="BK115" s="136"/>
      <c r="BL115" s="136"/>
      <c r="BM115" s="136"/>
    </row>
    <row r="116" spans="1:65" s="2" customForma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29.25" customHeight="1">
      <c r="A117" s="32"/>
      <c r="B117" s="33"/>
      <c r="C117" s="101" t="s">
        <v>131</v>
      </c>
      <c r="D117" s="102"/>
      <c r="E117" s="102"/>
      <c r="F117" s="102"/>
      <c r="G117" s="102"/>
      <c r="H117" s="102"/>
      <c r="I117" s="102"/>
      <c r="J117" s="103"/>
      <c r="K117" s="10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22" spans="1:65" s="2" customFormat="1" ht="6.95" customHeight="1">
      <c r="A122" s="32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24.95" customHeight="1">
      <c r="A123" s="32"/>
      <c r="B123" s="33"/>
      <c r="C123" s="18" t="s">
        <v>159</v>
      </c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5" s="2" customFormat="1" ht="12" customHeight="1">
      <c r="A125" s="32"/>
      <c r="B125" s="33"/>
      <c r="C125" s="24" t="s">
        <v>13</v>
      </c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5" s="2" customFormat="1" ht="16.5" customHeight="1">
      <c r="A126" s="32"/>
      <c r="B126" s="33"/>
      <c r="C126" s="32"/>
      <c r="D126" s="32"/>
      <c r="E126" s="243" t="str">
        <f>E7</f>
        <v>Veľký Krtíš ODI PZ, rekonštrukcia a modernizácia objektu</v>
      </c>
      <c r="F126" s="244"/>
      <c r="G126" s="244"/>
      <c r="H126" s="244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5" s="1" customFormat="1" ht="12" customHeight="1">
      <c r="B127" s="17"/>
      <c r="C127" s="24" t="s">
        <v>133</v>
      </c>
      <c r="L127" s="17"/>
    </row>
    <row r="128" spans="1:65" s="2" customFormat="1" ht="16.5" customHeight="1">
      <c r="A128" s="32"/>
      <c r="B128" s="33"/>
      <c r="C128" s="32"/>
      <c r="D128" s="32"/>
      <c r="E128" s="243" t="s">
        <v>123</v>
      </c>
      <c r="F128" s="241"/>
      <c r="G128" s="241"/>
      <c r="H128" s="241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2" customHeight="1">
      <c r="A129" s="32"/>
      <c r="B129" s="33"/>
      <c r="C129" s="24" t="s">
        <v>134</v>
      </c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6.5" customHeight="1">
      <c r="A130" s="32"/>
      <c r="B130" s="33"/>
      <c r="C130" s="32"/>
      <c r="D130" s="32"/>
      <c r="E130" s="197" t="str">
        <f>E11</f>
        <v>1.2.2 - Zdravotechnika</v>
      </c>
      <c r="F130" s="241"/>
      <c r="G130" s="241"/>
      <c r="H130" s="241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6.9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2" customHeight="1">
      <c r="A132" s="32"/>
      <c r="B132" s="33"/>
      <c r="C132" s="24" t="s">
        <v>19</v>
      </c>
      <c r="D132" s="32"/>
      <c r="E132" s="32"/>
      <c r="F132" s="22" t="str">
        <f>F14</f>
        <v>Veľký Krtíš</v>
      </c>
      <c r="G132" s="32"/>
      <c r="H132" s="32"/>
      <c r="I132" s="24" t="s">
        <v>21</v>
      </c>
      <c r="J132" s="55" t="str">
        <f>IF(J14="","",J14)</f>
        <v/>
      </c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15.2" customHeight="1">
      <c r="A134" s="32"/>
      <c r="B134" s="33"/>
      <c r="C134" s="24" t="s">
        <v>25</v>
      </c>
      <c r="D134" s="32"/>
      <c r="E134" s="32"/>
      <c r="F134" s="22" t="str">
        <f>E17</f>
        <v>Ministerstvo vnútra Slovenskej republiky</v>
      </c>
      <c r="G134" s="32"/>
      <c r="H134" s="32"/>
      <c r="I134" s="24" t="s">
        <v>31</v>
      </c>
      <c r="J134" s="28" t="str">
        <f>E23</f>
        <v>PROMOST s.r.o.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2" customFormat="1" ht="25.7" customHeight="1">
      <c r="A135" s="32"/>
      <c r="B135" s="33"/>
      <c r="C135" s="24" t="s">
        <v>30</v>
      </c>
      <c r="D135" s="32"/>
      <c r="E135" s="32"/>
      <c r="F135" s="22">
        <f>IF(E20="","",E20)</f>
        <v>0</v>
      </c>
      <c r="G135" s="32"/>
      <c r="H135" s="32"/>
      <c r="I135" s="24" t="s">
        <v>36</v>
      </c>
      <c r="J135" s="28" t="str">
        <f>E26</f>
        <v>Ing. Michal Slobodník</v>
      </c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5" s="2" customFormat="1" ht="10.35" customHeight="1">
      <c r="A136" s="32"/>
      <c r="B136" s="33"/>
      <c r="C136" s="32"/>
      <c r="D136" s="32"/>
      <c r="E136" s="32"/>
      <c r="F136" s="32"/>
      <c r="G136" s="32"/>
      <c r="H136" s="32"/>
      <c r="I136" s="32"/>
      <c r="J136" s="32"/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65" s="11" customFormat="1" ht="29.25" customHeight="1">
      <c r="A137" s="140"/>
      <c r="B137" s="141"/>
      <c r="C137" s="142" t="s">
        <v>160</v>
      </c>
      <c r="D137" s="143" t="s">
        <v>67</v>
      </c>
      <c r="E137" s="143" t="s">
        <v>63</v>
      </c>
      <c r="F137" s="143" t="s">
        <v>64</v>
      </c>
      <c r="G137" s="143" t="s">
        <v>161</v>
      </c>
      <c r="H137" s="143" t="s">
        <v>162</v>
      </c>
      <c r="I137" s="143" t="s">
        <v>163</v>
      </c>
      <c r="J137" s="144" t="s">
        <v>139</v>
      </c>
      <c r="K137" s="145" t="s">
        <v>164</v>
      </c>
      <c r="L137" s="146"/>
      <c r="M137" s="62" t="s">
        <v>1</v>
      </c>
      <c r="N137" s="63" t="s">
        <v>46</v>
      </c>
      <c r="O137" s="63" t="s">
        <v>165</v>
      </c>
      <c r="P137" s="63" t="s">
        <v>166</v>
      </c>
      <c r="Q137" s="63" t="s">
        <v>167</v>
      </c>
      <c r="R137" s="63" t="s">
        <v>168</v>
      </c>
      <c r="S137" s="63" t="s">
        <v>169</v>
      </c>
      <c r="T137" s="64" t="s">
        <v>170</v>
      </c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</row>
    <row r="138" spans="1:65" s="2" customFormat="1" ht="22.9" customHeight="1">
      <c r="A138" s="32"/>
      <c r="B138" s="33"/>
      <c r="C138" s="69" t="s">
        <v>136</v>
      </c>
      <c r="D138" s="32"/>
      <c r="E138" s="32"/>
      <c r="F138" s="32"/>
      <c r="G138" s="32"/>
      <c r="H138" s="32"/>
      <c r="I138" s="32"/>
      <c r="J138" s="147"/>
      <c r="K138" s="32"/>
      <c r="L138" s="33"/>
      <c r="M138" s="65"/>
      <c r="N138" s="56"/>
      <c r="O138" s="66"/>
      <c r="P138" s="148">
        <f>P139+P158</f>
        <v>0</v>
      </c>
      <c r="Q138" s="66"/>
      <c r="R138" s="148">
        <f>R139+R158</f>
        <v>1.4341787509777848</v>
      </c>
      <c r="S138" s="66"/>
      <c r="T138" s="149">
        <f>T139+T158</f>
        <v>0.44296500000000005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4" t="s">
        <v>81</v>
      </c>
      <c r="AU138" s="14" t="s">
        <v>141</v>
      </c>
      <c r="BK138" s="150">
        <f>BK139+BK158</f>
        <v>0</v>
      </c>
    </row>
    <row r="139" spans="1:65" s="12" customFormat="1" ht="25.9" customHeight="1">
      <c r="B139" s="151"/>
      <c r="D139" s="152" t="s">
        <v>81</v>
      </c>
      <c r="E139" s="153" t="s">
        <v>171</v>
      </c>
      <c r="F139" s="153" t="s">
        <v>172</v>
      </c>
      <c r="I139" s="154"/>
      <c r="J139" s="155"/>
      <c r="L139" s="151"/>
      <c r="M139" s="156"/>
      <c r="N139" s="157"/>
      <c r="O139" s="157"/>
      <c r="P139" s="158">
        <f>P140+P143+P156</f>
        <v>0</v>
      </c>
      <c r="Q139" s="157"/>
      <c r="R139" s="158">
        <f>R140+R143+R156</f>
        <v>0.5010770699999999</v>
      </c>
      <c r="S139" s="157"/>
      <c r="T139" s="159">
        <f>T140+T143+T156</f>
        <v>0.44116500000000003</v>
      </c>
      <c r="AR139" s="152" t="s">
        <v>88</v>
      </c>
      <c r="AT139" s="160" t="s">
        <v>81</v>
      </c>
      <c r="AU139" s="160" t="s">
        <v>82</v>
      </c>
      <c r="AY139" s="152" t="s">
        <v>173</v>
      </c>
      <c r="BK139" s="161">
        <f>BK140+BK143+BK156</f>
        <v>0</v>
      </c>
    </row>
    <row r="140" spans="1:65" s="12" customFormat="1" ht="22.9" customHeight="1">
      <c r="B140" s="151"/>
      <c r="D140" s="152" t="s">
        <v>81</v>
      </c>
      <c r="E140" s="162" t="s">
        <v>180</v>
      </c>
      <c r="F140" s="162" t="s">
        <v>181</v>
      </c>
      <c r="I140" s="154"/>
      <c r="J140" s="163"/>
      <c r="L140" s="151"/>
      <c r="M140" s="156"/>
      <c r="N140" s="157"/>
      <c r="O140" s="157"/>
      <c r="P140" s="158">
        <f>SUM(P141:P142)</f>
        <v>0</v>
      </c>
      <c r="Q140" s="157"/>
      <c r="R140" s="158">
        <f>SUM(R141:R142)</f>
        <v>0.47857706999999994</v>
      </c>
      <c r="S140" s="157"/>
      <c r="T140" s="159">
        <f>SUM(T141:T142)</f>
        <v>0</v>
      </c>
      <c r="AR140" s="152" t="s">
        <v>88</v>
      </c>
      <c r="AT140" s="160" t="s">
        <v>81</v>
      </c>
      <c r="AU140" s="160" t="s">
        <v>88</v>
      </c>
      <c r="AY140" s="152" t="s">
        <v>173</v>
      </c>
      <c r="BK140" s="161">
        <f>SUM(BK141:BK142)</f>
        <v>0</v>
      </c>
    </row>
    <row r="141" spans="1:65" s="2" customFormat="1" ht="24.2" customHeight="1">
      <c r="A141" s="32"/>
      <c r="B141" s="132"/>
      <c r="C141" s="164" t="s">
        <v>88</v>
      </c>
      <c r="D141" s="164" t="s">
        <v>175</v>
      </c>
      <c r="E141" s="165" t="s">
        <v>2200</v>
      </c>
      <c r="F141" s="166" t="s">
        <v>2201</v>
      </c>
      <c r="G141" s="167" t="s">
        <v>178</v>
      </c>
      <c r="H141" s="168">
        <v>3.0329999999999999</v>
      </c>
      <c r="I141" s="169"/>
      <c r="J141" s="170"/>
      <c r="K141" s="171"/>
      <c r="L141" s="33"/>
      <c r="M141" s="172" t="s">
        <v>1</v>
      </c>
      <c r="N141" s="173" t="s">
        <v>48</v>
      </c>
      <c r="O141" s="58"/>
      <c r="P141" s="174">
        <f>O141*H141</f>
        <v>0</v>
      </c>
      <c r="Q141" s="174">
        <v>0.10707999999999999</v>
      </c>
      <c r="R141" s="174">
        <f>Q141*H141</f>
        <v>0.32477363999999997</v>
      </c>
      <c r="S141" s="174">
        <v>0</v>
      </c>
      <c r="T141" s="175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6" t="s">
        <v>105</v>
      </c>
      <c r="AT141" s="176" t="s">
        <v>175</v>
      </c>
      <c r="AU141" s="176" t="s">
        <v>93</v>
      </c>
      <c r="AY141" s="14" t="s">
        <v>173</v>
      </c>
      <c r="BE141" s="100">
        <f>IF(N141="základná",J141,0)</f>
        <v>0</v>
      </c>
      <c r="BF141" s="100">
        <f>IF(N141="znížená",J141,0)</f>
        <v>0</v>
      </c>
      <c r="BG141" s="100">
        <f>IF(N141="zákl. prenesená",J141,0)</f>
        <v>0</v>
      </c>
      <c r="BH141" s="100">
        <f>IF(N141="zníž. prenesená",J141,0)</f>
        <v>0</v>
      </c>
      <c r="BI141" s="100">
        <f>IF(N141="nulová",J141,0)</f>
        <v>0</v>
      </c>
      <c r="BJ141" s="14" t="s">
        <v>93</v>
      </c>
      <c r="BK141" s="100">
        <f>ROUND(I141*H141,2)</f>
        <v>0</v>
      </c>
      <c r="BL141" s="14" t="s">
        <v>105</v>
      </c>
      <c r="BM141" s="176" t="s">
        <v>2477</v>
      </c>
    </row>
    <row r="142" spans="1:65" s="2" customFormat="1" ht="24.2" customHeight="1">
      <c r="A142" s="32"/>
      <c r="B142" s="132"/>
      <c r="C142" s="164" t="s">
        <v>93</v>
      </c>
      <c r="D142" s="164" t="s">
        <v>175</v>
      </c>
      <c r="E142" s="165" t="s">
        <v>2203</v>
      </c>
      <c r="F142" s="166" t="s">
        <v>2204</v>
      </c>
      <c r="G142" s="167" t="s">
        <v>178</v>
      </c>
      <c r="H142" s="168">
        <v>3.0329999999999999</v>
      </c>
      <c r="I142" s="169"/>
      <c r="J142" s="170"/>
      <c r="K142" s="171"/>
      <c r="L142" s="33"/>
      <c r="M142" s="172" t="s">
        <v>1</v>
      </c>
      <c r="N142" s="173" t="s">
        <v>48</v>
      </c>
      <c r="O142" s="58"/>
      <c r="P142" s="174">
        <f>O142*H142</f>
        <v>0</v>
      </c>
      <c r="Q142" s="174">
        <v>5.0709999999999998E-2</v>
      </c>
      <c r="R142" s="174">
        <f>Q142*H142</f>
        <v>0.15380342999999999</v>
      </c>
      <c r="S142" s="174">
        <v>0</v>
      </c>
      <c r="T142" s="175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6" t="s">
        <v>105</v>
      </c>
      <c r="AT142" s="176" t="s">
        <v>175</v>
      </c>
      <c r="AU142" s="176" t="s">
        <v>93</v>
      </c>
      <c r="AY142" s="14" t="s">
        <v>173</v>
      </c>
      <c r="BE142" s="100">
        <f>IF(N142="základná",J142,0)</f>
        <v>0</v>
      </c>
      <c r="BF142" s="100">
        <f>IF(N142="znížená",J142,0)</f>
        <v>0</v>
      </c>
      <c r="BG142" s="100">
        <f>IF(N142="zákl. prenesená",J142,0)</f>
        <v>0</v>
      </c>
      <c r="BH142" s="100">
        <f>IF(N142="zníž. prenesená",J142,0)</f>
        <v>0</v>
      </c>
      <c r="BI142" s="100">
        <f>IF(N142="nulová",J142,0)</f>
        <v>0</v>
      </c>
      <c r="BJ142" s="14" t="s">
        <v>93</v>
      </c>
      <c r="BK142" s="100">
        <f>ROUND(I142*H142,2)</f>
        <v>0</v>
      </c>
      <c r="BL142" s="14" t="s">
        <v>105</v>
      </c>
      <c r="BM142" s="176" t="s">
        <v>2478</v>
      </c>
    </row>
    <row r="143" spans="1:65" s="12" customFormat="1" ht="22.9" customHeight="1">
      <c r="B143" s="151"/>
      <c r="D143" s="152" t="s">
        <v>81</v>
      </c>
      <c r="E143" s="162" t="s">
        <v>206</v>
      </c>
      <c r="F143" s="162" t="s">
        <v>238</v>
      </c>
      <c r="I143" s="154"/>
      <c r="J143" s="163"/>
      <c r="L143" s="151"/>
      <c r="M143" s="156"/>
      <c r="N143" s="157"/>
      <c r="O143" s="157"/>
      <c r="P143" s="158">
        <f>SUM(P144:P155)</f>
        <v>0</v>
      </c>
      <c r="Q143" s="157"/>
      <c r="R143" s="158">
        <f>SUM(R144:R155)</f>
        <v>2.2500000000000003E-2</v>
      </c>
      <c r="S143" s="157"/>
      <c r="T143" s="159">
        <f>SUM(T144:T155)</f>
        <v>0.44116500000000003</v>
      </c>
      <c r="AR143" s="152" t="s">
        <v>88</v>
      </c>
      <c r="AT143" s="160" t="s">
        <v>81</v>
      </c>
      <c r="AU143" s="160" t="s">
        <v>88</v>
      </c>
      <c r="AY143" s="152" t="s">
        <v>173</v>
      </c>
      <c r="BK143" s="161">
        <f>SUM(BK144:BK155)</f>
        <v>0</v>
      </c>
    </row>
    <row r="144" spans="1:65" s="2" customFormat="1" ht="24.2" customHeight="1">
      <c r="A144" s="32"/>
      <c r="B144" s="132"/>
      <c r="C144" s="164" t="s">
        <v>102</v>
      </c>
      <c r="D144" s="164" t="s">
        <v>175</v>
      </c>
      <c r="E144" s="165" t="s">
        <v>2479</v>
      </c>
      <c r="F144" s="166" t="s">
        <v>2480</v>
      </c>
      <c r="G144" s="167" t="s">
        <v>1880</v>
      </c>
      <c r="H144" s="168">
        <v>15</v>
      </c>
      <c r="I144" s="169"/>
      <c r="J144" s="170"/>
      <c r="K144" s="171"/>
      <c r="L144" s="33"/>
      <c r="M144" s="172" t="s">
        <v>1</v>
      </c>
      <c r="N144" s="173" t="s">
        <v>48</v>
      </c>
      <c r="O144" s="58"/>
      <c r="P144" s="174">
        <f t="shared" ref="P144:P155" si="5">O144*H144</f>
        <v>0</v>
      </c>
      <c r="Q144" s="174">
        <v>2.9999999999999997E-4</v>
      </c>
      <c r="R144" s="174">
        <f t="shared" ref="R144:R155" si="6">Q144*H144</f>
        <v>4.4999999999999997E-3</v>
      </c>
      <c r="S144" s="174">
        <v>5.0000000000000002E-5</v>
      </c>
      <c r="T144" s="175">
        <f t="shared" ref="T144:T155" si="7">S144*H144</f>
        <v>7.5000000000000002E-4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6" t="s">
        <v>105</v>
      </c>
      <c r="AT144" s="176" t="s">
        <v>175</v>
      </c>
      <c r="AU144" s="176" t="s">
        <v>93</v>
      </c>
      <c r="AY144" s="14" t="s">
        <v>173</v>
      </c>
      <c r="BE144" s="100">
        <f t="shared" ref="BE144:BE155" si="8">IF(N144="základná",J144,0)</f>
        <v>0</v>
      </c>
      <c r="BF144" s="100">
        <f t="shared" ref="BF144:BF155" si="9">IF(N144="znížená",J144,0)</f>
        <v>0</v>
      </c>
      <c r="BG144" s="100">
        <f t="shared" ref="BG144:BG155" si="10">IF(N144="zákl. prenesená",J144,0)</f>
        <v>0</v>
      </c>
      <c r="BH144" s="100">
        <f t="shared" ref="BH144:BH155" si="11">IF(N144="zníž. prenesená",J144,0)</f>
        <v>0</v>
      </c>
      <c r="BI144" s="100">
        <f t="shared" ref="BI144:BI155" si="12">IF(N144="nulová",J144,0)</f>
        <v>0</v>
      </c>
      <c r="BJ144" s="14" t="s">
        <v>93</v>
      </c>
      <c r="BK144" s="100">
        <f t="shared" ref="BK144:BK155" si="13">ROUND(I144*H144,2)</f>
        <v>0</v>
      </c>
      <c r="BL144" s="14" t="s">
        <v>105</v>
      </c>
      <c r="BM144" s="176" t="s">
        <v>2481</v>
      </c>
    </row>
    <row r="145" spans="1:65" s="2" customFormat="1" ht="24.2" customHeight="1">
      <c r="A145" s="32"/>
      <c r="B145" s="132"/>
      <c r="C145" s="164" t="s">
        <v>105</v>
      </c>
      <c r="D145" s="164" t="s">
        <v>175</v>
      </c>
      <c r="E145" s="165" t="s">
        <v>2482</v>
      </c>
      <c r="F145" s="166" t="s">
        <v>2483</v>
      </c>
      <c r="G145" s="167" t="s">
        <v>1880</v>
      </c>
      <c r="H145" s="168">
        <v>20</v>
      </c>
      <c r="I145" s="169"/>
      <c r="J145" s="170"/>
      <c r="K145" s="171"/>
      <c r="L145" s="33"/>
      <c r="M145" s="172" t="s">
        <v>1</v>
      </c>
      <c r="N145" s="173" t="s">
        <v>48</v>
      </c>
      <c r="O145" s="58"/>
      <c r="P145" s="174">
        <f t="shared" si="5"/>
        <v>0</v>
      </c>
      <c r="Q145" s="174">
        <v>4.2000000000000002E-4</v>
      </c>
      <c r="R145" s="174">
        <f t="shared" si="6"/>
        <v>8.4000000000000012E-3</v>
      </c>
      <c r="S145" s="174">
        <v>1.9000000000000001E-4</v>
      </c>
      <c r="T145" s="175">
        <f t="shared" si="7"/>
        <v>3.8000000000000004E-3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6" t="s">
        <v>105</v>
      </c>
      <c r="AT145" s="176" t="s">
        <v>175</v>
      </c>
      <c r="AU145" s="176" t="s">
        <v>93</v>
      </c>
      <c r="AY145" s="14" t="s">
        <v>173</v>
      </c>
      <c r="BE145" s="100">
        <f t="shared" si="8"/>
        <v>0</v>
      </c>
      <c r="BF145" s="100">
        <f t="shared" si="9"/>
        <v>0</v>
      </c>
      <c r="BG145" s="100">
        <f t="shared" si="10"/>
        <v>0</v>
      </c>
      <c r="BH145" s="100">
        <f t="shared" si="11"/>
        <v>0</v>
      </c>
      <c r="BI145" s="100">
        <f t="shared" si="12"/>
        <v>0</v>
      </c>
      <c r="BJ145" s="14" t="s">
        <v>93</v>
      </c>
      <c r="BK145" s="100">
        <f t="shared" si="13"/>
        <v>0</v>
      </c>
      <c r="BL145" s="14" t="s">
        <v>105</v>
      </c>
      <c r="BM145" s="176" t="s">
        <v>2484</v>
      </c>
    </row>
    <row r="146" spans="1:65" s="2" customFormat="1" ht="24.2" customHeight="1">
      <c r="A146" s="32"/>
      <c r="B146" s="132"/>
      <c r="C146" s="164" t="s">
        <v>191</v>
      </c>
      <c r="D146" s="164" t="s">
        <v>175</v>
      </c>
      <c r="E146" s="165" t="s">
        <v>2485</v>
      </c>
      <c r="F146" s="166" t="s">
        <v>2486</v>
      </c>
      <c r="G146" s="167" t="s">
        <v>1880</v>
      </c>
      <c r="H146" s="168">
        <v>20</v>
      </c>
      <c r="I146" s="169"/>
      <c r="J146" s="170"/>
      <c r="K146" s="171"/>
      <c r="L146" s="33"/>
      <c r="M146" s="172" t="s">
        <v>1</v>
      </c>
      <c r="N146" s="173" t="s">
        <v>48</v>
      </c>
      <c r="O146" s="58"/>
      <c r="P146" s="174">
        <f t="shared" si="5"/>
        <v>0</v>
      </c>
      <c r="Q146" s="174">
        <v>4.8000000000000001E-4</v>
      </c>
      <c r="R146" s="174">
        <f t="shared" si="6"/>
        <v>9.6000000000000009E-3</v>
      </c>
      <c r="S146" s="174">
        <v>3.2000000000000003E-4</v>
      </c>
      <c r="T146" s="175">
        <f t="shared" si="7"/>
        <v>6.4000000000000003E-3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6" t="s">
        <v>105</v>
      </c>
      <c r="AT146" s="176" t="s">
        <v>175</v>
      </c>
      <c r="AU146" s="176" t="s">
        <v>93</v>
      </c>
      <c r="AY146" s="14" t="s">
        <v>173</v>
      </c>
      <c r="BE146" s="100">
        <f t="shared" si="8"/>
        <v>0</v>
      </c>
      <c r="BF146" s="100">
        <f t="shared" si="9"/>
        <v>0</v>
      </c>
      <c r="BG146" s="100">
        <f t="shared" si="10"/>
        <v>0</v>
      </c>
      <c r="BH146" s="100">
        <f t="shared" si="11"/>
        <v>0</v>
      </c>
      <c r="BI146" s="100">
        <f t="shared" si="12"/>
        <v>0</v>
      </c>
      <c r="BJ146" s="14" t="s">
        <v>93</v>
      </c>
      <c r="BK146" s="100">
        <f t="shared" si="13"/>
        <v>0</v>
      </c>
      <c r="BL146" s="14" t="s">
        <v>105</v>
      </c>
      <c r="BM146" s="176" t="s">
        <v>2487</v>
      </c>
    </row>
    <row r="147" spans="1:65" s="2" customFormat="1" ht="37.9" customHeight="1">
      <c r="A147" s="32"/>
      <c r="B147" s="132"/>
      <c r="C147" s="164" t="s">
        <v>180</v>
      </c>
      <c r="D147" s="164" t="s">
        <v>175</v>
      </c>
      <c r="E147" s="165" t="s">
        <v>2488</v>
      </c>
      <c r="F147" s="166" t="s">
        <v>2489</v>
      </c>
      <c r="G147" s="167" t="s">
        <v>261</v>
      </c>
      <c r="H147" s="168">
        <v>2.7</v>
      </c>
      <c r="I147" s="169"/>
      <c r="J147" s="170"/>
      <c r="K147" s="171"/>
      <c r="L147" s="33"/>
      <c r="M147" s="172" t="s">
        <v>1</v>
      </c>
      <c r="N147" s="173" t="s">
        <v>48</v>
      </c>
      <c r="O147" s="58"/>
      <c r="P147" s="174">
        <f t="shared" si="5"/>
        <v>0</v>
      </c>
      <c r="Q147" s="174">
        <v>0</v>
      </c>
      <c r="R147" s="174">
        <f t="shared" si="6"/>
        <v>0</v>
      </c>
      <c r="S147" s="174">
        <v>8.9999999999999993E-3</v>
      </c>
      <c r="T147" s="175">
        <f t="shared" si="7"/>
        <v>2.4299999999999999E-2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6" t="s">
        <v>105</v>
      </c>
      <c r="AT147" s="176" t="s">
        <v>175</v>
      </c>
      <c r="AU147" s="176" t="s">
        <v>93</v>
      </c>
      <c r="AY147" s="14" t="s">
        <v>173</v>
      </c>
      <c r="BE147" s="100">
        <f t="shared" si="8"/>
        <v>0</v>
      </c>
      <c r="BF147" s="100">
        <f t="shared" si="9"/>
        <v>0</v>
      </c>
      <c r="BG147" s="100">
        <f t="shared" si="10"/>
        <v>0</v>
      </c>
      <c r="BH147" s="100">
        <f t="shared" si="11"/>
        <v>0</v>
      </c>
      <c r="BI147" s="100">
        <f t="shared" si="12"/>
        <v>0</v>
      </c>
      <c r="BJ147" s="14" t="s">
        <v>93</v>
      </c>
      <c r="BK147" s="100">
        <f t="shared" si="13"/>
        <v>0</v>
      </c>
      <c r="BL147" s="14" t="s">
        <v>105</v>
      </c>
      <c r="BM147" s="176" t="s">
        <v>2490</v>
      </c>
    </row>
    <row r="148" spans="1:65" s="2" customFormat="1" ht="37.9" customHeight="1">
      <c r="A148" s="32"/>
      <c r="B148" s="132"/>
      <c r="C148" s="164" t="s">
        <v>198</v>
      </c>
      <c r="D148" s="164" t="s">
        <v>175</v>
      </c>
      <c r="E148" s="165" t="s">
        <v>2209</v>
      </c>
      <c r="F148" s="166" t="s">
        <v>2210</v>
      </c>
      <c r="G148" s="167" t="s">
        <v>261</v>
      </c>
      <c r="H148" s="168">
        <v>16.785</v>
      </c>
      <c r="I148" s="169"/>
      <c r="J148" s="170"/>
      <c r="K148" s="171"/>
      <c r="L148" s="33"/>
      <c r="M148" s="172" t="s">
        <v>1</v>
      </c>
      <c r="N148" s="173" t="s">
        <v>48</v>
      </c>
      <c r="O148" s="58"/>
      <c r="P148" s="174">
        <f t="shared" si="5"/>
        <v>0</v>
      </c>
      <c r="Q148" s="174">
        <v>0</v>
      </c>
      <c r="R148" s="174">
        <f t="shared" si="6"/>
        <v>0</v>
      </c>
      <c r="S148" s="174">
        <v>1.9E-2</v>
      </c>
      <c r="T148" s="175">
        <f t="shared" si="7"/>
        <v>0.318915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6" t="s">
        <v>105</v>
      </c>
      <c r="AT148" s="176" t="s">
        <v>175</v>
      </c>
      <c r="AU148" s="176" t="s">
        <v>93</v>
      </c>
      <c r="AY148" s="14" t="s">
        <v>173</v>
      </c>
      <c r="BE148" s="100">
        <f t="shared" si="8"/>
        <v>0</v>
      </c>
      <c r="BF148" s="100">
        <f t="shared" si="9"/>
        <v>0</v>
      </c>
      <c r="BG148" s="100">
        <f t="shared" si="10"/>
        <v>0</v>
      </c>
      <c r="BH148" s="100">
        <f t="shared" si="11"/>
        <v>0</v>
      </c>
      <c r="BI148" s="100">
        <f t="shared" si="12"/>
        <v>0</v>
      </c>
      <c r="BJ148" s="14" t="s">
        <v>93</v>
      </c>
      <c r="BK148" s="100">
        <f t="shared" si="13"/>
        <v>0</v>
      </c>
      <c r="BL148" s="14" t="s">
        <v>105</v>
      </c>
      <c r="BM148" s="176" t="s">
        <v>2491</v>
      </c>
    </row>
    <row r="149" spans="1:65" s="2" customFormat="1" ht="37.9" customHeight="1">
      <c r="A149" s="32"/>
      <c r="B149" s="132"/>
      <c r="C149" s="164" t="s">
        <v>202</v>
      </c>
      <c r="D149" s="164" t="s">
        <v>175</v>
      </c>
      <c r="E149" s="165" t="s">
        <v>2492</v>
      </c>
      <c r="F149" s="166" t="s">
        <v>2493</v>
      </c>
      <c r="G149" s="167" t="s">
        <v>261</v>
      </c>
      <c r="H149" s="168">
        <v>2.1749999999999998</v>
      </c>
      <c r="I149" s="169"/>
      <c r="J149" s="170"/>
      <c r="K149" s="171"/>
      <c r="L149" s="33"/>
      <c r="M149" s="172" t="s">
        <v>1</v>
      </c>
      <c r="N149" s="173" t="s">
        <v>48</v>
      </c>
      <c r="O149" s="58"/>
      <c r="P149" s="174">
        <f t="shared" si="5"/>
        <v>0</v>
      </c>
      <c r="Q149" s="174">
        <v>0</v>
      </c>
      <c r="R149" s="174">
        <f t="shared" si="6"/>
        <v>0</v>
      </c>
      <c r="S149" s="174">
        <v>0.04</v>
      </c>
      <c r="T149" s="175">
        <f t="shared" si="7"/>
        <v>8.6999999999999994E-2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6" t="s">
        <v>105</v>
      </c>
      <c r="AT149" s="176" t="s">
        <v>175</v>
      </c>
      <c r="AU149" s="176" t="s">
        <v>93</v>
      </c>
      <c r="AY149" s="14" t="s">
        <v>173</v>
      </c>
      <c r="BE149" s="100">
        <f t="shared" si="8"/>
        <v>0</v>
      </c>
      <c r="BF149" s="100">
        <f t="shared" si="9"/>
        <v>0</v>
      </c>
      <c r="BG149" s="100">
        <f t="shared" si="10"/>
        <v>0</v>
      </c>
      <c r="BH149" s="100">
        <f t="shared" si="11"/>
        <v>0</v>
      </c>
      <c r="BI149" s="100">
        <f t="shared" si="12"/>
        <v>0</v>
      </c>
      <c r="BJ149" s="14" t="s">
        <v>93</v>
      </c>
      <c r="BK149" s="100">
        <f t="shared" si="13"/>
        <v>0</v>
      </c>
      <c r="BL149" s="14" t="s">
        <v>105</v>
      </c>
      <c r="BM149" s="176" t="s">
        <v>2494</v>
      </c>
    </row>
    <row r="150" spans="1:65" s="2" customFormat="1" ht="14.45" customHeight="1">
      <c r="A150" s="32"/>
      <c r="B150" s="132"/>
      <c r="C150" s="164" t="s">
        <v>206</v>
      </c>
      <c r="D150" s="164" t="s">
        <v>175</v>
      </c>
      <c r="E150" s="165" t="s">
        <v>298</v>
      </c>
      <c r="F150" s="166" t="s">
        <v>299</v>
      </c>
      <c r="G150" s="167" t="s">
        <v>300</v>
      </c>
      <c r="H150" s="168">
        <v>0.443</v>
      </c>
      <c r="I150" s="169"/>
      <c r="J150" s="170"/>
      <c r="K150" s="171"/>
      <c r="L150" s="33"/>
      <c r="M150" s="172" t="s">
        <v>1</v>
      </c>
      <c r="N150" s="173" t="s">
        <v>48</v>
      </c>
      <c r="O150" s="58"/>
      <c r="P150" s="174">
        <f t="shared" si="5"/>
        <v>0</v>
      </c>
      <c r="Q150" s="174">
        <v>0</v>
      </c>
      <c r="R150" s="174">
        <f t="shared" si="6"/>
        <v>0</v>
      </c>
      <c r="S150" s="174">
        <v>0</v>
      </c>
      <c r="T150" s="175">
        <f t="shared" si="7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6" t="s">
        <v>105</v>
      </c>
      <c r="AT150" s="176" t="s">
        <v>175</v>
      </c>
      <c r="AU150" s="176" t="s">
        <v>93</v>
      </c>
      <c r="AY150" s="14" t="s">
        <v>173</v>
      </c>
      <c r="BE150" s="100">
        <f t="shared" si="8"/>
        <v>0</v>
      </c>
      <c r="BF150" s="100">
        <f t="shared" si="9"/>
        <v>0</v>
      </c>
      <c r="BG150" s="100">
        <f t="shared" si="10"/>
        <v>0</v>
      </c>
      <c r="BH150" s="100">
        <f t="shared" si="11"/>
        <v>0</v>
      </c>
      <c r="BI150" s="100">
        <f t="shared" si="12"/>
        <v>0</v>
      </c>
      <c r="BJ150" s="14" t="s">
        <v>93</v>
      </c>
      <c r="BK150" s="100">
        <f t="shared" si="13"/>
        <v>0</v>
      </c>
      <c r="BL150" s="14" t="s">
        <v>105</v>
      </c>
      <c r="BM150" s="176" t="s">
        <v>2495</v>
      </c>
    </row>
    <row r="151" spans="1:65" s="2" customFormat="1" ht="14.45" customHeight="1">
      <c r="A151" s="32"/>
      <c r="B151" s="132"/>
      <c r="C151" s="164" t="s">
        <v>210</v>
      </c>
      <c r="D151" s="164" t="s">
        <v>175</v>
      </c>
      <c r="E151" s="165" t="s">
        <v>307</v>
      </c>
      <c r="F151" s="166" t="s">
        <v>308</v>
      </c>
      <c r="G151" s="167" t="s">
        <v>300</v>
      </c>
      <c r="H151" s="168">
        <v>0.443</v>
      </c>
      <c r="I151" s="169"/>
      <c r="J151" s="170"/>
      <c r="K151" s="171"/>
      <c r="L151" s="33"/>
      <c r="M151" s="172" t="s">
        <v>1</v>
      </c>
      <c r="N151" s="173" t="s">
        <v>48</v>
      </c>
      <c r="O151" s="58"/>
      <c r="P151" s="174">
        <f t="shared" si="5"/>
        <v>0</v>
      </c>
      <c r="Q151" s="174">
        <v>0</v>
      </c>
      <c r="R151" s="174">
        <f t="shared" si="6"/>
        <v>0</v>
      </c>
      <c r="S151" s="174">
        <v>0</v>
      </c>
      <c r="T151" s="175">
        <f t="shared" si="7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6" t="s">
        <v>105</v>
      </c>
      <c r="AT151" s="176" t="s">
        <v>175</v>
      </c>
      <c r="AU151" s="176" t="s">
        <v>93</v>
      </c>
      <c r="AY151" s="14" t="s">
        <v>173</v>
      </c>
      <c r="BE151" s="100">
        <f t="shared" si="8"/>
        <v>0</v>
      </c>
      <c r="BF151" s="100">
        <f t="shared" si="9"/>
        <v>0</v>
      </c>
      <c r="BG151" s="100">
        <f t="shared" si="10"/>
        <v>0</v>
      </c>
      <c r="BH151" s="100">
        <f t="shared" si="11"/>
        <v>0</v>
      </c>
      <c r="BI151" s="100">
        <f t="shared" si="12"/>
        <v>0</v>
      </c>
      <c r="BJ151" s="14" t="s">
        <v>93</v>
      </c>
      <c r="BK151" s="100">
        <f t="shared" si="13"/>
        <v>0</v>
      </c>
      <c r="BL151" s="14" t="s">
        <v>105</v>
      </c>
      <c r="BM151" s="176" t="s">
        <v>2496</v>
      </c>
    </row>
    <row r="152" spans="1:65" s="2" customFormat="1" ht="24.2" customHeight="1">
      <c r="A152" s="32"/>
      <c r="B152" s="132"/>
      <c r="C152" s="164" t="s">
        <v>214</v>
      </c>
      <c r="D152" s="164" t="s">
        <v>175</v>
      </c>
      <c r="E152" s="165" t="s">
        <v>311</v>
      </c>
      <c r="F152" s="166" t="s">
        <v>312</v>
      </c>
      <c r="G152" s="167" t="s">
        <v>300</v>
      </c>
      <c r="H152" s="168">
        <v>6.6449999999999996</v>
      </c>
      <c r="I152" s="169"/>
      <c r="J152" s="170"/>
      <c r="K152" s="171"/>
      <c r="L152" s="33"/>
      <c r="M152" s="172" t="s">
        <v>1</v>
      </c>
      <c r="N152" s="173" t="s">
        <v>48</v>
      </c>
      <c r="O152" s="58"/>
      <c r="P152" s="174">
        <f t="shared" si="5"/>
        <v>0</v>
      </c>
      <c r="Q152" s="174">
        <v>0</v>
      </c>
      <c r="R152" s="174">
        <f t="shared" si="6"/>
        <v>0</v>
      </c>
      <c r="S152" s="174">
        <v>0</v>
      </c>
      <c r="T152" s="175">
        <f t="shared" si="7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6" t="s">
        <v>105</v>
      </c>
      <c r="AT152" s="176" t="s">
        <v>175</v>
      </c>
      <c r="AU152" s="176" t="s">
        <v>93</v>
      </c>
      <c r="AY152" s="14" t="s">
        <v>173</v>
      </c>
      <c r="BE152" s="100">
        <f t="shared" si="8"/>
        <v>0</v>
      </c>
      <c r="BF152" s="100">
        <f t="shared" si="9"/>
        <v>0</v>
      </c>
      <c r="BG152" s="100">
        <f t="shared" si="10"/>
        <v>0</v>
      </c>
      <c r="BH152" s="100">
        <f t="shared" si="11"/>
        <v>0</v>
      </c>
      <c r="BI152" s="100">
        <f t="shared" si="12"/>
        <v>0</v>
      </c>
      <c r="BJ152" s="14" t="s">
        <v>93</v>
      </c>
      <c r="BK152" s="100">
        <f t="shared" si="13"/>
        <v>0</v>
      </c>
      <c r="BL152" s="14" t="s">
        <v>105</v>
      </c>
      <c r="BM152" s="176" t="s">
        <v>2497</v>
      </c>
    </row>
    <row r="153" spans="1:65" s="2" customFormat="1" ht="24.2" customHeight="1">
      <c r="A153" s="32"/>
      <c r="B153" s="132"/>
      <c r="C153" s="164" t="s">
        <v>218</v>
      </c>
      <c r="D153" s="164" t="s">
        <v>175</v>
      </c>
      <c r="E153" s="165" t="s">
        <v>315</v>
      </c>
      <c r="F153" s="166" t="s">
        <v>316</v>
      </c>
      <c r="G153" s="167" t="s">
        <v>300</v>
      </c>
      <c r="H153" s="168">
        <v>0.443</v>
      </c>
      <c r="I153" s="169"/>
      <c r="J153" s="170"/>
      <c r="K153" s="171"/>
      <c r="L153" s="33"/>
      <c r="M153" s="172" t="s">
        <v>1</v>
      </c>
      <c r="N153" s="173" t="s">
        <v>48</v>
      </c>
      <c r="O153" s="58"/>
      <c r="P153" s="174">
        <f t="shared" si="5"/>
        <v>0</v>
      </c>
      <c r="Q153" s="174">
        <v>0</v>
      </c>
      <c r="R153" s="174">
        <f t="shared" si="6"/>
        <v>0</v>
      </c>
      <c r="S153" s="174">
        <v>0</v>
      </c>
      <c r="T153" s="175">
        <f t="shared" si="7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6" t="s">
        <v>105</v>
      </c>
      <c r="AT153" s="176" t="s">
        <v>175</v>
      </c>
      <c r="AU153" s="176" t="s">
        <v>93</v>
      </c>
      <c r="AY153" s="14" t="s">
        <v>173</v>
      </c>
      <c r="BE153" s="100">
        <f t="shared" si="8"/>
        <v>0</v>
      </c>
      <c r="BF153" s="100">
        <f t="shared" si="9"/>
        <v>0</v>
      </c>
      <c r="BG153" s="100">
        <f t="shared" si="10"/>
        <v>0</v>
      </c>
      <c r="BH153" s="100">
        <f t="shared" si="11"/>
        <v>0</v>
      </c>
      <c r="BI153" s="100">
        <f t="shared" si="12"/>
        <v>0</v>
      </c>
      <c r="BJ153" s="14" t="s">
        <v>93</v>
      </c>
      <c r="BK153" s="100">
        <f t="shared" si="13"/>
        <v>0</v>
      </c>
      <c r="BL153" s="14" t="s">
        <v>105</v>
      </c>
      <c r="BM153" s="176" t="s">
        <v>2498</v>
      </c>
    </row>
    <row r="154" spans="1:65" s="2" customFormat="1" ht="24.2" customHeight="1">
      <c r="A154" s="32"/>
      <c r="B154" s="132"/>
      <c r="C154" s="164" t="s">
        <v>222</v>
      </c>
      <c r="D154" s="164" t="s">
        <v>175</v>
      </c>
      <c r="E154" s="165" t="s">
        <v>319</v>
      </c>
      <c r="F154" s="166" t="s">
        <v>320</v>
      </c>
      <c r="G154" s="167" t="s">
        <v>300</v>
      </c>
      <c r="H154" s="168">
        <v>3.544</v>
      </c>
      <c r="I154" s="169"/>
      <c r="J154" s="170"/>
      <c r="K154" s="171"/>
      <c r="L154" s="33"/>
      <c r="M154" s="172" t="s">
        <v>1</v>
      </c>
      <c r="N154" s="173" t="s">
        <v>48</v>
      </c>
      <c r="O154" s="58"/>
      <c r="P154" s="174">
        <f t="shared" si="5"/>
        <v>0</v>
      </c>
      <c r="Q154" s="174">
        <v>0</v>
      </c>
      <c r="R154" s="174">
        <f t="shared" si="6"/>
        <v>0</v>
      </c>
      <c r="S154" s="174">
        <v>0</v>
      </c>
      <c r="T154" s="175">
        <f t="shared" si="7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6" t="s">
        <v>105</v>
      </c>
      <c r="AT154" s="176" t="s">
        <v>175</v>
      </c>
      <c r="AU154" s="176" t="s">
        <v>93</v>
      </c>
      <c r="AY154" s="14" t="s">
        <v>173</v>
      </c>
      <c r="BE154" s="100">
        <f t="shared" si="8"/>
        <v>0</v>
      </c>
      <c r="BF154" s="100">
        <f t="shared" si="9"/>
        <v>0</v>
      </c>
      <c r="BG154" s="100">
        <f t="shared" si="10"/>
        <v>0</v>
      </c>
      <c r="BH154" s="100">
        <f t="shared" si="11"/>
        <v>0</v>
      </c>
      <c r="BI154" s="100">
        <f t="shared" si="12"/>
        <v>0</v>
      </c>
      <c r="BJ154" s="14" t="s">
        <v>93</v>
      </c>
      <c r="BK154" s="100">
        <f t="shared" si="13"/>
        <v>0</v>
      </c>
      <c r="BL154" s="14" t="s">
        <v>105</v>
      </c>
      <c r="BM154" s="176" t="s">
        <v>2499</v>
      </c>
    </row>
    <row r="155" spans="1:65" s="2" customFormat="1" ht="24.2" customHeight="1">
      <c r="A155" s="32"/>
      <c r="B155" s="132"/>
      <c r="C155" s="164" t="s">
        <v>226</v>
      </c>
      <c r="D155" s="164" t="s">
        <v>175</v>
      </c>
      <c r="E155" s="165" t="s">
        <v>323</v>
      </c>
      <c r="F155" s="166" t="s">
        <v>324</v>
      </c>
      <c r="G155" s="167" t="s">
        <v>300</v>
      </c>
      <c r="H155" s="168">
        <v>0.443</v>
      </c>
      <c r="I155" s="169"/>
      <c r="J155" s="170"/>
      <c r="K155" s="171"/>
      <c r="L155" s="33"/>
      <c r="M155" s="172" t="s">
        <v>1</v>
      </c>
      <c r="N155" s="173" t="s">
        <v>48</v>
      </c>
      <c r="O155" s="58"/>
      <c r="P155" s="174">
        <f t="shared" si="5"/>
        <v>0</v>
      </c>
      <c r="Q155" s="174">
        <v>0</v>
      </c>
      <c r="R155" s="174">
        <f t="shared" si="6"/>
        <v>0</v>
      </c>
      <c r="S155" s="174">
        <v>0</v>
      </c>
      <c r="T155" s="175">
        <f t="shared" si="7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6" t="s">
        <v>105</v>
      </c>
      <c r="AT155" s="176" t="s">
        <v>175</v>
      </c>
      <c r="AU155" s="176" t="s">
        <v>93</v>
      </c>
      <c r="AY155" s="14" t="s">
        <v>173</v>
      </c>
      <c r="BE155" s="100">
        <f t="shared" si="8"/>
        <v>0</v>
      </c>
      <c r="BF155" s="100">
        <f t="shared" si="9"/>
        <v>0</v>
      </c>
      <c r="BG155" s="100">
        <f t="shared" si="10"/>
        <v>0</v>
      </c>
      <c r="BH155" s="100">
        <f t="shared" si="11"/>
        <v>0</v>
      </c>
      <c r="BI155" s="100">
        <f t="shared" si="12"/>
        <v>0</v>
      </c>
      <c r="BJ155" s="14" t="s">
        <v>93</v>
      </c>
      <c r="BK155" s="100">
        <f t="shared" si="13"/>
        <v>0</v>
      </c>
      <c r="BL155" s="14" t="s">
        <v>105</v>
      </c>
      <c r="BM155" s="176" t="s">
        <v>2500</v>
      </c>
    </row>
    <row r="156" spans="1:65" s="12" customFormat="1" ht="22.9" customHeight="1">
      <c r="B156" s="151"/>
      <c r="D156" s="152" t="s">
        <v>81</v>
      </c>
      <c r="E156" s="162" t="s">
        <v>326</v>
      </c>
      <c r="F156" s="162" t="s">
        <v>327</v>
      </c>
      <c r="I156" s="154"/>
      <c r="J156" s="163"/>
      <c r="L156" s="151"/>
      <c r="M156" s="156"/>
      <c r="N156" s="157"/>
      <c r="O156" s="157"/>
      <c r="P156" s="158">
        <f>P157</f>
        <v>0</v>
      </c>
      <c r="Q156" s="157"/>
      <c r="R156" s="158">
        <f>R157</f>
        <v>0</v>
      </c>
      <c r="S156" s="157"/>
      <c r="T156" s="159">
        <f>T157</f>
        <v>0</v>
      </c>
      <c r="AR156" s="152" t="s">
        <v>88</v>
      </c>
      <c r="AT156" s="160" t="s">
        <v>81</v>
      </c>
      <c r="AU156" s="160" t="s">
        <v>88</v>
      </c>
      <c r="AY156" s="152" t="s">
        <v>173</v>
      </c>
      <c r="BK156" s="161">
        <f>BK157</f>
        <v>0</v>
      </c>
    </row>
    <row r="157" spans="1:65" s="2" customFormat="1" ht="24.2" customHeight="1">
      <c r="A157" s="32"/>
      <c r="B157" s="132"/>
      <c r="C157" s="164" t="s">
        <v>230</v>
      </c>
      <c r="D157" s="164" t="s">
        <v>175</v>
      </c>
      <c r="E157" s="165" t="s">
        <v>329</v>
      </c>
      <c r="F157" s="166" t="s">
        <v>330</v>
      </c>
      <c r="G157" s="167" t="s">
        <v>300</v>
      </c>
      <c r="H157" s="168">
        <v>0.501</v>
      </c>
      <c r="I157" s="169"/>
      <c r="J157" s="170"/>
      <c r="K157" s="171"/>
      <c r="L157" s="33"/>
      <c r="M157" s="172" t="s">
        <v>1</v>
      </c>
      <c r="N157" s="173" t="s">
        <v>48</v>
      </c>
      <c r="O157" s="58"/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6" t="s">
        <v>105</v>
      </c>
      <c r="AT157" s="176" t="s">
        <v>175</v>
      </c>
      <c r="AU157" s="176" t="s">
        <v>93</v>
      </c>
      <c r="AY157" s="14" t="s">
        <v>173</v>
      </c>
      <c r="BE157" s="100">
        <f>IF(N157="základná",J157,0)</f>
        <v>0</v>
      </c>
      <c r="BF157" s="100">
        <f>IF(N157="znížená",J157,0)</f>
        <v>0</v>
      </c>
      <c r="BG157" s="100">
        <f>IF(N157="zákl. prenesená",J157,0)</f>
        <v>0</v>
      </c>
      <c r="BH157" s="100">
        <f>IF(N157="zníž. prenesená",J157,0)</f>
        <v>0</v>
      </c>
      <c r="BI157" s="100">
        <f>IF(N157="nulová",J157,0)</f>
        <v>0</v>
      </c>
      <c r="BJ157" s="14" t="s">
        <v>93</v>
      </c>
      <c r="BK157" s="100">
        <f>ROUND(I157*H157,2)</f>
        <v>0</v>
      </c>
      <c r="BL157" s="14" t="s">
        <v>105</v>
      </c>
      <c r="BM157" s="176" t="s">
        <v>2501</v>
      </c>
    </row>
    <row r="158" spans="1:65" s="12" customFormat="1" ht="25.9" customHeight="1">
      <c r="B158" s="151"/>
      <c r="D158" s="152" t="s">
        <v>81</v>
      </c>
      <c r="E158" s="153" t="s">
        <v>332</v>
      </c>
      <c r="F158" s="153" t="s">
        <v>333</v>
      </c>
      <c r="I158" s="154"/>
      <c r="J158" s="155"/>
      <c r="L158" s="151"/>
      <c r="M158" s="156"/>
      <c r="N158" s="157"/>
      <c r="O158" s="157"/>
      <c r="P158" s="158">
        <f>P159+P170+P184+P198</f>
        <v>0</v>
      </c>
      <c r="Q158" s="157"/>
      <c r="R158" s="158">
        <f>R159+R170+R184+R198</f>
        <v>0.9331016809777849</v>
      </c>
      <c r="S158" s="157"/>
      <c r="T158" s="159">
        <f>T159+T170+T184+T198</f>
        <v>1.8E-3</v>
      </c>
      <c r="AR158" s="152" t="s">
        <v>93</v>
      </c>
      <c r="AT158" s="160" t="s">
        <v>81</v>
      </c>
      <c r="AU158" s="160" t="s">
        <v>82</v>
      </c>
      <c r="AY158" s="152" t="s">
        <v>173</v>
      </c>
      <c r="BK158" s="161">
        <f>BK159+BK170+BK184+BK198</f>
        <v>0</v>
      </c>
    </row>
    <row r="159" spans="1:65" s="12" customFormat="1" ht="22.9" customHeight="1">
      <c r="B159" s="151"/>
      <c r="D159" s="152" t="s">
        <v>81</v>
      </c>
      <c r="E159" s="162" t="s">
        <v>334</v>
      </c>
      <c r="F159" s="162" t="s">
        <v>335</v>
      </c>
      <c r="I159" s="154"/>
      <c r="J159" s="163"/>
      <c r="L159" s="151"/>
      <c r="M159" s="156"/>
      <c r="N159" s="157"/>
      <c r="O159" s="157"/>
      <c r="P159" s="158">
        <f>SUM(P160:P169)</f>
        <v>0</v>
      </c>
      <c r="Q159" s="157"/>
      <c r="R159" s="158">
        <f>SUM(R160:R169)</f>
        <v>6.5356099999999999E-3</v>
      </c>
      <c r="S159" s="157"/>
      <c r="T159" s="159">
        <f>SUM(T160:T169)</f>
        <v>0</v>
      </c>
      <c r="AR159" s="152" t="s">
        <v>93</v>
      </c>
      <c r="AT159" s="160" t="s">
        <v>81</v>
      </c>
      <c r="AU159" s="160" t="s">
        <v>88</v>
      </c>
      <c r="AY159" s="152" t="s">
        <v>173</v>
      </c>
      <c r="BK159" s="161">
        <f>SUM(BK160:BK169)</f>
        <v>0</v>
      </c>
    </row>
    <row r="160" spans="1:65" s="2" customFormat="1" ht="24.2" customHeight="1">
      <c r="A160" s="32"/>
      <c r="B160" s="132"/>
      <c r="C160" s="164" t="s">
        <v>234</v>
      </c>
      <c r="D160" s="164" t="s">
        <v>175</v>
      </c>
      <c r="E160" s="165" t="s">
        <v>1895</v>
      </c>
      <c r="F160" s="166" t="s">
        <v>1896</v>
      </c>
      <c r="G160" s="167" t="s">
        <v>261</v>
      </c>
      <c r="H160" s="168">
        <v>16.785</v>
      </c>
      <c r="I160" s="169"/>
      <c r="J160" s="170"/>
      <c r="K160" s="171"/>
      <c r="L160" s="33"/>
      <c r="M160" s="172" t="s">
        <v>1</v>
      </c>
      <c r="N160" s="173" t="s">
        <v>48</v>
      </c>
      <c r="O160" s="58"/>
      <c r="P160" s="174">
        <f t="shared" ref="P160:P169" si="14">O160*H160</f>
        <v>0</v>
      </c>
      <c r="Q160" s="174">
        <v>2.0000000000000002E-5</v>
      </c>
      <c r="R160" s="174">
        <f t="shared" ref="R160:R169" si="15">Q160*H160</f>
        <v>3.3570000000000003E-4</v>
      </c>
      <c r="S160" s="174">
        <v>0</v>
      </c>
      <c r="T160" s="175">
        <f t="shared" ref="T160:T169" si="16"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6" t="s">
        <v>234</v>
      </c>
      <c r="AT160" s="176" t="s">
        <v>175</v>
      </c>
      <c r="AU160" s="176" t="s">
        <v>93</v>
      </c>
      <c r="AY160" s="14" t="s">
        <v>173</v>
      </c>
      <c r="BE160" s="100">
        <f t="shared" ref="BE160:BE169" si="17">IF(N160="základná",J160,0)</f>
        <v>0</v>
      </c>
      <c r="BF160" s="100">
        <f t="shared" ref="BF160:BF169" si="18">IF(N160="znížená",J160,0)</f>
        <v>0</v>
      </c>
      <c r="BG160" s="100">
        <f t="shared" ref="BG160:BG169" si="19">IF(N160="zákl. prenesená",J160,0)</f>
        <v>0</v>
      </c>
      <c r="BH160" s="100">
        <f t="shared" ref="BH160:BH169" si="20">IF(N160="zníž. prenesená",J160,0)</f>
        <v>0</v>
      </c>
      <c r="BI160" s="100">
        <f t="shared" ref="BI160:BI169" si="21">IF(N160="nulová",J160,0)</f>
        <v>0</v>
      </c>
      <c r="BJ160" s="14" t="s">
        <v>93</v>
      </c>
      <c r="BK160" s="100">
        <f t="shared" ref="BK160:BK169" si="22">ROUND(I160*H160,2)</f>
        <v>0</v>
      </c>
      <c r="BL160" s="14" t="s">
        <v>234</v>
      </c>
      <c r="BM160" s="176" t="s">
        <v>2502</v>
      </c>
    </row>
    <row r="161" spans="1:65" s="2" customFormat="1" ht="37.9" customHeight="1">
      <c r="A161" s="32"/>
      <c r="B161" s="132"/>
      <c r="C161" s="177" t="s">
        <v>239</v>
      </c>
      <c r="D161" s="177" t="s">
        <v>341</v>
      </c>
      <c r="E161" s="178" t="s">
        <v>2503</v>
      </c>
      <c r="F161" s="179" t="s">
        <v>2504</v>
      </c>
      <c r="G161" s="180" t="s">
        <v>261</v>
      </c>
      <c r="H161" s="181">
        <v>10.210000000000001</v>
      </c>
      <c r="I161" s="182"/>
      <c r="J161" s="183"/>
      <c r="K161" s="184"/>
      <c r="L161" s="185"/>
      <c r="M161" s="186" t="s">
        <v>1</v>
      </c>
      <c r="N161" s="187" t="s">
        <v>48</v>
      </c>
      <c r="O161" s="58"/>
      <c r="P161" s="174">
        <f t="shared" si="14"/>
        <v>0</v>
      </c>
      <c r="Q161" s="174">
        <v>4.0000000000000003E-5</v>
      </c>
      <c r="R161" s="174">
        <f t="shared" si="15"/>
        <v>4.0840000000000006E-4</v>
      </c>
      <c r="S161" s="174">
        <v>0</v>
      </c>
      <c r="T161" s="175">
        <f t="shared" si="16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6" t="s">
        <v>297</v>
      </c>
      <c r="AT161" s="176" t="s">
        <v>341</v>
      </c>
      <c r="AU161" s="176" t="s">
        <v>93</v>
      </c>
      <c r="AY161" s="14" t="s">
        <v>173</v>
      </c>
      <c r="BE161" s="100">
        <f t="shared" si="17"/>
        <v>0</v>
      </c>
      <c r="BF161" s="100">
        <f t="shared" si="18"/>
        <v>0</v>
      </c>
      <c r="BG161" s="100">
        <f t="shared" si="19"/>
        <v>0</v>
      </c>
      <c r="BH161" s="100">
        <f t="shared" si="20"/>
        <v>0</v>
      </c>
      <c r="BI161" s="100">
        <f t="shared" si="21"/>
        <v>0</v>
      </c>
      <c r="BJ161" s="14" t="s">
        <v>93</v>
      </c>
      <c r="BK161" s="100">
        <f t="shared" si="22"/>
        <v>0</v>
      </c>
      <c r="BL161" s="14" t="s">
        <v>234</v>
      </c>
      <c r="BM161" s="176" t="s">
        <v>2505</v>
      </c>
    </row>
    <row r="162" spans="1:65" s="2" customFormat="1" ht="37.9" customHeight="1">
      <c r="A162" s="32"/>
      <c r="B162" s="132"/>
      <c r="C162" s="177" t="s">
        <v>243</v>
      </c>
      <c r="D162" s="177" t="s">
        <v>341</v>
      </c>
      <c r="E162" s="178" t="s">
        <v>1898</v>
      </c>
      <c r="F162" s="179" t="s">
        <v>1899</v>
      </c>
      <c r="G162" s="180" t="s">
        <v>261</v>
      </c>
      <c r="H162" s="181">
        <v>3.2389999999999999</v>
      </c>
      <c r="I162" s="182"/>
      <c r="J162" s="183"/>
      <c r="K162" s="184"/>
      <c r="L162" s="185"/>
      <c r="M162" s="186" t="s">
        <v>1</v>
      </c>
      <c r="N162" s="187" t="s">
        <v>48</v>
      </c>
      <c r="O162" s="58"/>
      <c r="P162" s="174">
        <f t="shared" si="14"/>
        <v>0</v>
      </c>
      <c r="Q162" s="174">
        <v>2.0000000000000002E-5</v>
      </c>
      <c r="R162" s="174">
        <f t="shared" si="15"/>
        <v>6.478E-5</v>
      </c>
      <c r="S162" s="174">
        <v>0</v>
      </c>
      <c r="T162" s="175">
        <f t="shared" si="16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6" t="s">
        <v>297</v>
      </c>
      <c r="AT162" s="176" t="s">
        <v>341</v>
      </c>
      <c r="AU162" s="176" t="s">
        <v>93</v>
      </c>
      <c r="AY162" s="14" t="s">
        <v>173</v>
      </c>
      <c r="BE162" s="100">
        <f t="shared" si="17"/>
        <v>0</v>
      </c>
      <c r="BF162" s="100">
        <f t="shared" si="18"/>
        <v>0</v>
      </c>
      <c r="BG162" s="100">
        <f t="shared" si="19"/>
        <v>0</v>
      </c>
      <c r="BH162" s="100">
        <f t="shared" si="20"/>
        <v>0</v>
      </c>
      <c r="BI162" s="100">
        <f t="shared" si="21"/>
        <v>0</v>
      </c>
      <c r="BJ162" s="14" t="s">
        <v>93</v>
      </c>
      <c r="BK162" s="100">
        <f t="shared" si="22"/>
        <v>0</v>
      </c>
      <c r="BL162" s="14" t="s">
        <v>234</v>
      </c>
      <c r="BM162" s="176" t="s">
        <v>2506</v>
      </c>
    </row>
    <row r="163" spans="1:65" s="2" customFormat="1" ht="37.9" customHeight="1">
      <c r="A163" s="32"/>
      <c r="B163" s="132"/>
      <c r="C163" s="177" t="s">
        <v>247</v>
      </c>
      <c r="D163" s="177" t="s">
        <v>341</v>
      </c>
      <c r="E163" s="178" t="s">
        <v>1901</v>
      </c>
      <c r="F163" s="179" t="s">
        <v>1902</v>
      </c>
      <c r="G163" s="180" t="s">
        <v>261</v>
      </c>
      <c r="H163" s="181">
        <v>3.6720000000000002</v>
      </c>
      <c r="I163" s="182"/>
      <c r="J163" s="183"/>
      <c r="K163" s="184"/>
      <c r="L163" s="185"/>
      <c r="M163" s="186" t="s">
        <v>1</v>
      </c>
      <c r="N163" s="187" t="s">
        <v>48</v>
      </c>
      <c r="O163" s="58"/>
      <c r="P163" s="174">
        <f t="shared" si="14"/>
        <v>0</v>
      </c>
      <c r="Q163" s="174">
        <v>4.0000000000000003E-5</v>
      </c>
      <c r="R163" s="174">
        <f t="shared" si="15"/>
        <v>1.4688000000000003E-4</v>
      </c>
      <c r="S163" s="174">
        <v>0</v>
      </c>
      <c r="T163" s="175">
        <f t="shared" si="16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6" t="s">
        <v>297</v>
      </c>
      <c r="AT163" s="176" t="s">
        <v>341</v>
      </c>
      <c r="AU163" s="176" t="s">
        <v>93</v>
      </c>
      <c r="AY163" s="14" t="s">
        <v>173</v>
      </c>
      <c r="BE163" s="100">
        <f t="shared" si="17"/>
        <v>0</v>
      </c>
      <c r="BF163" s="100">
        <f t="shared" si="18"/>
        <v>0</v>
      </c>
      <c r="BG163" s="100">
        <f t="shared" si="19"/>
        <v>0</v>
      </c>
      <c r="BH163" s="100">
        <f t="shared" si="20"/>
        <v>0</v>
      </c>
      <c r="BI163" s="100">
        <f t="shared" si="21"/>
        <v>0</v>
      </c>
      <c r="BJ163" s="14" t="s">
        <v>93</v>
      </c>
      <c r="BK163" s="100">
        <f t="shared" si="22"/>
        <v>0</v>
      </c>
      <c r="BL163" s="14" t="s">
        <v>234</v>
      </c>
      <c r="BM163" s="176" t="s">
        <v>2507</v>
      </c>
    </row>
    <row r="164" spans="1:65" s="2" customFormat="1" ht="37.9" customHeight="1">
      <c r="A164" s="32"/>
      <c r="B164" s="132"/>
      <c r="C164" s="164" t="s">
        <v>7</v>
      </c>
      <c r="D164" s="164" t="s">
        <v>175</v>
      </c>
      <c r="E164" s="165" t="s">
        <v>2508</v>
      </c>
      <c r="F164" s="166" t="s">
        <v>2509</v>
      </c>
      <c r="G164" s="167" t="s">
        <v>362</v>
      </c>
      <c r="H164" s="168">
        <v>1</v>
      </c>
      <c r="I164" s="169"/>
      <c r="J164" s="170"/>
      <c r="K164" s="171"/>
      <c r="L164" s="33"/>
      <c r="M164" s="172" t="s">
        <v>1</v>
      </c>
      <c r="N164" s="173" t="s">
        <v>48</v>
      </c>
      <c r="O164" s="58"/>
      <c r="P164" s="174">
        <f t="shared" si="14"/>
        <v>0</v>
      </c>
      <c r="Q164" s="174">
        <v>1E-4</v>
      </c>
      <c r="R164" s="174">
        <f t="shared" si="15"/>
        <v>1E-4</v>
      </c>
      <c r="S164" s="174">
        <v>0</v>
      </c>
      <c r="T164" s="175">
        <f t="shared" si="16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6" t="s">
        <v>234</v>
      </c>
      <c r="AT164" s="176" t="s">
        <v>175</v>
      </c>
      <c r="AU164" s="176" t="s">
        <v>93</v>
      </c>
      <c r="AY164" s="14" t="s">
        <v>173</v>
      </c>
      <c r="BE164" s="100">
        <f t="shared" si="17"/>
        <v>0</v>
      </c>
      <c r="BF164" s="100">
        <f t="shared" si="18"/>
        <v>0</v>
      </c>
      <c r="BG164" s="100">
        <f t="shared" si="19"/>
        <v>0</v>
      </c>
      <c r="BH164" s="100">
        <f t="shared" si="20"/>
        <v>0</v>
      </c>
      <c r="BI164" s="100">
        <f t="shared" si="21"/>
        <v>0</v>
      </c>
      <c r="BJ164" s="14" t="s">
        <v>93</v>
      </c>
      <c r="BK164" s="100">
        <f t="shared" si="22"/>
        <v>0</v>
      </c>
      <c r="BL164" s="14" t="s">
        <v>234</v>
      </c>
      <c r="BM164" s="176" t="s">
        <v>2510</v>
      </c>
    </row>
    <row r="165" spans="1:65" s="2" customFormat="1" ht="24.2" customHeight="1">
      <c r="A165" s="32"/>
      <c r="B165" s="132"/>
      <c r="C165" s="177" t="s">
        <v>254</v>
      </c>
      <c r="D165" s="177" t="s">
        <v>341</v>
      </c>
      <c r="E165" s="178" t="s">
        <v>2511</v>
      </c>
      <c r="F165" s="179" t="s">
        <v>2512</v>
      </c>
      <c r="G165" s="180" t="s">
        <v>362</v>
      </c>
      <c r="H165" s="181">
        <v>1</v>
      </c>
      <c r="I165" s="182"/>
      <c r="J165" s="183"/>
      <c r="K165" s="184"/>
      <c r="L165" s="185"/>
      <c r="M165" s="186" t="s">
        <v>1</v>
      </c>
      <c r="N165" s="187" t="s">
        <v>48</v>
      </c>
      <c r="O165" s="58"/>
      <c r="P165" s="174">
        <f t="shared" si="14"/>
        <v>0</v>
      </c>
      <c r="Q165" s="174">
        <v>4.6999999999999999E-4</v>
      </c>
      <c r="R165" s="174">
        <f t="shared" si="15"/>
        <v>4.6999999999999999E-4</v>
      </c>
      <c r="S165" s="174">
        <v>0</v>
      </c>
      <c r="T165" s="175">
        <f t="shared" si="16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6" t="s">
        <v>297</v>
      </c>
      <c r="AT165" s="176" t="s">
        <v>341</v>
      </c>
      <c r="AU165" s="176" t="s">
        <v>93</v>
      </c>
      <c r="AY165" s="14" t="s">
        <v>173</v>
      </c>
      <c r="BE165" s="100">
        <f t="shared" si="17"/>
        <v>0</v>
      </c>
      <c r="BF165" s="100">
        <f t="shared" si="18"/>
        <v>0</v>
      </c>
      <c r="BG165" s="100">
        <f t="shared" si="19"/>
        <v>0</v>
      </c>
      <c r="BH165" s="100">
        <f t="shared" si="20"/>
        <v>0</v>
      </c>
      <c r="BI165" s="100">
        <f t="shared" si="21"/>
        <v>0</v>
      </c>
      <c r="BJ165" s="14" t="s">
        <v>93</v>
      </c>
      <c r="BK165" s="100">
        <f t="shared" si="22"/>
        <v>0</v>
      </c>
      <c r="BL165" s="14" t="s">
        <v>234</v>
      </c>
      <c r="BM165" s="176" t="s">
        <v>2513</v>
      </c>
    </row>
    <row r="166" spans="1:65" s="2" customFormat="1" ht="37.9" customHeight="1">
      <c r="A166" s="32"/>
      <c r="B166" s="132"/>
      <c r="C166" s="177" t="s">
        <v>258</v>
      </c>
      <c r="D166" s="177" t="s">
        <v>341</v>
      </c>
      <c r="E166" s="178" t="s">
        <v>2514</v>
      </c>
      <c r="F166" s="179" t="s">
        <v>2515</v>
      </c>
      <c r="G166" s="180" t="s">
        <v>178</v>
      </c>
      <c r="H166" s="181">
        <v>1</v>
      </c>
      <c r="I166" s="182"/>
      <c r="J166" s="183"/>
      <c r="K166" s="184"/>
      <c r="L166" s="185"/>
      <c r="M166" s="186" t="s">
        <v>1</v>
      </c>
      <c r="N166" s="187" t="s">
        <v>48</v>
      </c>
      <c r="O166" s="58"/>
      <c r="P166" s="174">
        <f t="shared" si="14"/>
        <v>0</v>
      </c>
      <c r="Q166" s="174">
        <v>3.4299999999999999E-3</v>
      </c>
      <c r="R166" s="174">
        <f t="shared" si="15"/>
        <v>3.4299999999999999E-3</v>
      </c>
      <c r="S166" s="174">
        <v>0</v>
      </c>
      <c r="T166" s="175">
        <f t="shared" si="16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6" t="s">
        <v>297</v>
      </c>
      <c r="AT166" s="176" t="s">
        <v>341</v>
      </c>
      <c r="AU166" s="176" t="s">
        <v>93</v>
      </c>
      <c r="AY166" s="14" t="s">
        <v>173</v>
      </c>
      <c r="BE166" s="100">
        <f t="shared" si="17"/>
        <v>0</v>
      </c>
      <c r="BF166" s="100">
        <f t="shared" si="18"/>
        <v>0</v>
      </c>
      <c r="BG166" s="100">
        <f t="shared" si="19"/>
        <v>0</v>
      </c>
      <c r="BH166" s="100">
        <f t="shared" si="20"/>
        <v>0</v>
      </c>
      <c r="BI166" s="100">
        <f t="shared" si="21"/>
        <v>0</v>
      </c>
      <c r="BJ166" s="14" t="s">
        <v>93</v>
      </c>
      <c r="BK166" s="100">
        <f t="shared" si="22"/>
        <v>0</v>
      </c>
      <c r="BL166" s="14" t="s">
        <v>234</v>
      </c>
      <c r="BM166" s="176" t="s">
        <v>2516</v>
      </c>
    </row>
    <row r="167" spans="1:65" s="2" customFormat="1" ht="37.9" customHeight="1">
      <c r="A167" s="32"/>
      <c r="B167" s="132"/>
      <c r="C167" s="164" t="s">
        <v>263</v>
      </c>
      <c r="D167" s="164" t="s">
        <v>175</v>
      </c>
      <c r="E167" s="165" t="s">
        <v>2517</v>
      </c>
      <c r="F167" s="166" t="s">
        <v>2518</v>
      </c>
      <c r="G167" s="167" t="s">
        <v>362</v>
      </c>
      <c r="H167" s="168">
        <v>1</v>
      </c>
      <c r="I167" s="169"/>
      <c r="J167" s="170"/>
      <c r="K167" s="171"/>
      <c r="L167" s="33"/>
      <c r="M167" s="172" t="s">
        <v>1</v>
      </c>
      <c r="N167" s="173" t="s">
        <v>48</v>
      </c>
      <c r="O167" s="58"/>
      <c r="P167" s="174">
        <f t="shared" si="14"/>
        <v>0</v>
      </c>
      <c r="Q167" s="174">
        <v>1E-4</v>
      </c>
      <c r="R167" s="174">
        <f t="shared" si="15"/>
        <v>1E-4</v>
      </c>
      <c r="S167" s="174">
        <v>0</v>
      </c>
      <c r="T167" s="175">
        <f t="shared" si="16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6" t="s">
        <v>234</v>
      </c>
      <c r="AT167" s="176" t="s">
        <v>175</v>
      </c>
      <c r="AU167" s="176" t="s">
        <v>93</v>
      </c>
      <c r="AY167" s="14" t="s">
        <v>173</v>
      </c>
      <c r="BE167" s="100">
        <f t="shared" si="17"/>
        <v>0</v>
      </c>
      <c r="BF167" s="100">
        <f t="shared" si="18"/>
        <v>0</v>
      </c>
      <c r="BG167" s="100">
        <f t="shared" si="19"/>
        <v>0</v>
      </c>
      <c r="BH167" s="100">
        <f t="shared" si="20"/>
        <v>0</v>
      </c>
      <c r="BI167" s="100">
        <f t="shared" si="21"/>
        <v>0</v>
      </c>
      <c r="BJ167" s="14" t="s">
        <v>93</v>
      </c>
      <c r="BK167" s="100">
        <f t="shared" si="22"/>
        <v>0</v>
      </c>
      <c r="BL167" s="14" t="s">
        <v>234</v>
      </c>
      <c r="BM167" s="176" t="s">
        <v>2519</v>
      </c>
    </row>
    <row r="168" spans="1:65" s="2" customFormat="1" ht="24.2" customHeight="1">
      <c r="A168" s="32"/>
      <c r="B168" s="132"/>
      <c r="C168" s="177" t="s">
        <v>267</v>
      </c>
      <c r="D168" s="177" t="s">
        <v>341</v>
      </c>
      <c r="E168" s="178" t="s">
        <v>2511</v>
      </c>
      <c r="F168" s="179" t="s">
        <v>2512</v>
      </c>
      <c r="G168" s="180" t="s">
        <v>362</v>
      </c>
      <c r="H168" s="181">
        <v>0.12</v>
      </c>
      <c r="I168" s="182"/>
      <c r="J168" s="183"/>
      <c r="K168" s="184"/>
      <c r="L168" s="185"/>
      <c r="M168" s="186" t="s">
        <v>1</v>
      </c>
      <c r="N168" s="187" t="s">
        <v>48</v>
      </c>
      <c r="O168" s="58"/>
      <c r="P168" s="174">
        <f t="shared" si="14"/>
        <v>0</v>
      </c>
      <c r="Q168" s="174">
        <v>4.6999999999999999E-4</v>
      </c>
      <c r="R168" s="174">
        <f t="shared" si="15"/>
        <v>5.6399999999999995E-5</v>
      </c>
      <c r="S168" s="174">
        <v>0</v>
      </c>
      <c r="T168" s="175">
        <f t="shared" si="16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6" t="s">
        <v>297</v>
      </c>
      <c r="AT168" s="176" t="s">
        <v>341</v>
      </c>
      <c r="AU168" s="176" t="s">
        <v>93</v>
      </c>
      <c r="AY168" s="14" t="s">
        <v>173</v>
      </c>
      <c r="BE168" s="100">
        <f t="shared" si="17"/>
        <v>0</v>
      </c>
      <c r="BF168" s="100">
        <f t="shared" si="18"/>
        <v>0</v>
      </c>
      <c r="BG168" s="100">
        <f t="shared" si="19"/>
        <v>0</v>
      </c>
      <c r="BH168" s="100">
        <f t="shared" si="20"/>
        <v>0</v>
      </c>
      <c r="BI168" s="100">
        <f t="shared" si="21"/>
        <v>0</v>
      </c>
      <c r="BJ168" s="14" t="s">
        <v>93</v>
      </c>
      <c r="BK168" s="100">
        <f t="shared" si="22"/>
        <v>0</v>
      </c>
      <c r="BL168" s="14" t="s">
        <v>234</v>
      </c>
      <c r="BM168" s="176" t="s">
        <v>2520</v>
      </c>
    </row>
    <row r="169" spans="1:65" s="2" customFormat="1" ht="37.9" customHeight="1">
      <c r="A169" s="32"/>
      <c r="B169" s="132"/>
      <c r="C169" s="177" t="s">
        <v>271</v>
      </c>
      <c r="D169" s="177" t="s">
        <v>341</v>
      </c>
      <c r="E169" s="178" t="s">
        <v>2514</v>
      </c>
      <c r="F169" s="179" t="s">
        <v>2515</v>
      </c>
      <c r="G169" s="180" t="s">
        <v>178</v>
      </c>
      <c r="H169" s="181">
        <v>0.41499999999999998</v>
      </c>
      <c r="I169" s="182"/>
      <c r="J169" s="183"/>
      <c r="K169" s="184"/>
      <c r="L169" s="185"/>
      <c r="M169" s="186" t="s">
        <v>1</v>
      </c>
      <c r="N169" s="187" t="s">
        <v>48</v>
      </c>
      <c r="O169" s="58"/>
      <c r="P169" s="174">
        <f t="shared" si="14"/>
        <v>0</v>
      </c>
      <c r="Q169" s="174">
        <v>3.4299999999999999E-3</v>
      </c>
      <c r="R169" s="174">
        <f t="shared" si="15"/>
        <v>1.4234499999999999E-3</v>
      </c>
      <c r="S169" s="174">
        <v>0</v>
      </c>
      <c r="T169" s="175">
        <f t="shared" si="16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6" t="s">
        <v>297</v>
      </c>
      <c r="AT169" s="176" t="s">
        <v>341</v>
      </c>
      <c r="AU169" s="176" t="s">
        <v>93</v>
      </c>
      <c r="AY169" s="14" t="s">
        <v>173</v>
      </c>
      <c r="BE169" s="100">
        <f t="shared" si="17"/>
        <v>0</v>
      </c>
      <c r="BF169" s="100">
        <f t="shared" si="18"/>
        <v>0</v>
      </c>
      <c r="BG169" s="100">
        <f t="shared" si="19"/>
        <v>0</v>
      </c>
      <c r="BH169" s="100">
        <f t="shared" si="20"/>
        <v>0</v>
      </c>
      <c r="BI169" s="100">
        <f t="shared" si="21"/>
        <v>0</v>
      </c>
      <c r="BJ169" s="14" t="s">
        <v>93</v>
      </c>
      <c r="BK169" s="100">
        <f t="shared" si="22"/>
        <v>0</v>
      </c>
      <c r="BL169" s="14" t="s">
        <v>234</v>
      </c>
      <c r="BM169" s="176" t="s">
        <v>2521</v>
      </c>
    </row>
    <row r="170" spans="1:65" s="12" customFormat="1" ht="22.9" customHeight="1">
      <c r="B170" s="151"/>
      <c r="D170" s="152" t="s">
        <v>81</v>
      </c>
      <c r="E170" s="162" t="s">
        <v>1181</v>
      </c>
      <c r="F170" s="162" t="s">
        <v>1182</v>
      </c>
      <c r="I170" s="154"/>
      <c r="J170" s="163"/>
      <c r="L170" s="151"/>
      <c r="M170" s="156"/>
      <c r="N170" s="157"/>
      <c r="O170" s="157"/>
      <c r="P170" s="158">
        <f>SUM(P171:P183)</f>
        <v>0</v>
      </c>
      <c r="Q170" s="157"/>
      <c r="R170" s="158">
        <f>SUM(R171:R183)</f>
        <v>0.12429075000000001</v>
      </c>
      <c r="S170" s="157"/>
      <c r="T170" s="159">
        <f>SUM(T171:T183)</f>
        <v>0</v>
      </c>
      <c r="AR170" s="152" t="s">
        <v>93</v>
      </c>
      <c r="AT170" s="160" t="s">
        <v>81</v>
      </c>
      <c r="AU170" s="160" t="s">
        <v>88</v>
      </c>
      <c r="AY170" s="152" t="s">
        <v>173</v>
      </c>
      <c r="BK170" s="161">
        <f>SUM(BK171:BK183)</f>
        <v>0</v>
      </c>
    </row>
    <row r="171" spans="1:65" s="2" customFormat="1" ht="24.2" customHeight="1">
      <c r="A171" s="32"/>
      <c r="B171" s="132"/>
      <c r="C171" s="164" t="s">
        <v>275</v>
      </c>
      <c r="D171" s="164" t="s">
        <v>175</v>
      </c>
      <c r="E171" s="165" t="s">
        <v>1183</v>
      </c>
      <c r="F171" s="166" t="s">
        <v>1184</v>
      </c>
      <c r="G171" s="167" t="s">
        <v>362</v>
      </c>
      <c r="H171" s="168">
        <v>1</v>
      </c>
      <c r="I171" s="169"/>
      <c r="J171" s="170"/>
      <c r="K171" s="171"/>
      <c r="L171" s="33"/>
      <c r="M171" s="172" t="s">
        <v>1</v>
      </c>
      <c r="N171" s="173" t="s">
        <v>48</v>
      </c>
      <c r="O171" s="58"/>
      <c r="P171" s="174">
        <f t="shared" ref="P171:P183" si="23">O171*H171</f>
        <v>0</v>
      </c>
      <c r="Q171" s="174">
        <v>1.58E-3</v>
      </c>
      <c r="R171" s="174">
        <f t="shared" ref="R171:R183" si="24">Q171*H171</f>
        <v>1.58E-3</v>
      </c>
      <c r="S171" s="174">
        <v>0</v>
      </c>
      <c r="T171" s="175">
        <f t="shared" ref="T171:T183" si="25"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6" t="s">
        <v>234</v>
      </c>
      <c r="AT171" s="176" t="s">
        <v>175</v>
      </c>
      <c r="AU171" s="176" t="s">
        <v>93</v>
      </c>
      <c r="AY171" s="14" t="s">
        <v>173</v>
      </c>
      <c r="BE171" s="100">
        <f t="shared" ref="BE171:BE183" si="26">IF(N171="základná",J171,0)</f>
        <v>0</v>
      </c>
      <c r="BF171" s="100">
        <f t="shared" ref="BF171:BF183" si="27">IF(N171="znížená",J171,0)</f>
        <v>0</v>
      </c>
      <c r="BG171" s="100">
        <f t="shared" ref="BG171:BG183" si="28">IF(N171="zákl. prenesená",J171,0)</f>
        <v>0</v>
      </c>
      <c r="BH171" s="100">
        <f t="shared" ref="BH171:BH183" si="29">IF(N171="zníž. prenesená",J171,0)</f>
        <v>0</v>
      </c>
      <c r="BI171" s="100">
        <f t="shared" ref="BI171:BI183" si="30">IF(N171="nulová",J171,0)</f>
        <v>0</v>
      </c>
      <c r="BJ171" s="14" t="s">
        <v>93</v>
      </c>
      <c r="BK171" s="100">
        <f t="shared" ref="BK171:BK183" si="31">ROUND(I171*H171,2)</f>
        <v>0</v>
      </c>
      <c r="BL171" s="14" t="s">
        <v>234</v>
      </c>
      <c r="BM171" s="176" t="s">
        <v>2522</v>
      </c>
    </row>
    <row r="172" spans="1:65" s="2" customFormat="1" ht="24.2" customHeight="1">
      <c r="A172" s="32"/>
      <c r="B172" s="132"/>
      <c r="C172" s="164" t="s">
        <v>277</v>
      </c>
      <c r="D172" s="164" t="s">
        <v>175</v>
      </c>
      <c r="E172" s="165" t="s">
        <v>1186</v>
      </c>
      <c r="F172" s="166" t="s">
        <v>1187</v>
      </c>
      <c r="G172" s="167" t="s">
        <v>362</v>
      </c>
      <c r="H172" s="168">
        <v>1</v>
      </c>
      <c r="I172" s="169"/>
      <c r="J172" s="170"/>
      <c r="K172" s="171"/>
      <c r="L172" s="33"/>
      <c r="M172" s="172" t="s">
        <v>1</v>
      </c>
      <c r="N172" s="173" t="s">
        <v>48</v>
      </c>
      <c r="O172" s="58"/>
      <c r="P172" s="174">
        <f t="shared" si="23"/>
        <v>0</v>
      </c>
      <c r="Q172" s="174">
        <v>0</v>
      </c>
      <c r="R172" s="174">
        <f t="shared" si="24"/>
        <v>0</v>
      </c>
      <c r="S172" s="174">
        <v>0</v>
      </c>
      <c r="T172" s="175">
        <f t="shared" si="25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6" t="s">
        <v>234</v>
      </c>
      <c r="AT172" s="176" t="s">
        <v>175</v>
      </c>
      <c r="AU172" s="176" t="s">
        <v>93</v>
      </c>
      <c r="AY172" s="14" t="s">
        <v>173</v>
      </c>
      <c r="BE172" s="100">
        <f t="shared" si="26"/>
        <v>0</v>
      </c>
      <c r="BF172" s="100">
        <f t="shared" si="27"/>
        <v>0</v>
      </c>
      <c r="BG172" s="100">
        <f t="shared" si="28"/>
        <v>0</v>
      </c>
      <c r="BH172" s="100">
        <f t="shared" si="29"/>
        <v>0</v>
      </c>
      <c r="BI172" s="100">
        <f t="shared" si="30"/>
        <v>0</v>
      </c>
      <c r="BJ172" s="14" t="s">
        <v>93</v>
      </c>
      <c r="BK172" s="100">
        <f t="shared" si="31"/>
        <v>0</v>
      </c>
      <c r="BL172" s="14" t="s">
        <v>234</v>
      </c>
      <c r="BM172" s="176" t="s">
        <v>2523</v>
      </c>
    </row>
    <row r="173" spans="1:65" s="2" customFormat="1" ht="14.45" customHeight="1">
      <c r="A173" s="32"/>
      <c r="B173" s="132"/>
      <c r="C173" s="164" t="s">
        <v>281</v>
      </c>
      <c r="D173" s="164" t="s">
        <v>175</v>
      </c>
      <c r="E173" s="165" t="s">
        <v>2524</v>
      </c>
      <c r="F173" s="166" t="s">
        <v>2525</v>
      </c>
      <c r="G173" s="167" t="s">
        <v>261</v>
      </c>
      <c r="H173" s="168">
        <v>2.1749999999999998</v>
      </c>
      <c r="I173" s="169"/>
      <c r="J173" s="170"/>
      <c r="K173" s="171"/>
      <c r="L173" s="33"/>
      <c r="M173" s="172" t="s">
        <v>1</v>
      </c>
      <c r="N173" s="173" t="s">
        <v>48</v>
      </c>
      <c r="O173" s="58"/>
      <c r="P173" s="174">
        <f t="shared" si="23"/>
        <v>0</v>
      </c>
      <c r="Q173" s="174">
        <v>1.6299999999999999E-3</v>
      </c>
      <c r="R173" s="174">
        <f t="shared" si="24"/>
        <v>3.5452499999999998E-3</v>
      </c>
      <c r="S173" s="174">
        <v>0</v>
      </c>
      <c r="T173" s="175">
        <f t="shared" si="25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6" t="s">
        <v>234</v>
      </c>
      <c r="AT173" s="176" t="s">
        <v>175</v>
      </c>
      <c r="AU173" s="176" t="s">
        <v>93</v>
      </c>
      <c r="AY173" s="14" t="s">
        <v>173</v>
      </c>
      <c r="BE173" s="100">
        <f t="shared" si="26"/>
        <v>0</v>
      </c>
      <c r="BF173" s="100">
        <f t="shared" si="27"/>
        <v>0</v>
      </c>
      <c r="BG173" s="100">
        <f t="shared" si="28"/>
        <v>0</v>
      </c>
      <c r="BH173" s="100">
        <f t="shared" si="29"/>
        <v>0</v>
      </c>
      <c r="BI173" s="100">
        <f t="shared" si="30"/>
        <v>0</v>
      </c>
      <c r="BJ173" s="14" t="s">
        <v>93</v>
      </c>
      <c r="BK173" s="100">
        <f t="shared" si="31"/>
        <v>0</v>
      </c>
      <c r="BL173" s="14" t="s">
        <v>234</v>
      </c>
      <c r="BM173" s="176" t="s">
        <v>2526</v>
      </c>
    </row>
    <row r="174" spans="1:65" s="2" customFormat="1" ht="14.45" customHeight="1">
      <c r="A174" s="32"/>
      <c r="B174" s="132"/>
      <c r="C174" s="164" t="s">
        <v>285</v>
      </c>
      <c r="D174" s="164" t="s">
        <v>175</v>
      </c>
      <c r="E174" s="165" t="s">
        <v>2527</v>
      </c>
      <c r="F174" s="166" t="s">
        <v>2528</v>
      </c>
      <c r="G174" s="167" t="s">
        <v>261</v>
      </c>
      <c r="H174" s="168">
        <v>2.25</v>
      </c>
      <c r="I174" s="169"/>
      <c r="J174" s="170"/>
      <c r="K174" s="171"/>
      <c r="L174" s="33"/>
      <c r="M174" s="172" t="s">
        <v>1</v>
      </c>
      <c r="N174" s="173" t="s">
        <v>48</v>
      </c>
      <c r="O174" s="58"/>
      <c r="P174" s="174">
        <f t="shared" si="23"/>
        <v>0</v>
      </c>
      <c r="Q174" s="174">
        <v>1.5299999999999999E-3</v>
      </c>
      <c r="R174" s="174">
        <f t="shared" si="24"/>
        <v>3.4424999999999998E-3</v>
      </c>
      <c r="S174" s="174">
        <v>0</v>
      </c>
      <c r="T174" s="175">
        <f t="shared" si="25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6" t="s">
        <v>234</v>
      </c>
      <c r="AT174" s="176" t="s">
        <v>175</v>
      </c>
      <c r="AU174" s="176" t="s">
        <v>93</v>
      </c>
      <c r="AY174" s="14" t="s">
        <v>173</v>
      </c>
      <c r="BE174" s="100">
        <f t="shared" si="26"/>
        <v>0</v>
      </c>
      <c r="BF174" s="100">
        <f t="shared" si="27"/>
        <v>0</v>
      </c>
      <c r="BG174" s="100">
        <f t="shared" si="28"/>
        <v>0</v>
      </c>
      <c r="BH174" s="100">
        <f t="shared" si="29"/>
        <v>0</v>
      </c>
      <c r="BI174" s="100">
        <f t="shared" si="30"/>
        <v>0</v>
      </c>
      <c r="BJ174" s="14" t="s">
        <v>93</v>
      </c>
      <c r="BK174" s="100">
        <f t="shared" si="31"/>
        <v>0</v>
      </c>
      <c r="BL174" s="14" t="s">
        <v>234</v>
      </c>
      <c r="BM174" s="176" t="s">
        <v>2529</v>
      </c>
    </row>
    <row r="175" spans="1:65" s="2" customFormat="1" ht="14.45" customHeight="1">
      <c r="A175" s="32"/>
      <c r="B175" s="132"/>
      <c r="C175" s="164" t="s">
        <v>289</v>
      </c>
      <c r="D175" s="164" t="s">
        <v>175</v>
      </c>
      <c r="E175" s="165" t="s">
        <v>2530</v>
      </c>
      <c r="F175" s="166" t="s">
        <v>2531</v>
      </c>
      <c r="G175" s="167" t="s">
        <v>261</v>
      </c>
      <c r="H175" s="168">
        <v>2.7</v>
      </c>
      <c r="I175" s="169"/>
      <c r="J175" s="170"/>
      <c r="K175" s="171"/>
      <c r="L175" s="33"/>
      <c r="M175" s="172" t="s">
        <v>1</v>
      </c>
      <c r="N175" s="173" t="s">
        <v>48</v>
      </c>
      <c r="O175" s="58"/>
      <c r="P175" s="174">
        <f t="shared" si="23"/>
        <v>0</v>
      </c>
      <c r="Q175" s="174">
        <v>6.4000000000000005E-4</v>
      </c>
      <c r="R175" s="174">
        <f t="shared" si="24"/>
        <v>1.7280000000000002E-3</v>
      </c>
      <c r="S175" s="174">
        <v>0</v>
      </c>
      <c r="T175" s="175">
        <f t="shared" si="25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6" t="s">
        <v>234</v>
      </c>
      <c r="AT175" s="176" t="s">
        <v>175</v>
      </c>
      <c r="AU175" s="176" t="s">
        <v>93</v>
      </c>
      <c r="AY175" s="14" t="s">
        <v>173</v>
      </c>
      <c r="BE175" s="100">
        <f t="shared" si="26"/>
        <v>0</v>
      </c>
      <c r="BF175" s="100">
        <f t="shared" si="27"/>
        <v>0</v>
      </c>
      <c r="BG175" s="100">
        <f t="shared" si="28"/>
        <v>0</v>
      </c>
      <c r="BH175" s="100">
        <f t="shared" si="29"/>
        <v>0</v>
      </c>
      <c r="BI175" s="100">
        <f t="shared" si="30"/>
        <v>0</v>
      </c>
      <c r="BJ175" s="14" t="s">
        <v>93</v>
      </c>
      <c r="BK175" s="100">
        <f t="shared" si="31"/>
        <v>0</v>
      </c>
      <c r="BL175" s="14" t="s">
        <v>234</v>
      </c>
      <c r="BM175" s="176" t="s">
        <v>2532</v>
      </c>
    </row>
    <row r="176" spans="1:65" s="2" customFormat="1" ht="24.2" customHeight="1">
      <c r="A176" s="32"/>
      <c r="B176" s="132"/>
      <c r="C176" s="164" t="s">
        <v>293</v>
      </c>
      <c r="D176" s="164" t="s">
        <v>175</v>
      </c>
      <c r="E176" s="165" t="s">
        <v>2533</v>
      </c>
      <c r="F176" s="166" t="s">
        <v>2534</v>
      </c>
      <c r="G176" s="167" t="s">
        <v>362</v>
      </c>
      <c r="H176" s="168">
        <v>1</v>
      </c>
      <c r="I176" s="169"/>
      <c r="J176" s="170"/>
      <c r="K176" s="171"/>
      <c r="L176" s="33"/>
      <c r="M176" s="172" t="s">
        <v>1</v>
      </c>
      <c r="N176" s="173" t="s">
        <v>48</v>
      </c>
      <c r="O176" s="58"/>
      <c r="P176" s="174">
        <f t="shared" si="23"/>
        <v>0</v>
      </c>
      <c r="Q176" s="174">
        <v>0</v>
      </c>
      <c r="R176" s="174">
        <f t="shared" si="24"/>
        <v>0</v>
      </c>
      <c r="S176" s="174">
        <v>0</v>
      </c>
      <c r="T176" s="175">
        <f t="shared" si="25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6" t="s">
        <v>234</v>
      </c>
      <c r="AT176" s="176" t="s">
        <v>175</v>
      </c>
      <c r="AU176" s="176" t="s">
        <v>93</v>
      </c>
      <c r="AY176" s="14" t="s">
        <v>173</v>
      </c>
      <c r="BE176" s="100">
        <f t="shared" si="26"/>
        <v>0</v>
      </c>
      <c r="BF176" s="100">
        <f t="shared" si="27"/>
        <v>0</v>
      </c>
      <c r="BG176" s="100">
        <f t="shared" si="28"/>
        <v>0</v>
      </c>
      <c r="BH176" s="100">
        <f t="shared" si="29"/>
        <v>0</v>
      </c>
      <c r="BI176" s="100">
        <f t="shared" si="30"/>
        <v>0</v>
      </c>
      <c r="BJ176" s="14" t="s">
        <v>93</v>
      </c>
      <c r="BK176" s="100">
        <f t="shared" si="31"/>
        <v>0</v>
      </c>
      <c r="BL176" s="14" t="s">
        <v>234</v>
      </c>
      <c r="BM176" s="176" t="s">
        <v>2535</v>
      </c>
    </row>
    <row r="177" spans="1:65" s="2" customFormat="1" ht="24.2" customHeight="1">
      <c r="A177" s="32"/>
      <c r="B177" s="132"/>
      <c r="C177" s="164" t="s">
        <v>297</v>
      </c>
      <c r="D177" s="164" t="s">
        <v>175</v>
      </c>
      <c r="E177" s="165" t="s">
        <v>2536</v>
      </c>
      <c r="F177" s="166" t="s">
        <v>2537</v>
      </c>
      <c r="G177" s="167" t="s">
        <v>362</v>
      </c>
      <c r="H177" s="168">
        <v>1</v>
      </c>
      <c r="I177" s="169"/>
      <c r="J177" s="170"/>
      <c r="K177" s="171"/>
      <c r="L177" s="33"/>
      <c r="M177" s="172" t="s">
        <v>1</v>
      </c>
      <c r="N177" s="173" t="s">
        <v>48</v>
      </c>
      <c r="O177" s="58"/>
      <c r="P177" s="174">
        <f t="shared" si="23"/>
        <v>0</v>
      </c>
      <c r="Q177" s="174">
        <v>0</v>
      </c>
      <c r="R177" s="174">
        <f t="shared" si="24"/>
        <v>0</v>
      </c>
      <c r="S177" s="174">
        <v>0</v>
      </c>
      <c r="T177" s="175">
        <f t="shared" si="25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6" t="s">
        <v>234</v>
      </c>
      <c r="AT177" s="176" t="s">
        <v>175</v>
      </c>
      <c r="AU177" s="176" t="s">
        <v>93</v>
      </c>
      <c r="AY177" s="14" t="s">
        <v>173</v>
      </c>
      <c r="BE177" s="100">
        <f t="shared" si="26"/>
        <v>0</v>
      </c>
      <c r="BF177" s="100">
        <f t="shared" si="27"/>
        <v>0</v>
      </c>
      <c r="BG177" s="100">
        <f t="shared" si="28"/>
        <v>0</v>
      </c>
      <c r="BH177" s="100">
        <f t="shared" si="29"/>
        <v>0</v>
      </c>
      <c r="BI177" s="100">
        <f t="shared" si="30"/>
        <v>0</v>
      </c>
      <c r="BJ177" s="14" t="s">
        <v>93</v>
      </c>
      <c r="BK177" s="100">
        <f t="shared" si="31"/>
        <v>0</v>
      </c>
      <c r="BL177" s="14" t="s">
        <v>234</v>
      </c>
      <c r="BM177" s="176" t="s">
        <v>2538</v>
      </c>
    </row>
    <row r="178" spans="1:65" s="2" customFormat="1" ht="14.45" customHeight="1">
      <c r="A178" s="32"/>
      <c r="B178" s="132"/>
      <c r="C178" s="164" t="s">
        <v>302</v>
      </c>
      <c r="D178" s="164" t="s">
        <v>175</v>
      </c>
      <c r="E178" s="165" t="s">
        <v>2539</v>
      </c>
      <c r="F178" s="166" t="s">
        <v>2540</v>
      </c>
      <c r="G178" s="167" t="s">
        <v>362</v>
      </c>
      <c r="H178" s="168">
        <v>1</v>
      </c>
      <c r="I178" s="169"/>
      <c r="J178" s="170"/>
      <c r="K178" s="171"/>
      <c r="L178" s="33"/>
      <c r="M178" s="172" t="s">
        <v>1</v>
      </c>
      <c r="N178" s="173" t="s">
        <v>48</v>
      </c>
      <c r="O178" s="58"/>
      <c r="P178" s="174">
        <f t="shared" si="23"/>
        <v>0</v>
      </c>
      <c r="Q178" s="174">
        <v>9.6000000000000002E-4</v>
      </c>
      <c r="R178" s="174">
        <f t="shared" si="24"/>
        <v>9.6000000000000002E-4</v>
      </c>
      <c r="S178" s="174">
        <v>0</v>
      </c>
      <c r="T178" s="175">
        <f t="shared" si="25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6" t="s">
        <v>234</v>
      </c>
      <c r="AT178" s="176" t="s">
        <v>175</v>
      </c>
      <c r="AU178" s="176" t="s">
        <v>93</v>
      </c>
      <c r="AY178" s="14" t="s">
        <v>173</v>
      </c>
      <c r="BE178" s="100">
        <f t="shared" si="26"/>
        <v>0</v>
      </c>
      <c r="BF178" s="100">
        <f t="shared" si="27"/>
        <v>0</v>
      </c>
      <c r="BG178" s="100">
        <f t="shared" si="28"/>
        <v>0</v>
      </c>
      <c r="BH178" s="100">
        <f t="shared" si="29"/>
        <v>0</v>
      </c>
      <c r="BI178" s="100">
        <f t="shared" si="30"/>
        <v>0</v>
      </c>
      <c r="BJ178" s="14" t="s">
        <v>93</v>
      </c>
      <c r="BK178" s="100">
        <f t="shared" si="31"/>
        <v>0</v>
      </c>
      <c r="BL178" s="14" t="s">
        <v>234</v>
      </c>
      <c r="BM178" s="176" t="s">
        <v>2541</v>
      </c>
    </row>
    <row r="179" spans="1:65" s="2" customFormat="1" ht="37.9" customHeight="1">
      <c r="A179" s="32"/>
      <c r="B179" s="132"/>
      <c r="C179" s="177" t="s">
        <v>306</v>
      </c>
      <c r="D179" s="177" t="s">
        <v>341</v>
      </c>
      <c r="E179" s="178" t="s">
        <v>2542</v>
      </c>
      <c r="F179" s="179" t="s">
        <v>2543</v>
      </c>
      <c r="G179" s="180" t="s">
        <v>362</v>
      </c>
      <c r="H179" s="181">
        <v>1</v>
      </c>
      <c r="I179" s="182"/>
      <c r="J179" s="183"/>
      <c r="K179" s="184"/>
      <c r="L179" s="185"/>
      <c r="M179" s="186" t="s">
        <v>1</v>
      </c>
      <c r="N179" s="187" t="s">
        <v>48</v>
      </c>
      <c r="O179" s="58"/>
      <c r="P179" s="174">
        <f t="shared" si="23"/>
        <v>0</v>
      </c>
      <c r="Q179" s="174">
        <v>4.6000000000000001E-4</v>
      </c>
      <c r="R179" s="174">
        <f t="shared" si="24"/>
        <v>4.6000000000000001E-4</v>
      </c>
      <c r="S179" s="174">
        <v>0</v>
      </c>
      <c r="T179" s="175">
        <f t="shared" si="25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6" t="s">
        <v>297</v>
      </c>
      <c r="AT179" s="176" t="s">
        <v>341</v>
      </c>
      <c r="AU179" s="176" t="s">
        <v>93</v>
      </c>
      <c r="AY179" s="14" t="s">
        <v>173</v>
      </c>
      <c r="BE179" s="100">
        <f t="shared" si="26"/>
        <v>0</v>
      </c>
      <c r="BF179" s="100">
        <f t="shared" si="27"/>
        <v>0</v>
      </c>
      <c r="BG179" s="100">
        <f t="shared" si="28"/>
        <v>0</v>
      </c>
      <c r="BH179" s="100">
        <f t="shared" si="29"/>
        <v>0</v>
      </c>
      <c r="BI179" s="100">
        <f t="shared" si="30"/>
        <v>0</v>
      </c>
      <c r="BJ179" s="14" t="s">
        <v>93</v>
      </c>
      <c r="BK179" s="100">
        <f t="shared" si="31"/>
        <v>0</v>
      </c>
      <c r="BL179" s="14" t="s">
        <v>234</v>
      </c>
      <c r="BM179" s="176" t="s">
        <v>2544</v>
      </c>
    </row>
    <row r="180" spans="1:65" s="2" customFormat="1" ht="24.2" customHeight="1">
      <c r="A180" s="32"/>
      <c r="B180" s="132"/>
      <c r="C180" s="164" t="s">
        <v>310</v>
      </c>
      <c r="D180" s="164" t="s">
        <v>175</v>
      </c>
      <c r="E180" s="165" t="s">
        <v>2545</v>
      </c>
      <c r="F180" s="166" t="s">
        <v>2546</v>
      </c>
      <c r="G180" s="167" t="s">
        <v>261</v>
      </c>
      <c r="H180" s="168">
        <v>7.125</v>
      </c>
      <c r="I180" s="169"/>
      <c r="J180" s="170"/>
      <c r="K180" s="171"/>
      <c r="L180" s="33"/>
      <c r="M180" s="172" t="s">
        <v>1</v>
      </c>
      <c r="N180" s="173" t="s">
        <v>48</v>
      </c>
      <c r="O180" s="58"/>
      <c r="P180" s="174">
        <f t="shared" si="23"/>
        <v>0</v>
      </c>
      <c r="Q180" s="174">
        <v>1.5800000000000002E-2</v>
      </c>
      <c r="R180" s="174">
        <f t="shared" si="24"/>
        <v>0.11257500000000001</v>
      </c>
      <c r="S180" s="174">
        <v>0</v>
      </c>
      <c r="T180" s="175">
        <f t="shared" si="25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6" t="s">
        <v>234</v>
      </c>
      <c r="AT180" s="176" t="s">
        <v>175</v>
      </c>
      <c r="AU180" s="176" t="s">
        <v>93</v>
      </c>
      <c r="AY180" s="14" t="s">
        <v>173</v>
      </c>
      <c r="BE180" s="100">
        <f t="shared" si="26"/>
        <v>0</v>
      </c>
      <c r="BF180" s="100">
        <f t="shared" si="27"/>
        <v>0</v>
      </c>
      <c r="BG180" s="100">
        <f t="shared" si="28"/>
        <v>0</v>
      </c>
      <c r="BH180" s="100">
        <f t="shared" si="29"/>
        <v>0</v>
      </c>
      <c r="BI180" s="100">
        <f t="shared" si="30"/>
        <v>0</v>
      </c>
      <c r="BJ180" s="14" t="s">
        <v>93</v>
      </c>
      <c r="BK180" s="100">
        <f t="shared" si="31"/>
        <v>0</v>
      </c>
      <c r="BL180" s="14" t="s">
        <v>234</v>
      </c>
      <c r="BM180" s="176" t="s">
        <v>2547</v>
      </c>
    </row>
    <row r="181" spans="1:65" s="2" customFormat="1" ht="24.2" customHeight="1">
      <c r="A181" s="32"/>
      <c r="B181" s="132"/>
      <c r="C181" s="164" t="s">
        <v>314</v>
      </c>
      <c r="D181" s="164" t="s">
        <v>175</v>
      </c>
      <c r="E181" s="165" t="s">
        <v>2548</v>
      </c>
      <c r="F181" s="166" t="s">
        <v>2549</v>
      </c>
      <c r="G181" s="167" t="s">
        <v>362</v>
      </c>
      <c r="H181" s="168">
        <v>1</v>
      </c>
      <c r="I181" s="169"/>
      <c r="J181" s="170"/>
      <c r="K181" s="171"/>
      <c r="L181" s="33"/>
      <c r="M181" s="172" t="s">
        <v>1</v>
      </c>
      <c r="N181" s="173" t="s">
        <v>48</v>
      </c>
      <c r="O181" s="58"/>
      <c r="P181" s="174">
        <f t="shared" si="23"/>
        <v>0</v>
      </c>
      <c r="Q181" s="174">
        <v>0</v>
      </c>
      <c r="R181" s="174">
        <f t="shared" si="24"/>
        <v>0</v>
      </c>
      <c r="S181" s="174">
        <v>0</v>
      </c>
      <c r="T181" s="175">
        <f t="shared" si="25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6" t="s">
        <v>234</v>
      </c>
      <c r="AT181" s="176" t="s">
        <v>175</v>
      </c>
      <c r="AU181" s="176" t="s">
        <v>93</v>
      </c>
      <c r="AY181" s="14" t="s">
        <v>173</v>
      </c>
      <c r="BE181" s="100">
        <f t="shared" si="26"/>
        <v>0</v>
      </c>
      <c r="BF181" s="100">
        <f t="shared" si="27"/>
        <v>0</v>
      </c>
      <c r="BG181" s="100">
        <f t="shared" si="28"/>
        <v>0</v>
      </c>
      <c r="BH181" s="100">
        <f t="shared" si="29"/>
        <v>0</v>
      </c>
      <c r="BI181" s="100">
        <f t="shared" si="30"/>
        <v>0</v>
      </c>
      <c r="BJ181" s="14" t="s">
        <v>93</v>
      </c>
      <c r="BK181" s="100">
        <f t="shared" si="31"/>
        <v>0</v>
      </c>
      <c r="BL181" s="14" t="s">
        <v>234</v>
      </c>
      <c r="BM181" s="176" t="s">
        <v>2550</v>
      </c>
    </row>
    <row r="182" spans="1:65" s="2" customFormat="1" ht="14.45" customHeight="1">
      <c r="A182" s="32"/>
      <c r="B182" s="132"/>
      <c r="C182" s="164" t="s">
        <v>318</v>
      </c>
      <c r="D182" s="164" t="s">
        <v>175</v>
      </c>
      <c r="E182" s="165" t="s">
        <v>1198</v>
      </c>
      <c r="F182" s="166" t="s">
        <v>1199</v>
      </c>
      <c r="G182" s="167" t="s">
        <v>261</v>
      </c>
      <c r="H182" s="168">
        <v>2.5499999999999998</v>
      </c>
      <c r="I182" s="169"/>
      <c r="J182" s="170"/>
      <c r="K182" s="171"/>
      <c r="L182" s="33"/>
      <c r="M182" s="172" t="s">
        <v>1</v>
      </c>
      <c r="N182" s="173" t="s">
        <v>48</v>
      </c>
      <c r="O182" s="58"/>
      <c r="P182" s="174">
        <f t="shared" si="23"/>
        <v>0</v>
      </c>
      <c r="Q182" s="174">
        <v>0</v>
      </c>
      <c r="R182" s="174">
        <f t="shared" si="24"/>
        <v>0</v>
      </c>
      <c r="S182" s="174">
        <v>0</v>
      </c>
      <c r="T182" s="175">
        <f t="shared" si="25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6" t="s">
        <v>234</v>
      </c>
      <c r="AT182" s="176" t="s">
        <v>175</v>
      </c>
      <c r="AU182" s="176" t="s">
        <v>93</v>
      </c>
      <c r="AY182" s="14" t="s">
        <v>173</v>
      </c>
      <c r="BE182" s="100">
        <f t="shared" si="26"/>
        <v>0</v>
      </c>
      <c r="BF182" s="100">
        <f t="shared" si="27"/>
        <v>0</v>
      </c>
      <c r="BG182" s="100">
        <f t="shared" si="28"/>
        <v>0</v>
      </c>
      <c r="BH182" s="100">
        <f t="shared" si="29"/>
        <v>0</v>
      </c>
      <c r="BI182" s="100">
        <f t="shared" si="30"/>
        <v>0</v>
      </c>
      <c r="BJ182" s="14" t="s">
        <v>93</v>
      </c>
      <c r="BK182" s="100">
        <f t="shared" si="31"/>
        <v>0</v>
      </c>
      <c r="BL182" s="14" t="s">
        <v>234</v>
      </c>
      <c r="BM182" s="176" t="s">
        <v>2551</v>
      </c>
    </row>
    <row r="183" spans="1:65" s="2" customFormat="1" ht="24.2" customHeight="1">
      <c r="A183" s="32"/>
      <c r="B183" s="132"/>
      <c r="C183" s="164" t="s">
        <v>322</v>
      </c>
      <c r="D183" s="164" t="s">
        <v>175</v>
      </c>
      <c r="E183" s="165" t="s">
        <v>2552</v>
      </c>
      <c r="F183" s="166" t="s">
        <v>2553</v>
      </c>
      <c r="G183" s="167" t="s">
        <v>300</v>
      </c>
      <c r="H183" s="168">
        <v>0.124</v>
      </c>
      <c r="I183" s="169"/>
      <c r="J183" s="170"/>
      <c r="K183" s="171"/>
      <c r="L183" s="33"/>
      <c r="M183" s="172" t="s">
        <v>1</v>
      </c>
      <c r="N183" s="173" t="s">
        <v>48</v>
      </c>
      <c r="O183" s="58"/>
      <c r="P183" s="174">
        <f t="shared" si="23"/>
        <v>0</v>
      </c>
      <c r="Q183" s="174">
        <v>0</v>
      </c>
      <c r="R183" s="174">
        <f t="shared" si="24"/>
        <v>0</v>
      </c>
      <c r="S183" s="174">
        <v>0</v>
      </c>
      <c r="T183" s="175">
        <f t="shared" si="25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6" t="s">
        <v>234</v>
      </c>
      <c r="AT183" s="176" t="s">
        <v>175</v>
      </c>
      <c r="AU183" s="176" t="s">
        <v>93</v>
      </c>
      <c r="AY183" s="14" t="s">
        <v>173</v>
      </c>
      <c r="BE183" s="100">
        <f t="shared" si="26"/>
        <v>0</v>
      </c>
      <c r="BF183" s="100">
        <f t="shared" si="27"/>
        <v>0</v>
      </c>
      <c r="BG183" s="100">
        <f t="shared" si="28"/>
        <v>0</v>
      </c>
      <c r="BH183" s="100">
        <f t="shared" si="29"/>
        <v>0</v>
      </c>
      <c r="BI183" s="100">
        <f t="shared" si="30"/>
        <v>0</v>
      </c>
      <c r="BJ183" s="14" t="s">
        <v>93</v>
      </c>
      <c r="BK183" s="100">
        <f t="shared" si="31"/>
        <v>0</v>
      </c>
      <c r="BL183" s="14" t="s">
        <v>234</v>
      </c>
      <c r="BM183" s="176" t="s">
        <v>2554</v>
      </c>
    </row>
    <row r="184" spans="1:65" s="12" customFormat="1" ht="22.9" customHeight="1">
      <c r="B184" s="151"/>
      <c r="D184" s="152" t="s">
        <v>81</v>
      </c>
      <c r="E184" s="162" t="s">
        <v>2229</v>
      </c>
      <c r="F184" s="162" t="s">
        <v>2230</v>
      </c>
      <c r="I184" s="154"/>
      <c r="J184" s="163"/>
      <c r="L184" s="151"/>
      <c r="M184" s="156"/>
      <c r="N184" s="157"/>
      <c r="O184" s="157"/>
      <c r="P184" s="158">
        <f>SUM(P185:P197)</f>
        <v>0</v>
      </c>
      <c r="Q184" s="157"/>
      <c r="R184" s="158">
        <f>SUM(R185:R197)</f>
        <v>0.78376532097778484</v>
      </c>
      <c r="S184" s="157"/>
      <c r="T184" s="159">
        <f>SUM(T185:T197)</f>
        <v>1.8E-3</v>
      </c>
      <c r="AR184" s="152" t="s">
        <v>93</v>
      </c>
      <c r="AT184" s="160" t="s">
        <v>81</v>
      </c>
      <c r="AU184" s="160" t="s">
        <v>88</v>
      </c>
      <c r="AY184" s="152" t="s">
        <v>173</v>
      </c>
      <c r="BK184" s="161">
        <f>SUM(BK185:BK197)</f>
        <v>0</v>
      </c>
    </row>
    <row r="185" spans="1:65" s="2" customFormat="1" ht="24.2" customHeight="1">
      <c r="A185" s="32"/>
      <c r="B185" s="132"/>
      <c r="C185" s="164" t="s">
        <v>328</v>
      </c>
      <c r="D185" s="164" t="s">
        <v>175</v>
      </c>
      <c r="E185" s="165" t="s">
        <v>2231</v>
      </c>
      <c r="F185" s="166" t="s">
        <v>2232</v>
      </c>
      <c r="G185" s="167" t="s">
        <v>362</v>
      </c>
      <c r="H185" s="168">
        <v>1</v>
      </c>
      <c r="I185" s="169"/>
      <c r="J185" s="170"/>
      <c r="K185" s="171"/>
      <c r="L185" s="33"/>
      <c r="M185" s="172" t="s">
        <v>1</v>
      </c>
      <c r="N185" s="173" t="s">
        <v>48</v>
      </c>
      <c r="O185" s="58"/>
      <c r="P185" s="174">
        <f t="shared" ref="P185:P197" si="32">O185*H185</f>
        <v>0</v>
      </c>
      <c r="Q185" s="174">
        <v>8.0999999999999996E-4</v>
      </c>
      <c r="R185" s="174">
        <f t="shared" ref="R185:R197" si="33">Q185*H185</f>
        <v>8.0999999999999996E-4</v>
      </c>
      <c r="S185" s="174">
        <v>8.0999999999999996E-4</v>
      </c>
      <c r="T185" s="175">
        <f t="shared" ref="T185:T197" si="34">S185*H185</f>
        <v>8.0999999999999996E-4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6" t="s">
        <v>234</v>
      </c>
      <c r="AT185" s="176" t="s">
        <v>175</v>
      </c>
      <c r="AU185" s="176" t="s">
        <v>93</v>
      </c>
      <c r="AY185" s="14" t="s">
        <v>173</v>
      </c>
      <c r="BE185" s="100">
        <f t="shared" ref="BE185:BE197" si="35">IF(N185="základná",J185,0)</f>
        <v>0</v>
      </c>
      <c r="BF185" s="100">
        <f t="shared" ref="BF185:BF197" si="36">IF(N185="znížená",J185,0)</f>
        <v>0</v>
      </c>
      <c r="BG185" s="100">
        <f t="shared" ref="BG185:BG197" si="37">IF(N185="zákl. prenesená",J185,0)</f>
        <v>0</v>
      </c>
      <c r="BH185" s="100">
        <f t="shared" ref="BH185:BH197" si="38">IF(N185="zníž. prenesená",J185,0)</f>
        <v>0</v>
      </c>
      <c r="BI185" s="100">
        <f t="shared" ref="BI185:BI197" si="39">IF(N185="nulová",J185,0)</f>
        <v>0</v>
      </c>
      <c r="BJ185" s="14" t="s">
        <v>93</v>
      </c>
      <c r="BK185" s="100">
        <f t="shared" ref="BK185:BK197" si="40">ROUND(I185*H185,2)</f>
        <v>0</v>
      </c>
      <c r="BL185" s="14" t="s">
        <v>234</v>
      </c>
      <c r="BM185" s="176" t="s">
        <v>2555</v>
      </c>
    </row>
    <row r="186" spans="1:65" s="2" customFormat="1" ht="24.2" customHeight="1">
      <c r="A186" s="32"/>
      <c r="B186" s="132"/>
      <c r="C186" s="164" t="s">
        <v>336</v>
      </c>
      <c r="D186" s="164" t="s">
        <v>175</v>
      </c>
      <c r="E186" s="165" t="s">
        <v>2234</v>
      </c>
      <c r="F186" s="166" t="s">
        <v>2235</v>
      </c>
      <c r="G186" s="167" t="s">
        <v>362</v>
      </c>
      <c r="H186" s="168">
        <v>1</v>
      </c>
      <c r="I186" s="169"/>
      <c r="J186" s="170"/>
      <c r="K186" s="171"/>
      <c r="L186" s="33"/>
      <c r="M186" s="172" t="s">
        <v>1</v>
      </c>
      <c r="N186" s="173" t="s">
        <v>48</v>
      </c>
      <c r="O186" s="58"/>
      <c r="P186" s="174">
        <f t="shared" si="32"/>
        <v>0</v>
      </c>
      <c r="Q186" s="174">
        <v>8.0999999999999996E-4</v>
      </c>
      <c r="R186" s="174">
        <f t="shared" si="33"/>
        <v>8.0999999999999996E-4</v>
      </c>
      <c r="S186" s="174">
        <v>0</v>
      </c>
      <c r="T186" s="175">
        <f t="shared" si="34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6" t="s">
        <v>234</v>
      </c>
      <c r="AT186" s="176" t="s">
        <v>175</v>
      </c>
      <c r="AU186" s="176" t="s">
        <v>93</v>
      </c>
      <c r="AY186" s="14" t="s">
        <v>173</v>
      </c>
      <c r="BE186" s="100">
        <f t="shared" si="35"/>
        <v>0</v>
      </c>
      <c r="BF186" s="100">
        <f t="shared" si="36"/>
        <v>0</v>
      </c>
      <c r="BG186" s="100">
        <f t="shared" si="37"/>
        <v>0</v>
      </c>
      <c r="BH186" s="100">
        <f t="shared" si="38"/>
        <v>0</v>
      </c>
      <c r="BI186" s="100">
        <f t="shared" si="39"/>
        <v>0</v>
      </c>
      <c r="BJ186" s="14" t="s">
        <v>93</v>
      </c>
      <c r="BK186" s="100">
        <f t="shared" si="40"/>
        <v>0</v>
      </c>
      <c r="BL186" s="14" t="s">
        <v>234</v>
      </c>
      <c r="BM186" s="176" t="s">
        <v>2556</v>
      </c>
    </row>
    <row r="187" spans="1:65" s="2" customFormat="1" ht="24.2" customHeight="1">
      <c r="A187" s="32"/>
      <c r="B187" s="132"/>
      <c r="C187" s="164" t="s">
        <v>340</v>
      </c>
      <c r="D187" s="164" t="s">
        <v>175</v>
      </c>
      <c r="E187" s="165" t="s">
        <v>2557</v>
      </c>
      <c r="F187" s="166" t="s">
        <v>2558</v>
      </c>
      <c r="G187" s="167" t="s">
        <v>261</v>
      </c>
      <c r="H187" s="168">
        <v>10.01</v>
      </c>
      <c r="I187" s="169"/>
      <c r="J187" s="170"/>
      <c r="K187" s="171"/>
      <c r="L187" s="33"/>
      <c r="M187" s="172" t="s">
        <v>1</v>
      </c>
      <c r="N187" s="173" t="s">
        <v>48</v>
      </c>
      <c r="O187" s="58"/>
      <c r="P187" s="174">
        <f t="shared" si="32"/>
        <v>0</v>
      </c>
      <c r="Q187" s="174">
        <v>2.0000000000000001E-4</v>
      </c>
      <c r="R187" s="174">
        <f t="shared" si="33"/>
        <v>2.0019999999999999E-3</v>
      </c>
      <c r="S187" s="174">
        <v>0</v>
      </c>
      <c r="T187" s="175">
        <f t="shared" si="34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6" t="s">
        <v>234</v>
      </c>
      <c r="AT187" s="176" t="s">
        <v>175</v>
      </c>
      <c r="AU187" s="176" t="s">
        <v>93</v>
      </c>
      <c r="AY187" s="14" t="s">
        <v>173</v>
      </c>
      <c r="BE187" s="100">
        <f t="shared" si="35"/>
        <v>0</v>
      </c>
      <c r="BF187" s="100">
        <f t="shared" si="36"/>
        <v>0</v>
      </c>
      <c r="BG187" s="100">
        <f t="shared" si="37"/>
        <v>0</v>
      </c>
      <c r="BH187" s="100">
        <f t="shared" si="38"/>
        <v>0</v>
      </c>
      <c r="BI187" s="100">
        <f t="shared" si="39"/>
        <v>0</v>
      </c>
      <c r="BJ187" s="14" t="s">
        <v>93</v>
      </c>
      <c r="BK187" s="100">
        <f t="shared" si="40"/>
        <v>0</v>
      </c>
      <c r="BL187" s="14" t="s">
        <v>234</v>
      </c>
      <c r="BM187" s="176" t="s">
        <v>2559</v>
      </c>
    </row>
    <row r="188" spans="1:65" s="2" customFormat="1" ht="24.2" customHeight="1">
      <c r="A188" s="32"/>
      <c r="B188" s="132"/>
      <c r="C188" s="164" t="s">
        <v>345</v>
      </c>
      <c r="D188" s="164" t="s">
        <v>175</v>
      </c>
      <c r="E188" s="165" t="s">
        <v>2237</v>
      </c>
      <c r="F188" s="166" t="s">
        <v>2238</v>
      </c>
      <c r="G188" s="167" t="s">
        <v>261</v>
      </c>
      <c r="H188" s="168">
        <v>3.1749999999999998</v>
      </c>
      <c r="I188" s="169"/>
      <c r="J188" s="170"/>
      <c r="K188" s="171"/>
      <c r="L188" s="33"/>
      <c r="M188" s="172" t="s">
        <v>1</v>
      </c>
      <c r="N188" s="173" t="s">
        <v>48</v>
      </c>
      <c r="O188" s="58"/>
      <c r="P188" s="174">
        <f t="shared" si="32"/>
        <v>0</v>
      </c>
      <c r="Q188" s="174">
        <v>3.5E-4</v>
      </c>
      <c r="R188" s="174">
        <f t="shared" si="33"/>
        <v>1.1112499999999998E-3</v>
      </c>
      <c r="S188" s="174">
        <v>0</v>
      </c>
      <c r="T188" s="175">
        <f t="shared" si="34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6" t="s">
        <v>234</v>
      </c>
      <c r="AT188" s="176" t="s">
        <v>175</v>
      </c>
      <c r="AU188" s="176" t="s">
        <v>93</v>
      </c>
      <c r="AY188" s="14" t="s">
        <v>173</v>
      </c>
      <c r="BE188" s="100">
        <f t="shared" si="35"/>
        <v>0</v>
      </c>
      <c r="BF188" s="100">
        <f t="shared" si="36"/>
        <v>0</v>
      </c>
      <c r="BG188" s="100">
        <f t="shared" si="37"/>
        <v>0</v>
      </c>
      <c r="BH188" s="100">
        <f t="shared" si="38"/>
        <v>0</v>
      </c>
      <c r="BI188" s="100">
        <f t="shared" si="39"/>
        <v>0</v>
      </c>
      <c r="BJ188" s="14" t="s">
        <v>93</v>
      </c>
      <c r="BK188" s="100">
        <f t="shared" si="40"/>
        <v>0</v>
      </c>
      <c r="BL188" s="14" t="s">
        <v>234</v>
      </c>
      <c r="BM188" s="176" t="s">
        <v>2560</v>
      </c>
    </row>
    <row r="189" spans="1:65" s="2" customFormat="1" ht="24.2" customHeight="1">
      <c r="A189" s="32"/>
      <c r="B189" s="132"/>
      <c r="C189" s="164" t="s">
        <v>351</v>
      </c>
      <c r="D189" s="164" t="s">
        <v>175</v>
      </c>
      <c r="E189" s="165" t="s">
        <v>2561</v>
      </c>
      <c r="F189" s="166" t="s">
        <v>2562</v>
      </c>
      <c r="G189" s="167" t="s">
        <v>261</v>
      </c>
      <c r="H189" s="168">
        <v>3.6</v>
      </c>
      <c r="I189" s="169"/>
      <c r="J189" s="170"/>
      <c r="K189" s="171"/>
      <c r="L189" s="33"/>
      <c r="M189" s="172" t="s">
        <v>1</v>
      </c>
      <c r="N189" s="173" t="s">
        <v>48</v>
      </c>
      <c r="O189" s="58"/>
      <c r="P189" s="174">
        <f t="shared" si="32"/>
        <v>0</v>
      </c>
      <c r="Q189" s="174">
        <v>6.0999999999999997E-4</v>
      </c>
      <c r="R189" s="174">
        <f t="shared" si="33"/>
        <v>2.196E-3</v>
      </c>
      <c r="S189" s="174">
        <v>0</v>
      </c>
      <c r="T189" s="175">
        <f t="shared" si="34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6" t="s">
        <v>234</v>
      </c>
      <c r="AT189" s="176" t="s">
        <v>175</v>
      </c>
      <c r="AU189" s="176" t="s">
        <v>93</v>
      </c>
      <c r="AY189" s="14" t="s">
        <v>173</v>
      </c>
      <c r="BE189" s="100">
        <f t="shared" si="35"/>
        <v>0</v>
      </c>
      <c r="BF189" s="100">
        <f t="shared" si="36"/>
        <v>0</v>
      </c>
      <c r="BG189" s="100">
        <f t="shared" si="37"/>
        <v>0</v>
      </c>
      <c r="BH189" s="100">
        <f t="shared" si="38"/>
        <v>0</v>
      </c>
      <c r="BI189" s="100">
        <f t="shared" si="39"/>
        <v>0</v>
      </c>
      <c r="BJ189" s="14" t="s">
        <v>93</v>
      </c>
      <c r="BK189" s="100">
        <f t="shared" si="40"/>
        <v>0</v>
      </c>
      <c r="BL189" s="14" t="s">
        <v>234</v>
      </c>
      <c r="BM189" s="176" t="s">
        <v>2563</v>
      </c>
    </row>
    <row r="190" spans="1:65" s="2" customFormat="1" ht="14.45" customHeight="1">
      <c r="A190" s="32"/>
      <c r="B190" s="132"/>
      <c r="C190" s="164" t="s">
        <v>355</v>
      </c>
      <c r="D190" s="164" t="s">
        <v>175</v>
      </c>
      <c r="E190" s="165" t="s">
        <v>2564</v>
      </c>
      <c r="F190" s="166" t="s">
        <v>2565</v>
      </c>
      <c r="G190" s="167" t="s">
        <v>362</v>
      </c>
      <c r="H190" s="168">
        <v>1</v>
      </c>
      <c r="I190" s="169"/>
      <c r="J190" s="170"/>
      <c r="K190" s="171"/>
      <c r="L190" s="33"/>
      <c r="M190" s="172" t="s">
        <v>1</v>
      </c>
      <c r="N190" s="173" t="s">
        <v>48</v>
      </c>
      <c r="O190" s="58"/>
      <c r="P190" s="174">
        <f t="shared" si="32"/>
        <v>0</v>
      </c>
      <c r="Q190" s="174">
        <v>2.0000000000000002E-5</v>
      </c>
      <c r="R190" s="174">
        <f t="shared" si="33"/>
        <v>2.0000000000000002E-5</v>
      </c>
      <c r="S190" s="174">
        <v>0</v>
      </c>
      <c r="T190" s="175">
        <f t="shared" si="34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6" t="s">
        <v>234</v>
      </c>
      <c r="AT190" s="176" t="s">
        <v>175</v>
      </c>
      <c r="AU190" s="176" t="s">
        <v>93</v>
      </c>
      <c r="AY190" s="14" t="s">
        <v>173</v>
      </c>
      <c r="BE190" s="100">
        <f t="shared" si="35"/>
        <v>0</v>
      </c>
      <c r="BF190" s="100">
        <f t="shared" si="36"/>
        <v>0</v>
      </c>
      <c r="BG190" s="100">
        <f t="shared" si="37"/>
        <v>0</v>
      </c>
      <c r="BH190" s="100">
        <f t="shared" si="38"/>
        <v>0</v>
      </c>
      <c r="BI190" s="100">
        <f t="shared" si="39"/>
        <v>0</v>
      </c>
      <c r="BJ190" s="14" t="s">
        <v>93</v>
      </c>
      <c r="BK190" s="100">
        <f t="shared" si="40"/>
        <v>0</v>
      </c>
      <c r="BL190" s="14" t="s">
        <v>234</v>
      </c>
      <c r="BM190" s="176" t="s">
        <v>2566</v>
      </c>
    </row>
    <row r="191" spans="1:65" s="2" customFormat="1" ht="49.15" customHeight="1">
      <c r="A191" s="32"/>
      <c r="B191" s="132"/>
      <c r="C191" s="177" t="s">
        <v>359</v>
      </c>
      <c r="D191" s="177" t="s">
        <v>341</v>
      </c>
      <c r="E191" s="178" t="s">
        <v>2567</v>
      </c>
      <c r="F191" s="179" t="s">
        <v>2568</v>
      </c>
      <c r="G191" s="180" t="s">
        <v>362</v>
      </c>
      <c r="H191" s="181">
        <v>1</v>
      </c>
      <c r="I191" s="182"/>
      <c r="J191" s="183"/>
      <c r="K191" s="184"/>
      <c r="L191" s="185"/>
      <c r="M191" s="186" t="s">
        <v>1</v>
      </c>
      <c r="N191" s="187" t="s">
        <v>48</v>
      </c>
      <c r="O191" s="58"/>
      <c r="P191" s="174">
        <f t="shared" si="32"/>
        <v>0</v>
      </c>
      <c r="Q191" s="174">
        <v>8.0000000000000007E-5</v>
      </c>
      <c r="R191" s="174">
        <f t="shared" si="33"/>
        <v>8.0000000000000007E-5</v>
      </c>
      <c r="S191" s="174">
        <v>0</v>
      </c>
      <c r="T191" s="175">
        <f t="shared" si="34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6" t="s">
        <v>297</v>
      </c>
      <c r="AT191" s="176" t="s">
        <v>341</v>
      </c>
      <c r="AU191" s="176" t="s">
        <v>93</v>
      </c>
      <c r="AY191" s="14" t="s">
        <v>173</v>
      </c>
      <c r="BE191" s="100">
        <f t="shared" si="35"/>
        <v>0</v>
      </c>
      <c r="BF191" s="100">
        <f t="shared" si="36"/>
        <v>0</v>
      </c>
      <c r="BG191" s="100">
        <f t="shared" si="37"/>
        <v>0</v>
      </c>
      <c r="BH191" s="100">
        <f t="shared" si="38"/>
        <v>0</v>
      </c>
      <c r="BI191" s="100">
        <f t="shared" si="39"/>
        <v>0</v>
      </c>
      <c r="BJ191" s="14" t="s">
        <v>93</v>
      </c>
      <c r="BK191" s="100">
        <f t="shared" si="40"/>
        <v>0</v>
      </c>
      <c r="BL191" s="14" t="s">
        <v>234</v>
      </c>
      <c r="BM191" s="176" t="s">
        <v>2569</v>
      </c>
    </row>
    <row r="192" spans="1:65" s="2" customFormat="1" ht="14.45" customHeight="1">
      <c r="A192" s="32"/>
      <c r="B192" s="132"/>
      <c r="C192" s="164" t="s">
        <v>364</v>
      </c>
      <c r="D192" s="164" t="s">
        <v>175</v>
      </c>
      <c r="E192" s="165" t="s">
        <v>2240</v>
      </c>
      <c r="F192" s="166" t="s">
        <v>2241</v>
      </c>
      <c r="G192" s="167" t="s">
        <v>362</v>
      </c>
      <c r="H192" s="168">
        <v>1</v>
      </c>
      <c r="I192" s="169"/>
      <c r="J192" s="170"/>
      <c r="K192" s="171"/>
      <c r="L192" s="33"/>
      <c r="M192" s="172" t="s">
        <v>1</v>
      </c>
      <c r="N192" s="173" t="s">
        <v>48</v>
      </c>
      <c r="O192" s="58"/>
      <c r="P192" s="174">
        <f t="shared" si="32"/>
        <v>0</v>
      </c>
      <c r="Q192" s="174">
        <v>0</v>
      </c>
      <c r="R192" s="174">
        <f t="shared" si="33"/>
        <v>0</v>
      </c>
      <c r="S192" s="174">
        <v>0</v>
      </c>
      <c r="T192" s="175">
        <f t="shared" si="34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6" t="s">
        <v>234</v>
      </c>
      <c r="AT192" s="176" t="s">
        <v>175</v>
      </c>
      <c r="AU192" s="176" t="s">
        <v>93</v>
      </c>
      <c r="AY192" s="14" t="s">
        <v>173</v>
      </c>
      <c r="BE192" s="100">
        <f t="shared" si="35"/>
        <v>0</v>
      </c>
      <c r="BF192" s="100">
        <f t="shared" si="36"/>
        <v>0</v>
      </c>
      <c r="BG192" s="100">
        <f t="shared" si="37"/>
        <v>0</v>
      </c>
      <c r="BH192" s="100">
        <f t="shared" si="38"/>
        <v>0</v>
      </c>
      <c r="BI192" s="100">
        <f t="shared" si="39"/>
        <v>0</v>
      </c>
      <c r="BJ192" s="14" t="s">
        <v>93</v>
      </c>
      <c r="BK192" s="100">
        <f t="shared" si="40"/>
        <v>0</v>
      </c>
      <c r="BL192" s="14" t="s">
        <v>234</v>
      </c>
      <c r="BM192" s="176" t="s">
        <v>2570</v>
      </c>
    </row>
    <row r="193" spans="1:65" s="2" customFormat="1" ht="14.45" customHeight="1">
      <c r="A193" s="32"/>
      <c r="B193" s="132"/>
      <c r="C193" s="164" t="s">
        <v>489</v>
      </c>
      <c r="D193" s="164" t="s">
        <v>175</v>
      </c>
      <c r="E193" s="165" t="s">
        <v>2243</v>
      </c>
      <c r="F193" s="166" t="s">
        <v>2244</v>
      </c>
      <c r="G193" s="167" t="s">
        <v>362</v>
      </c>
      <c r="H193" s="168">
        <v>1</v>
      </c>
      <c r="I193" s="169"/>
      <c r="J193" s="170"/>
      <c r="K193" s="171"/>
      <c r="L193" s="33"/>
      <c r="M193" s="172" t="s">
        <v>1</v>
      </c>
      <c r="N193" s="173" t="s">
        <v>48</v>
      </c>
      <c r="O193" s="58"/>
      <c r="P193" s="174">
        <f t="shared" si="32"/>
        <v>0</v>
      </c>
      <c r="Q193" s="174">
        <v>1.3799999999999999E-3</v>
      </c>
      <c r="R193" s="174">
        <f t="shared" si="33"/>
        <v>1.3799999999999999E-3</v>
      </c>
      <c r="S193" s="174">
        <v>9.8999999999999999E-4</v>
      </c>
      <c r="T193" s="175">
        <f t="shared" si="34"/>
        <v>9.8999999999999999E-4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6" t="s">
        <v>234</v>
      </c>
      <c r="AT193" s="176" t="s">
        <v>175</v>
      </c>
      <c r="AU193" s="176" t="s">
        <v>93</v>
      </c>
      <c r="AY193" s="14" t="s">
        <v>173</v>
      </c>
      <c r="BE193" s="100">
        <f t="shared" si="35"/>
        <v>0</v>
      </c>
      <c r="BF193" s="100">
        <f t="shared" si="36"/>
        <v>0</v>
      </c>
      <c r="BG193" s="100">
        <f t="shared" si="37"/>
        <v>0</v>
      </c>
      <c r="BH193" s="100">
        <f t="shared" si="38"/>
        <v>0</v>
      </c>
      <c r="BI193" s="100">
        <f t="shared" si="39"/>
        <v>0</v>
      </c>
      <c r="BJ193" s="14" t="s">
        <v>93</v>
      </c>
      <c r="BK193" s="100">
        <f t="shared" si="40"/>
        <v>0</v>
      </c>
      <c r="BL193" s="14" t="s">
        <v>234</v>
      </c>
      <c r="BM193" s="176" t="s">
        <v>2571</v>
      </c>
    </row>
    <row r="194" spans="1:65" s="2" customFormat="1" ht="14.45" customHeight="1">
      <c r="A194" s="32"/>
      <c r="B194" s="132"/>
      <c r="C194" s="164" t="s">
        <v>493</v>
      </c>
      <c r="D194" s="164" t="s">
        <v>175</v>
      </c>
      <c r="E194" s="165" t="s">
        <v>2258</v>
      </c>
      <c r="F194" s="166" t="s">
        <v>2259</v>
      </c>
      <c r="G194" s="167" t="s">
        <v>261</v>
      </c>
      <c r="H194" s="168">
        <v>16.785</v>
      </c>
      <c r="I194" s="169"/>
      <c r="J194" s="170"/>
      <c r="K194" s="171"/>
      <c r="L194" s="33"/>
      <c r="M194" s="172" t="s">
        <v>1</v>
      </c>
      <c r="N194" s="173" t="s">
        <v>48</v>
      </c>
      <c r="O194" s="58"/>
      <c r="P194" s="174">
        <f t="shared" si="32"/>
        <v>0</v>
      </c>
      <c r="Q194" s="174">
        <v>1.018339118128E-2</v>
      </c>
      <c r="R194" s="174">
        <f t="shared" si="33"/>
        <v>0.17092822097778479</v>
      </c>
      <c r="S194" s="174">
        <v>0</v>
      </c>
      <c r="T194" s="175">
        <f t="shared" si="34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6" t="s">
        <v>234</v>
      </c>
      <c r="AT194" s="176" t="s">
        <v>175</v>
      </c>
      <c r="AU194" s="176" t="s">
        <v>93</v>
      </c>
      <c r="AY194" s="14" t="s">
        <v>173</v>
      </c>
      <c r="BE194" s="100">
        <f t="shared" si="35"/>
        <v>0</v>
      </c>
      <c r="BF194" s="100">
        <f t="shared" si="36"/>
        <v>0</v>
      </c>
      <c r="BG194" s="100">
        <f t="shared" si="37"/>
        <v>0</v>
      </c>
      <c r="BH194" s="100">
        <f t="shared" si="38"/>
        <v>0</v>
      </c>
      <c r="BI194" s="100">
        <f t="shared" si="39"/>
        <v>0</v>
      </c>
      <c r="BJ194" s="14" t="s">
        <v>93</v>
      </c>
      <c r="BK194" s="100">
        <f t="shared" si="40"/>
        <v>0</v>
      </c>
      <c r="BL194" s="14" t="s">
        <v>234</v>
      </c>
      <c r="BM194" s="176" t="s">
        <v>2572</v>
      </c>
    </row>
    <row r="195" spans="1:65" s="2" customFormat="1" ht="24.2" customHeight="1">
      <c r="A195" s="32"/>
      <c r="B195" s="132"/>
      <c r="C195" s="164" t="s">
        <v>497</v>
      </c>
      <c r="D195" s="164" t="s">
        <v>175</v>
      </c>
      <c r="E195" s="165" t="s">
        <v>2261</v>
      </c>
      <c r="F195" s="166" t="s">
        <v>2262</v>
      </c>
      <c r="G195" s="167" t="s">
        <v>261</v>
      </c>
      <c r="H195" s="168">
        <v>16.785</v>
      </c>
      <c r="I195" s="169"/>
      <c r="J195" s="170"/>
      <c r="K195" s="171"/>
      <c r="L195" s="33"/>
      <c r="M195" s="172" t="s">
        <v>1</v>
      </c>
      <c r="N195" s="173" t="s">
        <v>48</v>
      </c>
      <c r="O195" s="58"/>
      <c r="P195" s="174">
        <f t="shared" si="32"/>
        <v>0</v>
      </c>
      <c r="Q195" s="174">
        <v>3.601E-2</v>
      </c>
      <c r="R195" s="174">
        <f t="shared" si="33"/>
        <v>0.60442784999999999</v>
      </c>
      <c r="S195" s="174">
        <v>0</v>
      </c>
      <c r="T195" s="175">
        <f t="shared" si="34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6" t="s">
        <v>234</v>
      </c>
      <c r="AT195" s="176" t="s">
        <v>175</v>
      </c>
      <c r="AU195" s="176" t="s">
        <v>93</v>
      </c>
      <c r="AY195" s="14" t="s">
        <v>173</v>
      </c>
      <c r="BE195" s="100">
        <f t="shared" si="35"/>
        <v>0</v>
      </c>
      <c r="BF195" s="100">
        <f t="shared" si="36"/>
        <v>0</v>
      </c>
      <c r="BG195" s="100">
        <f t="shared" si="37"/>
        <v>0</v>
      </c>
      <c r="BH195" s="100">
        <f t="shared" si="38"/>
        <v>0</v>
      </c>
      <c r="BI195" s="100">
        <f t="shared" si="39"/>
        <v>0</v>
      </c>
      <c r="BJ195" s="14" t="s">
        <v>93</v>
      </c>
      <c r="BK195" s="100">
        <f t="shared" si="40"/>
        <v>0</v>
      </c>
      <c r="BL195" s="14" t="s">
        <v>234</v>
      </c>
      <c r="BM195" s="176" t="s">
        <v>2573</v>
      </c>
    </row>
    <row r="196" spans="1:65" s="2" customFormat="1" ht="24.2" customHeight="1">
      <c r="A196" s="32"/>
      <c r="B196" s="132"/>
      <c r="C196" s="164" t="s">
        <v>501</v>
      </c>
      <c r="D196" s="164" t="s">
        <v>175</v>
      </c>
      <c r="E196" s="165" t="s">
        <v>2264</v>
      </c>
      <c r="F196" s="166" t="s">
        <v>2265</v>
      </c>
      <c r="G196" s="167" t="s">
        <v>300</v>
      </c>
      <c r="H196" s="168">
        <v>2E-3</v>
      </c>
      <c r="I196" s="169"/>
      <c r="J196" s="170"/>
      <c r="K196" s="171"/>
      <c r="L196" s="33"/>
      <c r="M196" s="172" t="s">
        <v>1</v>
      </c>
      <c r="N196" s="173" t="s">
        <v>48</v>
      </c>
      <c r="O196" s="58"/>
      <c r="P196" s="174">
        <f t="shared" si="32"/>
        <v>0</v>
      </c>
      <c r="Q196" s="174">
        <v>0</v>
      </c>
      <c r="R196" s="174">
        <f t="shared" si="33"/>
        <v>0</v>
      </c>
      <c r="S196" s="174">
        <v>0</v>
      </c>
      <c r="T196" s="175">
        <f t="shared" si="34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6" t="s">
        <v>234</v>
      </c>
      <c r="AT196" s="176" t="s">
        <v>175</v>
      </c>
      <c r="AU196" s="176" t="s">
        <v>93</v>
      </c>
      <c r="AY196" s="14" t="s">
        <v>173</v>
      </c>
      <c r="BE196" s="100">
        <f t="shared" si="35"/>
        <v>0</v>
      </c>
      <c r="BF196" s="100">
        <f t="shared" si="36"/>
        <v>0</v>
      </c>
      <c r="BG196" s="100">
        <f t="shared" si="37"/>
        <v>0</v>
      </c>
      <c r="BH196" s="100">
        <f t="shared" si="38"/>
        <v>0</v>
      </c>
      <c r="BI196" s="100">
        <f t="shared" si="39"/>
        <v>0</v>
      </c>
      <c r="BJ196" s="14" t="s">
        <v>93</v>
      </c>
      <c r="BK196" s="100">
        <f t="shared" si="40"/>
        <v>0</v>
      </c>
      <c r="BL196" s="14" t="s">
        <v>234</v>
      </c>
      <c r="BM196" s="176" t="s">
        <v>2574</v>
      </c>
    </row>
    <row r="197" spans="1:65" s="2" customFormat="1" ht="24.2" customHeight="1">
      <c r="A197" s="32"/>
      <c r="B197" s="132"/>
      <c r="C197" s="164" t="s">
        <v>505</v>
      </c>
      <c r="D197" s="164" t="s">
        <v>175</v>
      </c>
      <c r="E197" s="165" t="s">
        <v>2267</v>
      </c>
      <c r="F197" s="166" t="s">
        <v>2268</v>
      </c>
      <c r="G197" s="167" t="s">
        <v>300</v>
      </c>
      <c r="H197" s="168">
        <v>0.78400000000000003</v>
      </c>
      <c r="I197" s="169"/>
      <c r="J197" s="170"/>
      <c r="K197" s="171"/>
      <c r="L197" s="33"/>
      <c r="M197" s="172" t="s">
        <v>1</v>
      </c>
      <c r="N197" s="173" t="s">
        <v>48</v>
      </c>
      <c r="O197" s="58"/>
      <c r="P197" s="174">
        <f t="shared" si="32"/>
        <v>0</v>
      </c>
      <c r="Q197" s="174">
        <v>0</v>
      </c>
      <c r="R197" s="174">
        <f t="shared" si="33"/>
        <v>0</v>
      </c>
      <c r="S197" s="174">
        <v>0</v>
      </c>
      <c r="T197" s="175">
        <f t="shared" si="34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6" t="s">
        <v>234</v>
      </c>
      <c r="AT197" s="176" t="s">
        <v>175</v>
      </c>
      <c r="AU197" s="176" t="s">
        <v>93</v>
      </c>
      <c r="AY197" s="14" t="s">
        <v>173</v>
      </c>
      <c r="BE197" s="100">
        <f t="shared" si="35"/>
        <v>0</v>
      </c>
      <c r="BF197" s="100">
        <f t="shared" si="36"/>
        <v>0</v>
      </c>
      <c r="BG197" s="100">
        <f t="shared" si="37"/>
        <v>0</v>
      </c>
      <c r="BH197" s="100">
        <f t="shared" si="38"/>
        <v>0</v>
      </c>
      <c r="BI197" s="100">
        <f t="shared" si="39"/>
        <v>0</v>
      </c>
      <c r="BJ197" s="14" t="s">
        <v>93</v>
      </c>
      <c r="BK197" s="100">
        <f t="shared" si="40"/>
        <v>0</v>
      </c>
      <c r="BL197" s="14" t="s">
        <v>234</v>
      </c>
      <c r="BM197" s="176" t="s">
        <v>2575</v>
      </c>
    </row>
    <row r="198" spans="1:65" s="12" customFormat="1" ht="22.9" customHeight="1">
      <c r="B198" s="151"/>
      <c r="D198" s="152" t="s">
        <v>81</v>
      </c>
      <c r="E198" s="162" t="s">
        <v>2270</v>
      </c>
      <c r="F198" s="162" t="s">
        <v>2271</v>
      </c>
      <c r="I198" s="154"/>
      <c r="J198" s="163"/>
      <c r="L198" s="151"/>
      <c r="M198" s="156"/>
      <c r="N198" s="157"/>
      <c r="O198" s="157"/>
      <c r="P198" s="158">
        <f>SUM(P199:P216)</f>
        <v>0</v>
      </c>
      <c r="Q198" s="157"/>
      <c r="R198" s="158">
        <f>SUM(R199:R216)</f>
        <v>1.8510000000000002E-2</v>
      </c>
      <c r="S198" s="157"/>
      <c r="T198" s="159">
        <f>SUM(T199:T216)</f>
        <v>0</v>
      </c>
      <c r="AR198" s="152" t="s">
        <v>93</v>
      </c>
      <c r="AT198" s="160" t="s">
        <v>81</v>
      </c>
      <c r="AU198" s="160" t="s">
        <v>88</v>
      </c>
      <c r="AY198" s="152" t="s">
        <v>173</v>
      </c>
      <c r="BK198" s="161">
        <f>SUM(BK199:BK216)</f>
        <v>0</v>
      </c>
    </row>
    <row r="199" spans="1:65" s="2" customFormat="1" ht="24.2" customHeight="1">
      <c r="A199" s="32"/>
      <c r="B199" s="132"/>
      <c r="C199" s="164" t="s">
        <v>509</v>
      </c>
      <c r="D199" s="164" t="s">
        <v>175</v>
      </c>
      <c r="E199" s="165" t="s">
        <v>2576</v>
      </c>
      <c r="F199" s="166" t="s">
        <v>2577</v>
      </c>
      <c r="G199" s="167" t="s">
        <v>2054</v>
      </c>
      <c r="H199" s="168">
        <v>1</v>
      </c>
      <c r="I199" s="169"/>
      <c r="J199" s="170"/>
      <c r="K199" s="171"/>
      <c r="L199" s="33"/>
      <c r="M199" s="172" t="s">
        <v>1</v>
      </c>
      <c r="N199" s="173" t="s">
        <v>48</v>
      </c>
      <c r="O199" s="58"/>
      <c r="P199" s="174">
        <f t="shared" ref="P199:P216" si="41">O199*H199</f>
        <v>0</v>
      </c>
      <c r="Q199" s="174">
        <v>8.3000000000000001E-4</v>
      </c>
      <c r="R199" s="174">
        <f t="shared" ref="R199:R216" si="42">Q199*H199</f>
        <v>8.3000000000000001E-4</v>
      </c>
      <c r="S199" s="174">
        <v>0</v>
      </c>
      <c r="T199" s="175">
        <f t="shared" ref="T199:T216" si="43"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6" t="s">
        <v>234</v>
      </c>
      <c r="AT199" s="176" t="s">
        <v>175</v>
      </c>
      <c r="AU199" s="176" t="s">
        <v>93</v>
      </c>
      <c r="AY199" s="14" t="s">
        <v>173</v>
      </c>
      <c r="BE199" s="100">
        <f t="shared" ref="BE199:BE216" si="44">IF(N199="základná",J199,0)</f>
        <v>0</v>
      </c>
      <c r="BF199" s="100">
        <f t="shared" ref="BF199:BF216" si="45">IF(N199="znížená",J199,0)</f>
        <v>0</v>
      </c>
      <c r="BG199" s="100">
        <f t="shared" ref="BG199:BG216" si="46">IF(N199="zákl. prenesená",J199,0)</f>
        <v>0</v>
      </c>
      <c r="BH199" s="100">
        <f t="shared" ref="BH199:BH216" si="47">IF(N199="zníž. prenesená",J199,0)</f>
        <v>0</v>
      </c>
      <c r="BI199" s="100">
        <f t="shared" ref="BI199:BI216" si="48">IF(N199="nulová",J199,0)</f>
        <v>0</v>
      </c>
      <c r="BJ199" s="14" t="s">
        <v>93</v>
      </c>
      <c r="BK199" s="100">
        <f t="shared" ref="BK199:BK216" si="49">ROUND(I199*H199,2)</f>
        <v>0</v>
      </c>
      <c r="BL199" s="14" t="s">
        <v>234</v>
      </c>
      <c r="BM199" s="176" t="s">
        <v>2578</v>
      </c>
    </row>
    <row r="200" spans="1:65" s="2" customFormat="1" ht="37.9" customHeight="1">
      <c r="A200" s="32"/>
      <c r="B200" s="132"/>
      <c r="C200" s="177" t="s">
        <v>513</v>
      </c>
      <c r="D200" s="177" t="s">
        <v>341</v>
      </c>
      <c r="E200" s="178" t="s">
        <v>2579</v>
      </c>
      <c r="F200" s="179" t="s">
        <v>2580</v>
      </c>
      <c r="G200" s="180" t="s">
        <v>362</v>
      </c>
      <c r="H200" s="181">
        <v>1</v>
      </c>
      <c r="I200" s="182"/>
      <c r="J200" s="183"/>
      <c r="K200" s="184"/>
      <c r="L200" s="185"/>
      <c r="M200" s="186" t="s">
        <v>1</v>
      </c>
      <c r="N200" s="187" t="s">
        <v>48</v>
      </c>
      <c r="O200" s="58"/>
      <c r="P200" s="174">
        <f t="shared" si="41"/>
        <v>0</v>
      </c>
      <c r="Q200" s="174">
        <v>3.2399999999999998E-3</v>
      </c>
      <c r="R200" s="174">
        <f t="shared" si="42"/>
        <v>3.2399999999999998E-3</v>
      </c>
      <c r="S200" s="174">
        <v>0</v>
      </c>
      <c r="T200" s="175">
        <f t="shared" si="4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6" t="s">
        <v>297</v>
      </c>
      <c r="AT200" s="176" t="s">
        <v>341</v>
      </c>
      <c r="AU200" s="176" t="s">
        <v>93</v>
      </c>
      <c r="AY200" s="14" t="s">
        <v>173</v>
      </c>
      <c r="BE200" s="100">
        <f t="shared" si="44"/>
        <v>0</v>
      </c>
      <c r="BF200" s="100">
        <f t="shared" si="45"/>
        <v>0</v>
      </c>
      <c r="BG200" s="100">
        <f t="shared" si="46"/>
        <v>0</v>
      </c>
      <c r="BH200" s="100">
        <f t="shared" si="47"/>
        <v>0</v>
      </c>
      <c r="BI200" s="100">
        <f t="shared" si="48"/>
        <v>0</v>
      </c>
      <c r="BJ200" s="14" t="s">
        <v>93</v>
      </c>
      <c r="BK200" s="100">
        <f t="shared" si="49"/>
        <v>0</v>
      </c>
      <c r="BL200" s="14" t="s">
        <v>234</v>
      </c>
      <c r="BM200" s="176" t="s">
        <v>2581</v>
      </c>
    </row>
    <row r="201" spans="1:65" s="2" customFormat="1" ht="24.2" customHeight="1">
      <c r="A201" s="32"/>
      <c r="B201" s="132"/>
      <c r="C201" s="164" t="s">
        <v>517</v>
      </c>
      <c r="D201" s="164" t="s">
        <v>175</v>
      </c>
      <c r="E201" s="165" t="s">
        <v>2582</v>
      </c>
      <c r="F201" s="166" t="s">
        <v>2583</v>
      </c>
      <c r="G201" s="167" t="s">
        <v>2054</v>
      </c>
      <c r="H201" s="168">
        <v>1</v>
      </c>
      <c r="I201" s="169"/>
      <c r="J201" s="170"/>
      <c r="K201" s="171"/>
      <c r="L201" s="33"/>
      <c r="M201" s="172" t="s">
        <v>1</v>
      </c>
      <c r="N201" s="173" t="s">
        <v>48</v>
      </c>
      <c r="O201" s="58"/>
      <c r="P201" s="174">
        <f t="shared" si="41"/>
        <v>0</v>
      </c>
      <c r="Q201" s="174">
        <v>5.6999999999999998E-4</v>
      </c>
      <c r="R201" s="174">
        <f t="shared" si="42"/>
        <v>5.6999999999999998E-4</v>
      </c>
      <c r="S201" s="174">
        <v>0</v>
      </c>
      <c r="T201" s="175">
        <f t="shared" si="4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6" t="s">
        <v>234</v>
      </c>
      <c r="AT201" s="176" t="s">
        <v>175</v>
      </c>
      <c r="AU201" s="176" t="s">
        <v>93</v>
      </c>
      <c r="AY201" s="14" t="s">
        <v>173</v>
      </c>
      <c r="BE201" s="100">
        <f t="shared" si="44"/>
        <v>0</v>
      </c>
      <c r="BF201" s="100">
        <f t="shared" si="45"/>
        <v>0</v>
      </c>
      <c r="BG201" s="100">
        <f t="shared" si="46"/>
        <v>0</v>
      </c>
      <c r="BH201" s="100">
        <f t="shared" si="47"/>
        <v>0</v>
      </c>
      <c r="BI201" s="100">
        <f t="shared" si="48"/>
        <v>0</v>
      </c>
      <c r="BJ201" s="14" t="s">
        <v>93</v>
      </c>
      <c r="BK201" s="100">
        <f t="shared" si="49"/>
        <v>0</v>
      </c>
      <c r="BL201" s="14" t="s">
        <v>234</v>
      </c>
      <c r="BM201" s="176" t="s">
        <v>2584</v>
      </c>
    </row>
    <row r="202" spans="1:65" s="2" customFormat="1" ht="24.2" customHeight="1">
      <c r="A202" s="32"/>
      <c r="B202" s="132"/>
      <c r="C202" s="177" t="s">
        <v>523</v>
      </c>
      <c r="D202" s="177" t="s">
        <v>341</v>
      </c>
      <c r="E202" s="178" t="s">
        <v>2585</v>
      </c>
      <c r="F202" s="179" t="s">
        <v>2586</v>
      </c>
      <c r="G202" s="180" t="s">
        <v>362</v>
      </c>
      <c r="H202" s="181">
        <v>1</v>
      </c>
      <c r="I202" s="182"/>
      <c r="J202" s="183"/>
      <c r="K202" s="184"/>
      <c r="L202" s="185"/>
      <c r="M202" s="186" t="s">
        <v>1</v>
      </c>
      <c r="N202" s="187" t="s">
        <v>48</v>
      </c>
      <c r="O202" s="58"/>
      <c r="P202" s="174">
        <f t="shared" si="41"/>
        <v>0</v>
      </c>
      <c r="Q202" s="174">
        <v>3.6700000000000001E-3</v>
      </c>
      <c r="R202" s="174">
        <f t="shared" si="42"/>
        <v>3.6700000000000001E-3</v>
      </c>
      <c r="S202" s="174">
        <v>0</v>
      </c>
      <c r="T202" s="175">
        <f t="shared" si="4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6" t="s">
        <v>297</v>
      </c>
      <c r="AT202" s="176" t="s">
        <v>341</v>
      </c>
      <c r="AU202" s="176" t="s">
        <v>93</v>
      </c>
      <c r="AY202" s="14" t="s">
        <v>173</v>
      </c>
      <c r="BE202" s="100">
        <f t="shared" si="44"/>
        <v>0</v>
      </c>
      <c r="BF202" s="100">
        <f t="shared" si="45"/>
        <v>0</v>
      </c>
      <c r="BG202" s="100">
        <f t="shared" si="46"/>
        <v>0</v>
      </c>
      <c r="BH202" s="100">
        <f t="shared" si="47"/>
        <v>0</v>
      </c>
      <c r="BI202" s="100">
        <f t="shared" si="48"/>
        <v>0</v>
      </c>
      <c r="BJ202" s="14" t="s">
        <v>93</v>
      </c>
      <c r="BK202" s="100">
        <f t="shared" si="49"/>
        <v>0</v>
      </c>
      <c r="BL202" s="14" t="s">
        <v>234</v>
      </c>
      <c r="BM202" s="176" t="s">
        <v>2587</v>
      </c>
    </row>
    <row r="203" spans="1:65" s="2" customFormat="1" ht="14.45" customHeight="1">
      <c r="A203" s="32"/>
      <c r="B203" s="132"/>
      <c r="C203" s="164" t="s">
        <v>673</v>
      </c>
      <c r="D203" s="164" t="s">
        <v>175</v>
      </c>
      <c r="E203" s="165" t="s">
        <v>2588</v>
      </c>
      <c r="F203" s="166" t="s">
        <v>2589</v>
      </c>
      <c r="G203" s="167" t="s">
        <v>2054</v>
      </c>
      <c r="H203" s="168">
        <v>3</v>
      </c>
      <c r="I203" s="169"/>
      <c r="J203" s="170"/>
      <c r="K203" s="171"/>
      <c r="L203" s="33"/>
      <c r="M203" s="172" t="s">
        <v>1</v>
      </c>
      <c r="N203" s="173" t="s">
        <v>48</v>
      </c>
      <c r="O203" s="58"/>
      <c r="P203" s="174">
        <f t="shared" si="41"/>
        <v>0</v>
      </c>
      <c r="Q203" s="174">
        <v>0</v>
      </c>
      <c r="R203" s="174">
        <f t="shared" si="42"/>
        <v>0</v>
      </c>
      <c r="S203" s="174">
        <v>0</v>
      </c>
      <c r="T203" s="175">
        <f t="shared" si="4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6" t="s">
        <v>234</v>
      </c>
      <c r="AT203" s="176" t="s">
        <v>175</v>
      </c>
      <c r="AU203" s="176" t="s">
        <v>93</v>
      </c>
      <c r="AY203" s="14" t="s">
        <v>173</v>
      </c>
      <c r="BE203" s="100">
        <f t="shared" si="44"/>
        <v>0</v>
      </c>
      <c r="BF203" s="100">
        <f t="shared" si="45"/>
        <v>0</v>
      </c>
      <c r="BG203" s="100">
        <f t="shared" si="46"/>
        <v>0</v>
      </c>
      <c r="BH203" s="100">
        <f t="shared" si="47"/>
        <v>0</v>
      </c>
      <c r="BI203" s="100">
        <f t="shared" si="48"/>
        <v>0</v>
      </c>
      <c r="BJ203" s="14" t="s">
        <v>93</v>
      </c>
      <c r="BK203" s="100">
        <f t="shared" si="49"/>
        <v>0</v>
      </c>
      <c r="BL203" s="14" t="s">
        <v>234</v>
      </c>
      <c r="BM203" s="176" t="s">
        <v>2590</v>
      </c>
    </row>
    <row r="204" spans="1:65" s="2" customFormat="1" ht="37.9" customHeight="1">
      <c r="A204" s="32"/>
      <c r="B204" s="132"/>
      <c r="C204" s="177" t="s">
        <v>677</v>
      </c>
      <c r="D204" s="177" t="s">
        <v>341</v>
      </c>
      <c r="E204" s="178" t="s">
        <v>2591</v>
      </c>
      <c r="F204" s="179" t="s">
        <v>2592</v>
      </c>
      <c r="G204" s="180" t="s">
        <v>362</v>
      </c>
      <c r="H204" s="181">
        <v>1</v>
      </c>
      <c r="I204" s="182"/>
      <c r="J204" s="183"/>
      <c r="K204" s="184"/>
      <c r="L204" s="185"/>
      <c r="M204" s="186" t="s">
        <v>1</v>
      </c>
      <c r="N204" s="187" t="s">
        <v>48</v>
      </c>
      <c r="O204" s="58"/>
      <c r="P204" s="174">
        <f t="shared" si="41"/>
        <v>0</v>
      </c>
      <c r="Q204" s="174">
        <v>1.56E-3</v>
      </c>
      <c r="R204" s="174">
        <f t="shared" si="42"/>
        <v>1.56E-3</v>
      </c>
      <c r="S204" s="174">
        <v>0</v>
      </c>
      <c r="T204" s="175">
        <f t="shared" si="4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6" t="s">
        <v>297</v>
      </c>
      <c r="AT204" s="176" t="s">
        <v>341</v>
      </c>
      <c r="AU204" s="176" t="s">
        <v>93</v>
      </c>
      <c r="AY204" s="14" t="s">
        <v>173</v>
      </c>
      <c r="BE204" s="100">
        <f t="shared" si="44"/>
        <v>0</v>
      </c>
      <c r="BF204" s="100">
        <f t="shared" si="45"/>
        <v>0</v>
      </c>
      <c r="BG204" s="100">
        <f t="shared" si="46"/>
        <v>0</v>
      </c>
      <c r="BH204" s="100">
        <f t="shared" si="47"/>
        <v>0</v>
      </c>
      <c r="BI204" s="100">
        <f t="shared" si="48"/>
        <v>0</v>
      </c>
      <c r="BJ204" s="14" t="s">
        <v>93</v>
      </c>
      <c r="BK204" s="100">
        <f t="shared" si="49"/>
        <v>0</v>
      </c>
      <c r="BL204" s="14" t="s">
        <v>234</v>
      </c>
      <c r="BM204" s="176" t="s">
        <v>2593</v>
      </c>
    </row>
    <row r="205" spans="1:65" s="2" customFormat="1" ht="24.2" customHeight="1">
      <c r="A205" s="32"/>
      <c r="B205" s="132"/>
      <c r="C205" s="177" t="s">
        <v>679</v>
      </c>
      <c r="D205" s="177" t="s">
        <v>341</v>
      </c>
      <c r="E205" s="178" t="s">
        <v>2594</v>
      </c>
      <c r="F205" s="179" t="s">
        <v>2595</v>
      </c>
      <c r="G205" s="180" t="s">
        <v>362</v>
      </c>
      <c r="H205" s="181">
        <v>2</v>
      </c>
      <c r="I205" s="182"/>
      <c r="J205" s="183"/>
      <c r="K205" s="184"/>
      <c r="L205" s="185"/>
      <c r="M205" s="186" t="s">
        <v>1</v>
      </c>
      <c r="N205" s="187" t="s">
        <v>48</v>
      </c>
      <c r="O205" s="58"/>
      <c r="P205" s="174">
        <f t="shared" si="41"/>
        <v>0</v>
      </c>
      <c r="Q205" s="174">
        <v>2.0799999999999998E-3</v>
      </c>
      <c r="R205" s="174">
        <f t="shared" si="42"/>
        <v>4.1599999999999996E-3</v>
      </c>
      <c r="S205" s="174">
        <v>0</v>
      </c>
      <c r="T205" s="175">
        <f t="shared" si="4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6" t="s">
        <v>297</v>
      </c>
      <c r="AT205" s="176" t="s">
        <v>341</v>
      </c>
      <c r="AU205" s="176" t="s">
        <v>93</v>
      </c>
      <c r="AY205" s="14" t="s">
        <v>173</v>
      </c>
      <c r="BE205" s="100">
        <f t="shared" si="44"/>
        <v>0</v>
      </c>
      <c r="BF205" s="100">
        <f t="shared" si="45"/>
        <v>0</v>
      </c>
      <c r="BG205" s="100">
        <f t="shared" si="46"/>
        <v>0</v>
      </c>
      <c r="BH205" s="100">
        <f t="shared" si="47"/>
        <v>0</v>
      </c>
      <c r="BI205" s="100">
        <f t="shared" si="48"/>
        <v>0</v>
      </c>
      <c r="BJ205" s="14" t="s">
        <v>93</v>
      </c>
      <c r="BK205" s="100">
        <f t="shared" si="49"/>
        <v>0</v>
      </c>
      <c r="BL205" s="14" t="s">
        <v>234</v>
      </c>
      <c r="BM205" s="176" t="s">
        <v>2596</v>
      </c>
    </row>
    <row r="206" spans="1:65" s="2" customFormat="1" ht="14.45" customHeight="1">
      <c r="A206" s="32"/>
      <c r="B206" s="132"/>
      <c r="C206" s="164" t="s">
        <v>683</v>
      </c>
      <c r="D206" s="164" t="s">
        <v>175</v>
      </c>
      <c r="E206" s="165" t="s">
        <v>2597</v>
      </c>
      <c r="F206" s="166" t="s">
        <v>2598</v>
      </c>
      <c r="G206" s="167" t="s">
        <v>2054</v>
      </c>
      <c r="H206" s="168">
        <v>1</v>
      </c>
      <c r="I206" s="169"/>
      <c r="J206" s="170"/>
      <c r="K206" s="171"/>
      <c r="L206" s="33"/>
      <c r="M206" s="172" t="s">
        <v>1</v>
      </c>
      <c r="N206" s="173" t="s">
        <v>48</v>
      </c>
      <c r="O206" s="58"/>
      <c r="P206" s="174">
        <f t="shared" si="41"/>
        <v>0</v>
      </c>
      <c r="Q206" s="174">
        <v>2.7999999999999998E-4</v>
      </c>
      <c r="R206" s="174">
        <f t="shared" si="42"/>
        <v>2.7999999999999998E-4</v>
      </c>
      <c r="S206" s="174">
        <v>0</v>
      </c>
      <c r="T206" s="175">
        <f t="shared" si="4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6" t="s">
        <v>234</v>
      </c>
      <c r="AT206" s="176" t="s">
        <v>175</v>
      </c>
      <c r="AU206" s="176" t="s">
        <v>93</v>
      </c>
      <c r="AY206" s="14" t="s">
        <v>173</v>
      </c>
      <c r="BE206" s="100">
        <f t="shared" si="44"/>
        <v>0</v>
      </c>
      <c r="BF206" s="100">
        <f t="shared" si="45"/>
        <v>0</v>
      </c>
      <c r="BG206" s="100">
        <f t="shared" si="46"/>
        <v>0</v>
      </c>
      <c r="BH206" s="100">
        <f t="shared" si="47"/>
        <v>0</v>
      </c>
      <c r="BI206" s="100">
        <f t="shared" si="48"/>
        <v>0</v>
      </c>
      <c r="BJ206" s="14" t="s">
        <v>93</v>
      </c>
      <c r="BK206" s="100">
        <f t="shared" si="49"/>
        <v>0</v>
      </c>
      <c r="BL206" s="14" t="s">
        <v>234</v>
      </c>
      <c r="BM206" s="176" t="s">
        <v>2599</v>
      </c>
    </row>
    <row r="207" spans="1:65" s="2" customFormat="1" ht="37.9" customHeight="1">
      <c r="A207" s="32"/>
      <c r="B207" s="132"/>
      <c r="C207" s="177" t="s">
        <v>687</v>
      </c>
      <c r="D207" s="177" t="s">
        <v>341</v>
      </c>
      <c r="E207" s="178" t="s">
        <v>2600</v>
      </c>
      <c r="F207" s="179" t="s">
        <v>2601</v>
      </c>
      <c r="G207" s="180" t="s">
        <v>362</v>
      </c>
      <c r="H207" s="181">
        <v>1</v>
      </c>
      <c r="I207" s="182"/>
      <c r="J207" s="183"/>
      <c r="K207" s="184"/>
      <c r="L207" s="185"/>
      <c r="M207" s="186" t="s">
        <v>1</v>
      </c>
      <c r="N207" s="187" t="s">
        <v>48</v>
      </c>
      <c r="O207" s="58"/>
      <c r="P207" s="174">
        <f t="shared" si="41"/>
        <v>0</v>
      </c>
      <c r="Q207" s="174">
        <v>1.6000000000000001E-4</v>
      </c>
      <c r="R207" s="174">
        <f t="shared" si="42"/>
        <v>1.6000000000000001E-4</v>
      </c>
      <c r="S207" s="174">
        <v>0</v>
      </c>
      <c r="T207" s="175">
        <f t="shared" si="4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6" t="s">
        <v>297</v>
      </c>
      <c r="AT207" s="176" t="s">
        <v>341</v>
      </c>
      <c r="AU207" s="176" t="s">
        <v>93</v>
      </c>
      <c r="AY207" s="14" t="s">
        <v>173</v>
      </c>
      <c r="BE207" s="100">
        <f t="shared" si="44"/>
        <v>0</v>
      </c>
      <c r="BF207" s="100">
        <f t="shared" si="45"/>
        <v>0</v>
      </c>
      <c r="BG207" s="100">
        <f t="shared" si="46"/>
        <v>0</v>
      </c>
      <c r="BH207" s="100">
        <f t="shared" si="47"/>
        <v>0</v>
      </c>
      <c r="BI207" s="100">
        <f t="shared" si="48"/>
        <v>0</v>
      </c>
      <c r="BJ207" s="14" t="s">
        <v>93</v>
      </c>
      <c r="BK207" s="100">
        <f t="shared" si="49"/>
        <v>0</v>
      </c>
      <c r="BL207" s="14" t="s">
        <v>234</v>
      </c>
      <c r="BM207" s="176" t="s">
        <v>2602</v>
      </c>
    </row>
    <row r="208" spans="1:65" s="2" customFormat="1" ht="37.9" customHeight="1">
      <c r="A208" s="32"/>
      <c r="B208" s="132"/>
      <c r="C208" s="177" t="s">
        <v>689</v>
      </c>
      <c r="D208" s="177" t="s">
        <v>341</v>
      </c>
      <c r="E208" s="178" t="s">
        <v>2603</v>
      </c>
      <c r="F208" s="179" t="s">
        <v>2604</v>
      </c>
      <c r="G208" s="180" t="s">
        <v>362</v>
      </c>
      <c r="H208" s="181">
        <v>1</v>
      </c>
      <c r="I208" s="182"/>
      <c r="J208" s="183"/>
      <c r="K208" s="184"/>
      <c r="L208" s="185"/>
      <c r="M208" s="186" t="s">
        <v>1</v>
      </c>
      <c r="N208" s="187" t="s">
        <v>48</v>
      </c>
      <c r="O208" s="58"/>
      <c r="P208" s="174">
        <f t="shared" si="41"/>
        <v>0</v>
      </c>
      <c r="Q208" s="174">
        <v>5.2999999999999998E-4</v>
      </c>
      <c r="R208" s="174">
        <f t="shared" si="42"/>
        <v>5.2999999999999998E-4</v>
      </c>
      <c r="S208" s="174">
        <v>0</v>
      </c>
      <c r="T208" s="175">
        <f t="shared" si="4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6" t="s">
        <v>297</v>
      </c>
      <c r="AT208" s="176" t="s">
        <v>341</v>
      </c>
      <c r="AU208" s="176" t="s">
        <v>93</v>
      </c>
      <c r="AY208" s="14" t="s">
        <v>173</v>
      </c>
      <c r="BE208" s="100">
        <f t="shared" si="44"/>
        <v>0</v>
      </c>
      <c r="BF208" s="100">
        <f t="shared" si="45"/>
        <v>0</v>
      </c>
      <c r="BG208" s="100">
        <f t="shared" si="46"/>
        <v>0</v>
      </c>
      <c r="BH208" s="100">
        <f t="shared" si="47"/>
        <v>0</v>
      </c>
      <c r="BI208" s="100">
        <f t="shared" si="48"/>
        <v>0</v>
      </c>
      <c r="BJ208" s="14" t="s">
        <v>93</v>
      </c>
      <c r="BK208" s="100">
        <f t="shared" si="49"/>
        <v>0</v>
      </c>
      <c r="BL208" s="14" t="s">
        <v>234</v>
      </c>
      <c r="BM208" s="176" t="s">
        <v>2605</v>
      </c>
    </row>
    <row r="209" spans="1:65" s="2" customFormat="1" ht="14.45" customHeight="1">
      <c r="A209" s="32"/>
      <c r="B209" s="132"/>
      <c r="C209" s="164" t="s">
        <v>691</v>
      </c>
      <c r="D209" s="164" t="s">
        <v>175</v>
      </c>
      <c r="E209" s="165" t="s">
        <v>2597</v>
      </c>
      <c r="F209" s="166" t="s">
        <v>2598</v>
      </c>
      <c r="G209" s="167" t="s">
        <v>2054</v>
      </c>
      <c r="H209" s="168">
        <v>2</v>
      </c>
      <c r="I209" s="169"/>
      <c r="J209" s="170"/>
      <c r="K209" s="171"/>
      <c r="L209" s="33"/>
      <c r="M209" s="172" t="s">
        <v>1</v>
      </c>
      <c r="N209" s="173" t="s">
        <v>48</v>
      </c>
      <c r="O209" s="58"/>
      <c r="P209" s="174">
        <f t="shared" si="41"/>
        <v>0</v>
      </c>
      <c r="Q209" s="174">
        <v>2.7999999999999998E-4</v>
      </c>
      <c r="R209" s="174">
        <f t="shared" si="42"/>
        <v>5.5999999999999995E-4</v>
      </c>
      <c r="S209" s="174">
        <v>0</v>
      </c>
      <c r="T209" s="175">
        <f t="shared" si="4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6" t="s">
        <v>234</v>
      </c>
      <c r="AT209" s="176" t="s">
        <v>175</v>
      </c>
      <c r="AU209" s="176" t="s">
        <v>93</v>
      </c>
      <c r="AY209" s="14" t="s">
        <v>173</v>
      </c>
      <c r="BE209" s="100">
        <f t="shared" si="44"/>
        <v>0</v>
      </c>
      <c r="BF209" s="100">
        <f t="shared" si="45"/>
        <v>0</v>
      </c>
      <c r="BG209" s="100">
        <f t="shared" si="46"/>
        <v>0</v>
      </c>
      <c r="BH209" s="100">
        <f t="shared" si="47"/>
        <v>0</v>
      </c>
      <c r="BI209" s="100">
        <f t="shared" si="48"/>
        <v>0</v>
      </c>
      <c r="BJ209" s="14" t="s">
        <v>93</v>
      </c>
      <c r="BK209" s="100">
        <f t="shared" si="49"/>
        <v>0</v>
      </c>
      <c r="BL209" s="14" t="s">
        <v>234</v>
      </c>
      <c r="BM209" s="176" t="s">
        <v>2606</v>
      </c>
    </row>
    <row r="210" spans="1:65" s="2" customFormat="1" ht="37.9" customHeight="1">
      <c r="A210" s="32"/>
      <c r="B210" s="132"/>
      <c r="C210" s="177" t="s">
        <v>697</v>
      </c>
      <c r="D210" s="177" t="s">
        <v>341</v>
      </c>
      <c r="E210" s="178" t="s">
        <v>2600</v>
      </c>
      <c r="F210" s="179" t="s">
        <v>2601</v>
      </c>
      <c r="G210" s="180" t="s">
        <v>362</v>
      </c>
      <c r="H210" s="181">
        <v>2</v>
      </c>
      <c r="I210" s="182"/>
      <c r="J210" s="183"/>
      <c r="K210" s="184"/>
      <c r="L210" s="185"/>
      <c r="M210" s="186" t="s">
        <v>1</v>
      </c>
      <c r="N210" s="187" t="s">
        <v>48</v>
      </c>
      <c r="O210" s="58"/>
      <c r="P210" s="174">
        <f t="shared" si="41"/>
        <v>0</v>
      </c>
      <c r="Q210" s="174">
        <v>1.6000000000000001E-4</v>
      </c>
      <c r="R210" s="174">
        <f t="shared" si="42"/>
        <v>3.2000000000000003E-4</v>
      </c>
      <c r="S210" s="174">
        <v>0</v>
      </c>
      <c r="T210" s="175">
        <f t="shared" si="4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6" t="s">
        <v>297</v>
      </c>
      <c r="AT210" s="176" t="s">
        <v>341</v>
      </c>
      <c r="AU210" s="176" t="s">
        <v>93</v>
      </c>
      <c r="AY210" s="14" t="s">
        <v>173</v>
      </c>
      <c r="BE210" s="100">
        <f t="shared" si="44"/>
        <v>0</v>
      </c>
      <c r="BF210" s="100">
        <f t="shared" si="45"/>
        <v>0</v>
      </c>
      <c r="BG210" s="100">
        <f t="shared" si="46"/>
        <v>0</v>
      </c>
      <c r="BH210" s="100">
        <f t="shared" si="47"/>
        <v>0</v>
      </c>
      <c r="BI210" s="100">
        <f t="shared" si="48"/>
        <v>0</v>
      </c>
      <c r="BJ210" s="14" t="s">
        <v>93</v>
      </c>
      <c r="BK210" s="100">
        <f t="shared" si="49"/>
        <v>0</v>
      </c>
      <c r="BL210" s="14" t="s">
        <v>234</v>
      </c>
      <c r="BM210" s="176" t="s">
        <v>2607</v>
      </c>
    </row>
    <row r="211" spans="1:65" s="2" customFormat="1" ht="37.9" customHeight="1">
      <c r="A211" s="32"/>
      <c r="B211" s="132"/>
      <c r="C211" s="177" t="s">
        <v>701</v>
      </c>
      <c r="D211" s="177" t="s">
        <v>341</v>
      </c>
      <c r="E211" s="178" t="s">
        <v>2603</v>
      </c>
      <c r="F211" s="179" t="s">
        <v>2604</v>
      </c>
      <c r="G211" s="180" t="s">
        <v>362</v>
      </c>
      <c r="H211" s="181">
        <v>2</v>
      </c>
      <c r="I211" s="182"/>
      <c r="J211" s="183"/>
      <c r="K211" s="184"/>
      <c r="L211" s="185"/>
      <c r="M211" s="186" t="s">
        <v>1</v>
      </c>
      <c r="N211" s="187" t="s">
        <v>48</v>
      </c>
      <c r="O211" s="58"/>
      <c r="P211" s="174">
        <f t="shared" si="41"/>
        <v>0</v>
      </c>
      <c r="Q211" s="174">
        <v>5.2999999999999998E-4</v>
      </c>
      <c r="R211" s="174">
        <f t="shared" si="42"/>
        <v>1.06E-3</v>
      </c>
      <c r="S211" s="174">
        <v>0</v>
      </c>
      <c r="T211" s="175">
        <f t="shared" si="4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6" t="s">
        <v>297</v>
      </c>
      <c r="AT211" s="176" t="s">
        <v>341</v>
      </c>
      <c r="AU211" s="176" t="s">
        <v>93</v>
      </c>
      <c r="AY211" s="14" t="s">
        <v>173</v>
      </c>
      <c r="BE211" s="100">
        <f t="shared" si="44"/>
        <v>0</v>
      </c>
      <c r="BF211" s="100">
        <f t="shared" si="45"/>
        <v>0</v>
      </c>
      <c r="BG211" s="100">
        <f t="shared" si="46"/>
        <v>0</v>
      </c>
      <c r="BH211" s="100">
        <f t="shared" si="47"/>
        <v>0</v>
      </c>
      <c r="BI211" s="100">
        <f t="shared" si="48"/>
        <v>0</v>
      </c>
      <c r="BJ211" s="14" t="s">
        <v>93</v>
      </c>
      <c r="BK211" s="100">
        <f t="shared" si="49"/>
        <v>0</v>
      </c>
      <c r="BL211" s="14" t="s">
        <v>234</v>
      </c>
      <c r="BM211" s="176" t="s">
        <v>2608</v>
      </c>
    </row>
    <row r="212" spans="1:65" s="2" customFormat="1" ht="24.2" customHeight="1">
      <c r="A212" s="32"/>
      <c r="B212" s="132"/>
      <c r="C212" s="164" t="s">
        <v>703</v>
      </c>
      <c r="D212" s="164" t="s">
        <v>175</v>
      </c>
      <c r="E212" s="165" t="s">
        <v>2609</v>
      </c>
      <c r="F212" s="166" t="s">
        <v>2610</v>
      </c>
      <c r="G212" s="167" t="s">
        <v>362</v>
      </c>
      <c r="H212" s="168">
        <v>1</v>
      </c>
      <c r="I212" s="169"/>
      <c r="J212" s="170"/>
      <c r="K212" s="171"/>
      <c r="L212" s="33"/>
      <c r="M212" s="172" t="s">
        <v>1</v>
      </c>
      <c r="N212" s="173" t="s">
        <v>48</v>
      </c>
      <c r="O212" s="58"/>
      <c r="P212" s="174">
        <f t="shared" si="41"/>
        <v>0</v>
      </c>
      <c r="Q212" s="174">
        <v>1E-4</v>
      </c>
      <c r="R212" s="174">
        <f t="shared" si="42"/>
        <v>1E-4</v>
      </c>
      <c r="S212" s="174">
        <v>0</v>
      </c>
      <c r="T212" s="175">
        <f t="shared" si="4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6" t="s">
        <v>234</v>
      </c>
      <c r="AT212" s="176" t="s">
        <v>175</v>
      </c>
      <c r="AU212" s="176" t="s">
        <v>93</v>
      </c>
      <c r="AY212" s="14" t="s">
        <v>173</v>
      </c>
      <c r="BE212" s="100">
        <f t="shared" si="44"/>
        <v>0</v>
      </c>
      <c r="BF212" s="100">
        <f t="shared" si="45"/>
        <v>0</v>
      </c>
      <c r="BG212" s="100">
        <f t="shared" si="46"/>
        <v>0</v>
      </c>
      <c r="BH212" s="100">
        <f t="shared" si="47"/>
        <v>0</v>
      </c>
      <c r="BI212" s="100">
        <f t="shared" si="48"/>
        <v>0</v>
      </c>
      <c r="BJ212" s="14" t="s">
        <v>93</v>
      </c>
      <c r="BK212" s="100">
        <f t="shared" si="49"/>
        <v>0</v>
      </c>
      <c r="BL212" s="14" t="s">
        <v>234</v>
      </c>
      <c r="BM212" s="176" t="s">
        <v>2611</v>
      </c>
    </row>
    <row r="213" spans="1:65" s="2" customFormat="1" ht="37.9" customHeight="1">
      <c r="A213" s="32"/>
      <c r="B213" s="132"/>
      <c r="C213" s="177" t="s">
        <v>705</v>
      </c>
      <c r="D213" s="177" t="s">
        <v>341</v>
      </c>
      <c r="E213" s="178" t="s">
        <v>2612</v>
      </c>
      <c r="F213" s="179" t="s">
        <v>2613</v>
      </c>
      <c r="G213" s="180" t="s">
        <v>362</v>
      </c>
      <c r="H213" s="181">
        <v>1</v>
      </c>
      <c r="I213" s="182"/>
      <c r="J213" s="183"/>
      <c r="K213" s="184"/>
      <c r="L213" s="185"/>
      <c r="M213" s="186" t="s">
        <v>1</v>
      </c>
      <c r="N213" s="187" t="s">
        <v>48</v>
      </c>
      <c r="O213" s="58"/>
      <c r="P213" s="174">
        <f t="shared" si="41"/>
        <v>0</v>
      </c>
      <c r="Q213" s="174">
        <v>1.24E-3</v>
      </c>
      <c r="R213" s="174">
        <f t="shared" si="42"/>
        <v>1.24E-3</v>
      </c>
      <c r="S213" s="174">
        <v>0</v>
      </c>
      <c r="T213" s="175">
        <f t="shared" si="4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6" t="s">
        <v>297</v>
      </c>
      <c r="AT213" s="176" t="s">
        <v>341</v>
      </c>
      <c r="AU213" s="176" t="s">
        <v>93</v>
      </c>
      <c r="AY213" s="14" t="s">
        <v>173</v>
      </c>
      <c r="BE213" s="100">
        <f t="shared" si="44"/>
        <v>0</v>
      </c>
      <c r="BF213" s="100">
        <f t="shared" si="45"/>
        <v>0</v>
      </c>
      <c r="BG213" s="100">
        <f t="shared" si="46"/>
        <v>0</v>
      </c>
      <c r="BH213" s="100">
        <f t="shared" si="47"/>
        <v>0</v>
      </c>
      <c r="BI213" s="100">
        <f t="shared" si="48"/>
        <v>0</v>
      </c>
      <c r="BJ213" s="14" t="s">
        <v>93</v>
      </c>
      <c r="BK213" s="100">
        <f t="shared" si="49"/>
        <v>0</v>
      </c>
      <c r="BL213" s="14" t="s">
        <v>234</v>
      </c>
      <c r="BM213" s="176" t="s">
        <v>2614</v>
      </c>
    </row>
    <row r="214" spans="1:65" s="2" customFormat="1" ht="24.2" customHeight="1">
      <c r="A214" s="32"/>
      <c r="B214" s="132"/>
      <c r="C214" s="164" t="s">
        <v>709</v>
      </c>
      <c r="D214" s="164" t="s">
        <v>175</v>
      </c>
      <c r="E214" s="165" t="s">
        <v>2615</v>
      </c>
      <c r="F214" s="166" t="s">
        <v>2616</v>
      </c>
      <c r="G214" s="167" t="s">
        <v>362</v>
      </c>
      <c r="H214" s="168">
        <v>1</v>
      </c>
      <c r="I214" s="169"/>
      <c r="J214" s="170"/>
      <c r="K214" s="171"/>
      <c r="L214" s="33"/>
      <c r="M214" s="172" t="s">
        <v>1</v>
      </c>
      <c r="N214" s="173" t="s">
        <v>48</v>
      </c>
      <c r="O214" s="58"/>
      <c r="P214" s="174">
        <f t="shared" si="41"/>
        <v>0</v>
      </c>
      <c r="Q214" s="174">
        <v>1.0000000000000001E-5</v>
      </c>
      <c r="R214" s="174">
        <f t="shared" si="42"/>
        <v>1.0000000000000001E-5</v>
      </c>
      <c r="S214" s="174">
        <v>0</v>
      </c>
      <c r="T214" s="175">
        <f t="shared" si="4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6" t="s">
        <v>234</v>
      </c>
      <c r="AT214" s="176" t="s">
        <v>175</v>
      </c>
      <c r="AU214" s="176" t="s">
        <v>93</v>
      </c>
      <c r="AY214" s="14" t="s">
        <v>173</v>
      </c>
      <c r="BE214" s="100">
        <f t="shared" si="44"/>
        <v>0</v>
      </c>
      <c r="BF214" s="100">
        <f t="shared" si="45"/>
        <v>0</v>
      </c>
      <c r="BG214" s="100">
        <f t="shared" si="46"/>
        <v>0</v>
      </c>
      <c r="BH214" s="100">
        <f t="shared" si="47"/>
        <v>0</v>
      </c>
      <c r="BI214" s="100">
        <f t="shared" si="48"/>
        <v>0</v>
      </c>
      <c r="BJ214" s="14" t="s">
        <v>93</v>
      </c>
      <c r="BK214" s="100">
        <f t="shared" si="49"/>
        <v>0</v>
      </c>
      <c r="BL214" s="14" t="s">
        <v>234</v>
      </c>
      <c r="BM214" s="176" t="s">
        <v>2617</v>
      </c>
    </row>
    <row r="215" spans="1:65" s="2" customFormat="1" ht="49.15" customHeight="1">
      <c r="A215" s="32"/>
      <c r="B215" s="132"/>
      <c r="C215" s="177" t="s">
        <v>713</v>
      </c>
      <c r="D215" s="177" t="s">
        <v>341</v>
      </c>
      <c r="E215" s="178" t="s">
        <v>2618</v>
      </c>
      <c r="F215" s="179" t="s">
        <v>2619</v>
      </c>
      <c r="G215" s="180" t="s">
        <v>362</v>
      </c>
      <c r="H215" s="181">
        <v>1</v>
      </c>
      <c r="I215" s="182"/>
      <c r="J215" s="183"/>
      <c r="K215" s="184"/>
      <c r="L215" s="185"/>
      <c r="M215" s="186" t="s">
        <v>1</v>
      </c>
      <c r="N215" s="187" t="s">
        <v>48</v>
      </c>
      <c r="O215" s="58"/>
      <c r="P215" s="174">
        <f t="shared" si="41"/>
        <v>0</v>
      </c>
      <c r="Q215" s="174">
        <v>2.2000000000000001E-4</v>
      </c>
      <c r="R215" s="174">
        <f t="shared" si="42"/>
        <v>2.2000000000000001E-4</v>
      </c>
      <c r="S215" s="174">
        <v>0</v>
      </c>
      <c r="T215" s="175">
        <f t="shared" si="4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6" t="s">
        <v>297</v>
      </c>
      <c r="AT215" s="176" t="s">
        <v>341</v>
      </c>
      <c r="AU215" s="176" t="s">
        <v>93</v>
      </c>
      <c r="AY215" s="14" t="s">
        <v>173</v>
      </c>
      <c r="BE215" s="100">
        <f t="shared" si="44"/>
        <v>0</v>
      </c>
      <c r="BF215" s="100">
        <f t="shared" si="45"/>
        <v>0</v>
      </c>
      <c r="BG215" s="100">
        <f t="shared" si="46"/>
        <v>0</v>
      </c>
      <c r="BH215" s="100">
        <f t="shared" si="47"/>
        <v>0</v>
      </c>
      <c r="BI215" s="100">
        <f t="shared" si="48"/>
        <v>0</v>
      </c>
      <c r="BJ215" s="14" t="s">
        <v>93</v>
      </c>
      <c r="BK215" s="100">
        <f t="shared" si="49"/>
        <v>0</v>
      </c>
      <c r="BL215" s="14" t="s">
        <v>234</v>
      </c>
      <c r="BM215" s="176" t="s">
        <v>2620</v>
      </c>
    </row>
    <row r="216" spans="1:65" s="2" customFormat="1" ht="24.2" customHeight="1">
      <c r="A216" s="32"/>
      <c r="B216" s="132"/>
      <c r="C216" s="164" t="s">
        <v>717</v>
      </c>
      <c r="D216" s="164" t="s">
        <v>175</v>
      </c>
      <c r="E216" s="165" t="s">
        <v>2284</v>
      </c>
      <c r="F216" s="166" t="s">
        <v>2285</v>
      </c>
      <c r="G216" s="167" t="s">
        <v>300</v>
      </c>
      <c r="H216" s="168">
        <v>1.9E-2</v>
      </c>
      <c r="I216" s="169"/>
      <c r="J216" s="170"/>
      <c r="K216" s="171"/>
      <c r="L216" s="33"/>
      <c r="M216" s="188" t="s">
        <v>1</v>
      </c>
      <c r="N216" s="189" t="s">
        <v>48</v>
      </c>
      <c r="O216" s="190"/>
      <c r="P216" s="191">
        <f t="shared" si="41"/>
        <v>0</v>
      </c>
      <c r="Q216" s="191">
        <v>0</v>
      </c>
      <c r="R216" s="191">
        <f t="shared" si="42"/>
        <v>0</v>
      </c>
      <c r="S216" s="191">
        <v>0</v>
      </c>
      <c r="T216" s="192">
        <f t="shared" si="4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6" t="s">
        <v>234</v>
      </c>
      <c r="AT216" s="176" t="s">
        <v>175</v>
      </c>
      <c r="AU216" s="176" t="s">
        <v>93</v>
      </c>
      <c r="AY216" s="14" t="s">
        <v>173</v>
      </c>
      <c r="BE216" s="100">
        <f t="shared" si="44"/>
        <v>0</v>
      </c>
      <c r="BF216" s="100">
        <f t="shared" si="45"/>
        <v>0</v>
      </c>
      <c r="BG216" s="100">
        <f t="shared" si="46"/>
        <v>0</v>
      </c>
      <c r="BH216" s="100">
        <f t="shared" si="47"/>
        <v>0</v>
      </c>
      <c r="BI216" s="100">
        <f t="shared" si="48"/>
        <v>0</v>
      </c>
      <c r="BJ216" s="14" t="s">
        <v>93</v>
      </c>
      <c r="BK216" s="100">
        <f t="shared" si="49"/>
        <v>0</v>
      </c>
      <c r="BL216" s="14" t="s">
        <v>234</v>
      </c>
      <c r="BM216" s="176" t="s">
        <v>2621</v>
      </c>
    </row>
    <row r="217" spans="1:65" s="2" customFormat="1" ht="6.95" customHeight="1">
      <c r="A217" s="32"/>
      <c r="B217" s="47"/>
      <c r="C217" s="48"/>
      <c r="D217" s="48"/>
      <c r="E217" s="48"/>
      <c r="F217" s="48"/>
      <c r="G217" s="48"/>
      <c r="H217" s="48"/>
      <c r="I217" s="48"/>
      <c r="J217" s="48"/>
      <c r="K217" s="48"/>
      <c r="L217" s="33"/>
      <c r="M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</row>
  </sheetData>
  <autoFilter ref="C137:K216"/>
  <mergeCells count="17">
    <mergeCell ref="E29:H29"/>
    <mergeCell ref="E130:H130"/>
    <mergeCell ref="L2:V2"/>
    <mergeCell ref="D112:F112"/>
    <mergeCell ref="D113:F113"/>
    <mergeCell ref="D114:F114"/>
    <mergeCell ref="E126:H126"/>
    <mergeCell ref="E128:H128"/>
    <mergeCell ref="E84:H84"/>
    <mergeCell ref="E86:H86"/>
    <mergeCell ref="E88:H88"/>
    <mergeCell ref="D110:F110"/>
    <mergeCell ref="D111:F111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workbookViewId="0">
      <selection activeCell="F15" sqref="F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4" t="s">
        <v>94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1:46" s="1" customFormat="1" ht="24.95" customHeight="1">
      <c r="B4" s="17"/>
      <c r="D4" s="18" t="s">
        <v>132</v>
      </c>
      <c r="L4" s="17"/>
      <c r="M4" s="10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43" t="str">
        <f>'Rekapitulácia stavby'!K6</f>
        <v>Veľký Krtíš ODI PZ, rekonštrukcia a modernizácia objektu</v>
      </c>
      <c r="F7" s="244"/>
      <c r="G7" s="244"/>
      <c r="H7" s="244"/>
      <c r="L7" s="17"/>
    </row>
    <row r="8" spans="1:46" s="1" customFormat="1" ht="12" customHeight="1">
      <c r="B8" s="17"/>
      <c r="D8" s="24" t="s">
        <v>133</v>
      </c>
      <c r="L8" s="17"/>
    </row>
    <row r="9" spans="1:46" s="2" customFormat="1" ht="16.5" customHeight="1">
      <c r="A9" s="32"/>
      <c r="B9" s="33"/>
      <c r="C9" s="32"/>
      <c r="D9" s="32"/>
      <c r="E9" s="243" t="s">
        <v>86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4" t="s">
        <v>134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197" t="s">
        <v>91</v>
      </c>
      <c r="F11" s="241"/>
      <c r="G11" s="241"/>
      <c r="H11" s="24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4" t="s">
        <v>15</v>
      </c>
      <c r="E13" s="32"/>
      <c r="F13" s="22" t="s">
        <v>16</v>
      </c>
      <c r="G13" s="32"/>
      <c r="H13" s="32"/>
      <c r="I13" s="24" t="s">
        <v>17</v>
      </c>
      <c r="J13" s="22" t="s">
        <v>18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4" t="s">
        <v>19</v>
      </c>
      <c r="E14" s="32"/>
      <c r="F14" s="22" t="s">
        <v>20</v>
      </c>
      <c r="G14" s="32"/>
      <c r="H14" s="32"/>
      <c r="I14" s="24" t="s">
        <v>21</v>
      </c>
      <c r="J14" s="55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21.75" customHeight="1">
      <c r="A15" s="32"/>
      <c r="B15" s="33"/>
      <c r="C15" s="32"/>
      <c r="D15" s="21" t="s">
        <v>22</v>
      </c>
      <c r="E15" s="32"/>
      <c r="F15" s="26"/>
      <c r="G15" s="32"/>
      <c r="H15" s="32"/>
      <c r="I15" s="21" t="s">
        <v>23</v>
      </c>
      <c r="J15" s="26" t="s">
        <v>24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25</v>
      </c>
      <c r="E16" s="32"/>
      <c r="F16" s="32"/>
      <c r="G16" s="32"/>
      <c r="H16" s="32"/>
      <c r="I16" s="24" t="s">
        <v>26</v>
      </c>
      <c r="J16" s="22" t="s">
        <v>27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2" t="s">
        <v>28</v>
      </c>
      <c r="F17" s="32"/>
      <c r="G17" s="32"/>
      <c r="H17" s="32"/>
      <c r="I17" s="24" t="s">
        <v>29</v>
      </c>
      <c r="J17" s="2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4" t="s">
        <v>30</v>
      </c>
      <c r="E19" s="32"/>
      <c r="F19" s="32"/>
      <c r="G19" s="32"/>
      <c r="H19" s="32"/>
      <c r="I19" s="24" t="s">
        <v>26</v>
      </c>
      <c r="J19" s="25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45"/>
      <c r="F20" s="232"/>
      <c r="G20" s="232"/>
      <c r="H20" s="232"/>
      <c r="I20" s="24" t="s">
        <v>29</v>
      </c>
      <c r="J20" s="25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4" t="s">
        <v>31</v>
      </c>
      <c r="E22" s="32"/>
      <c r="F22" s="32"/>
      <c r="G22" s="32"/>
      <c r="H22" s="32"/>
      <c r="I22" s="24" t="s">
        <v>26</v>
      </c>
      <c r="J22" s="22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2" t="s">
        <v>33</v>
      </c>
      <c r="F23" s="32"/>
      <c r="G23" s="32"/>
      <c r="H23" s="32"/>
      <c r="I23" s="24" t="s">
        <v>29</v>
      </c>
      <c r="J23" s="22" t="s">
        <v>34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4" t="s">
        <v>36</v>
      </c>
      <c r="E25" s="32"/>
      <c r="F25" s="32"/>
      <c r="G25" s="32"/>
      <c r="H25" s="32"/>
      <c r="I25" s="24" t="s">
        <v>26</v>
      </c>
      <c r="J25" s="22" t="s">
        <v>37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2" t="s">
        <v>38</v>
      </c>
      <c r="F26" s="32"/>
      <c r="G26" s="32"/>
      <c r="H26" s="32"/>
      <c r="I26" s="24" t="s">
        <v>29</v>
      </c>
      <c r="J26" s="22" t="s">
        <v>37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4" t="s">
        <v>39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5"/>
      <c r="B29" s="106"/>
      <c r="C29" s="105"/>
      <c r="D29" s="105"/>
      <c r="E29" s="236" t="s">
        <v>1</v>
      </c>
      <c r="F29" s="236"/>
      <c r="G29" s="236"/>
      <c r="H29" s="236"/>
      <c r="I29" s="105"/>
      <c r="J29" s="105"/>
      <c r="K29" s="105"/>
      <c r="L29" s="107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22" t="s">
        <v>136</v>
      </c>
      <c r="E32" s="32"/>
      <c r="F32" s="32"/>
      <c r="G32" s="32"/>
      <c r="H32" s="32"/>
      <c r="I32" s="32"/>
      <c r="J32" s="31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30" t="s">
        <v>130</v>
      </c>
      <c r="E33" s="32"/>
      <c r="F33" s="32"/>
      <c r="G33" s="32"/>
      <c r="H33" s="32"/>
      <c r="I33" s="32"/>
      <c r="J33" s="31"/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8" t="s">
        <v>42</v>
      </c>
      <c r="E34" s="32"/>
      <c r="F34" s="32"/>
      <c r="G34" s="32"/>
      <c r="H34" s="32"/>
      <c r="I34" s="32"/>
      <c r="J34" s="7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44</v>
      </c>
      <c r="G36" s="32"/>
      <c r="H36" s="32"/>
      <c r="I36" s="36" t="s">
        <v>43</v>
      </c>
      <c r="J36" s="36" t="s">
        <v>45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9" t="s">
        <v>46</v>
      </c>
      <c r="E37" s="24" t="s">
        <v>47</v>
      </c>
      <c r="F37" s="110"/>
      <c r="G37" s="32"/>
      <c r="H37" s="32"/>
      <c r="I37" s="111">
        <v>0.2</v>
      </c>
      <c r="J37" s="110"/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4" t="s">
        <v>48</v>
      </c>
      <c r="F38" s="110"/>
      <c r="G38" s="32"/>
      <c r="H38" s="32"/>
      <c r="I38" s="111">
        <v>0.2</v>
      </c>
      <c r="J38" s="110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4" t="s">
        <v>49</v>
      </c>
      <c r="F39" s="110">
        <f>ROUND((SUM(BG108:BG109) + SUM(BG131:BG185)),  2)</f>
        <v>0</v>
      </c>
      <c r="G39" s="32"/>
      <c r="H39" s="32"/>
      <c r="I39" s="111">
        <v>0.2</v>
      </c>
      <c r="J39" s="110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4" t="s">
        <v>50</v>
      </c>
      <c r="F40" s="110">
        <f>ROUND((SUM(BH108:BH109) + SUM(BH131:BH185)),  2)</f>
        <v>0</v>
      </c>
      <c r="G40" s="32"/>
      <c r="H40" s="32"/>
      <c r="I40" s="111">
        <v>0.2</v>
      </c>
      <c r="J40" s="110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51</v>
      </c>
      <c r="F41" s="110">
        <f>ROUND((SUM(BI108:BI109) + SUM(BI131:BI185)),  2)</f>
        <v>0</v>
      </c>
      <c r="G41" s="32"/>
      <c r="H41" s="32"/>
      <c r="I41" s="111">
        <v>0</v>
      </c>
      <c r="J41" s="110"/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2"/>
      <c r="D43" s="112" t="s">
        <v>52</v>
      </c>
      <c r="E43" s="60"/>
      <c r="F43" s="60"/>
      <c r="G43" s="113" t="s">
        <v>53</v>
      </c>
      <c r="H43" s="114" t="s">
        <v>54</v>
      </c>
      <c r="I43" s="60"/>
      <c r="J43" s="115"/>
      <c r="K43" s="116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55</v>
      </c>
      <c r="E49" s="44"/>
      <c r="F49" s="44"/>
      <c r="G49" s="43" t="s">
        <v>56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57</v>
      </c>
      <c r="E60" s="35"/>
      <c r="F60" s="117" t="s">
        <v>58</v>
      </c>
      <c r="G60" s="45" t="s">
        <v>57</v>
      </c>
      <c r="H60" s="35"/>
      <c r="I60" s="35"/>
      <c r="J60" s="118" t="s">
        <v>58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59</v>
      </c>
      <c r="E64" s="46"/>
      <c r="F64" s="46"/>
      <c r="G64" s="43" t="s">
        <v>60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57</v>
      </c>
      <c r="E75" s="35"/>
      <c r="F75" s="117" t="s">
        <v>58</v>
      </c>
      <c r="G75" s="45" t="s">
        <v>57</v>
      </c>
      <c r="H75" s="35"/>
      <c r="I75" s="35"/>
      <c r="J75" s="118" t="s">
        <v>58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137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43" t="str">
        <f>E7</f>
        <v>Veľký Krtíš ODI PZ, rekonštrukcia a modernizácia objektu</v>
      </c>
      <c r="F84" s="244"/>
      <c r="G84" s="244"/>
      <c r="H84" s="244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133</v>
      </c>
      <c r="L85" s="17"/>
    </row>
    <row r="86" spans="1:31" s="2" customFormat="1" ht="16.5" customHeight="1">
      <c r="A86" s="32"/>
      <c r="B86" s="33"/>
      <c r="C86" s="32"/>
      <c r="D86" s="32"/>
      <c r="E86" s="243" t="s">
        <v>86</v>
      </c>
      <c r="F86" s="241"/>
      <c r="G86" s="241"/>
      <c r="H86" s="241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4" t="s">
        <v>134</v>
      </c>
      <c r="D87" s="32"/>
      <c r="E87" s="32"/>
      <c r="F87" s="32"/>
      <c r="G87" s="32"/>
      <c r="H87" s="3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6.5" customHeight="1">
      <c r="A88" s="32"/>
      <c r="B88" s="33"/>
      <c r="C88" s="32"/>
      <c r="D88" s="32"/>
      <c r="E88" s="197" t="str">
        <f>E11</f>
        <v>SO 01.1.1 Zateplenie obvodového plášťa</v>
      </c>
      <c r="F88" s="241"/>
      <c r="G88" s="241"/>
      <c r="H88" s="241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6.95" customHeight="1">
      <c r="A89" s="32"/>
      <c r="B89" s="33"/>
      <c r="C89" s="32"/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4" t="s">
        <v>19</v>
      </c>
      <c r="D90" s="32"/>
      <c r="E90" s="32"/>
      <c r="F90" s="22" t="str">
        <f>F14</f>
        <v>Veľký Krtíš</v>
      </c>
      <c r="G90" s="32"/>
      <c r="H90" s="32"/>
      <c r="I90" s="24" t="s">
        <v>21</v>
      </c>
      <c r="J90" s="55" t="str">
        <f>IF(J14="","",J14)</f>
        <v/>
      </c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4" t="s">
        <v>25</v>
      </c>
      <c r="D92" s="32"/>
      <c r="E92" s="32"/>
      <c r="F92" s="22" t="str">
        <f>E17</f>
        <v>Ministerstvo vnútra Slovenskej republiky</v>
      </c>
      <c r="G92" s="32"/>
      <c r="H92" s="32"/>
      <c r="I92" s="24" t="s">
        <v>31</v>
      </c>
      <c r="J92" s="28" t="str">
        <f>E23</f>
        <v>PROMOST s.r.o.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4" t="s">
        <v>30</v>
      </c>
      <c r="D93" s="32"/>
      <c r="E93" s="32"/>
      <c r="F93" s="22" t="str">
        <f>IF(E20="","",E20)</f>
        <v/>
      </c>
      <c r="G93" s="32"/>
      <c r="H93" s="32"/>
      <c r="I93" s="24" t="s">
        <v>36</v>
      </c>
      <c r="J93" s="28" t="str">
        <f>E26</f>
        <v>Ing. Michal Slobodník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0.3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9.25" customHeight="1">
      <c r="A95" s="32"/>
      <c r="B95" s="33"/>
      <c r="C95" s="119" t="s">
        <v>138</v>
      </c>
      <c r="D95" s="102"/>
      <c r="E95" s="102"/>
      <c r="F95" s="102"/>
      <c r="G95" s="102"/>
      <c r="H95" s="102"/>
      <c r="I95" s="102"/>
      <c r="J95" s="120" t="s">
        <v>139</v>
      </c>
      <c r="K95" s="10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2.9" customHeight="1">
      <c r="A97" s="32"/>
      <c r="B97" s="33"/>
      <c r="C97" s="121" t="s">
        <v>140</v>
      </c>
      <c r="D97" s="32"/>
      <c r="E97" s="32"/>
      <c r="F97" s="32"/>
      <c r="G97" s="32"/>
      <c r="H97" s="32"/>
      <c r="I97" s="32"/>
      <c r="J97" s="71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U97" s="14" t="s">
        <v>141</v>
      </c>
    </row>
    <row r="98" spans="1:47" s="9" customFormat="1" ht="24.95" customHeight="1">
      <c r="B98" s="122"/>
      <c r="D98" s="123" t="s">
        <v>142</v>
      </c>
      <c r="E98" s="124"/>
      <c r="F98" s="124"/>
      <c r="G98" s="124"/>
      <c r="H98" s="124"/>
      <c r="I98" s="124"/>
      <c r="J98" s="125"/>
      <c r="L98" s="122"/>
    </row>
    <row r="99" spans="1:47" s="10" customFormat="1" ht="19.899999999999999" customHeight="1">
      <c r="B99" s="126"/>
      <c r="D99" s="127" t="s">
        <v>143</v>
      </c>
      <c r="E99" s="128"/>
      <c r="F99" s="128"/>
      <c r="G99" s="128"/>
      <c r="H99" s="128"/>
      <c r="I99" s="128"/>
      <c r="J99" s="129"/>
      <c r="L99" s="126"/>
    </row>
    <row r="100" spans="1:47" s="10" customFormat="1" ht="19.899999999999999" customHeight="1">
      <c r="B100" s="126"/>
      <c r="D100" s="127" t="s">
        <v>144</v>
      </c>
      <c r="E100" s="128"/>
      <c r="F100" s="128"/>
      <c r="G100" s="128"/>
      <c r="H100" s="128"/>
      <c r="I100" s="128"/>
      <c r="J100" s="129"/>
      <c r="L100" s="126"/>
    </row>
    <row r="101" spans="1:47" s="10" customFormat="1" ht="19.899999999999999" customHeight="1">
      <c r="B101" s="126"/>
      <c r="D101" s="127" t="s">
        <v>145</v>
      </c>
      <c r="E101" s="128"/>
      <c r="F101" s="128"/>
      <c r="G101" s="128"/>
      <c r="H101" s="128"/>
      <c r="I101" s="128"/>
      <c r="J101" s="129"/>
      <c r="L101" s="126"/>
    </row>
    <row r="102" spans="1:47" s="10" customFormat="1" ht="19.899999999999999" customHeight="1">
      <c r="B102" s="126"/>
      <c r="D102" s="127" t="s">
        <v>146</v>
      </c>
      <c r="E102" s="128"/>
      <c r="F102" s="128"/>
      <c r="G102" s="128"/>
      <c r="H102" s="128"/>
      <c r="I102" s="128"/>
      <c r="J102" s="129"/>
      <c r="L102" s="126"/>
    </row>
    <row r="103" spans="1:47" s="9" customFormat="1" ht="24.95" customHeight="1">
      <c r="B103" s="122"/>
      <c r="D103" s="123" t="s">
        <v>147</v>
      </c>
      <c r="E103" s="124"/>
      <c r="F103" s="124"/>
      <c r="G103" s="124"/>
      <c r="H103" s="124"/>
      <c r="I103" s="124"/>
      <c r="J103" s="125"/>
      <c r="L103" s="122"/>
    </row>
    <row r="104" spans="1:47" s="10" customFormat="1" ht="19.899999999999999" customHeight="1">
      <c r="B104" s="126"/>
      <c r="D104" s="127" t="s">
        <v>148</v>
      </c>
      <c r="E104" s="128"/>
      <c r="F104" s="128"/>
      <c r="G104" s="128"/>
      <c r="H104" s="128"/>
      <c r="I104" s="128"/>
      <c r="J104" s="129"/>
      <c r="L104" s="126"/>
    </row>
    <row r="105" spans="1:47" s="10" customFormat="1" ht="19.899999999999999" customHeight="1">
      <c r="B105" s="126"/>
      <c r="D105" s="127" t="s">
        <v>149</v>
      </c>
      <c r="E105" s="128"/>
      <c r="F105" s="128"/>
      <c r="G105" s="128"/>
      <c r="H105" s="128"/>
      <c r="I105" s="128"/>
      <c r="J105" s="129"/>
      <c r="L105" s="126"/>
    </row>
    <row r="106" spans="1:47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29.25" customHeight="1">
      <c r="A108" s="32"/>
      <c r="B108" s="33"/>
      <c r="C108" s="121" t="s">
        <v>150</v>
      </c>
      <c r="D108" s="32"/>
      <c r="E108" s="32"/>
      <c r="F108" s="32"/>
      <c r="G108" s="32"/>
      <c r="H108" s="32"/>
      <c r="I108" s="32"/>
      <c r="J108" s="130"/>
      <c r="K108" s="32"/>
      <c r="L108" s="42"/>
      <c r="N108" s="131" t="s">
        <v>46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9.25" customHeight="1">
      <c r="A110" s="32"/>
      <c r="B110" s="33"/>
      <c r="C110" s="101" t="s">
        <v>131</v>
      </c>
      <c r="D110" s="102"/>
      <c r="E110" s="102"/>
      <c r="F110" s="102"/>
      <c r="G110" s="102"/>
      <c r="H110" s="102"/>
      <c r="I110" s="102"/>
      <c r="J110" s="103"/>
      <c r="K110" s="10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customHeight="1">
      <c r="A111" s="32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5" spans="1:31" s="2" customFormat="1" ht="6.95" customHeight="1">
      <c r="A115" s="32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4.95" customHeight="1">
      <c r="A116" s="32"/>
      <c r="B116" s="33"/>
      <c r="C116" s="18" t="s">
        <v>159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4" t="s">
        <v>13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43" t="str">
        <f>E7</f>
        <v>Veľký Krtíš ODI PZ, rekonštrukcia a modernizácia objektu</v>
      </c>
      <c r="F119" s="244"/>
      <c r="G119" s="244"/>
      <c r="H119" s="244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" customFormat="1" ht="12" customHeight="1">
      <c r="B120" s="17"/>
      <c r="C120" s="24" t="s">
        <v>133</v>
      </c>
      <c r="L120" s="17"/>
    </row>
    <row r="121" spans="1:31" s="2" customFormat="1" ht="16.5" customHeight="1">
      <c r="A121" s="32"/>
      <c r="B121" s="33"/>
      <c r="C121" s="32"/>
      <c r="D121" s="32"/>
      <c r="E121" s="243" t="s">
        <v>86</v>
      </c>
      <c r="F121" s="241"/>
      <c r="G121" s="241"/>
      <c r="H121" s="241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4" t="s">
        <v>134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197" t="str">
        <f>E11</f>
        <v>SO 01.1.1 Zateplenie obvodového plášťa</v>
      </c>
      <c r="F123" s="241"/>
      <c r="G123" s="241"/>
      <c r="H123" s="241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4" t="s">
        <v>19</v>
      </c>
      <c r="D125" s="32"/>
      <c r="E125" s="32"/>
      <c r="F125" s="22" t="str">
        <f>F14</f>
        <v>Veľký Krtíš</v>
      </c>
      <c r="G125" s="32"/>
      <c r="H125" s="32"/>
      <c r="I125" s="24" t="s">
        <v>21</v>
      </c>
      <c r="J125" s="55" t="str">
        <f>IF(J14="","",J14)</f>
        <v/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4" t="s">
        <v>25</v>
      </c>
      <c r="D127" s="32"/>
      <c r="E127" s="32"/>
      <c r="F127" s="22" t="str">
        <f>E17</f>
        <v>Ministerstvo vnútra Slovenskej republiky</v>
      </c>
      <c r="G127" s="32"/>
      <c r="H127" s="32"/>
      <c r="I127" s="24" t="s">
        <v>31</v>
      </c>
      <c r="J127" s="28" t="str">
        <f>E23</f>
        <v>PROMOST s.r.o.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5.7" customHeight="1">
      <c r="A128" s="32"/>
      <c r="B128" s="33"/>
      <c r="C128" s="24" t="s">
        <v>30</v>
      </c>
      <c r="D128" s="32"/>
      <c r="E128" s="32"/>
      <c r="F128" s="22" t="str">
        <f>IF(E20="","",E20)</f>
        <v/>
      </c>
      <c r="G128" s="32"/>
      <c r="H128" s="32"/>
      <c r="I128" s="24" t="s">
        <v>36</v>
      </c>
      <c r="J128" s="28" t="str">
        <f>E26</f>
        <v>Ing. Michal Slobodník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11" customFormat="1" ht="29.25" customHeight="1">
      <c r="A130" s="140"/>
      <c r="B130" s="141"/>
      <c r="C130" s="142" t="s">
        <v>160</v>
      </c>
      <c r="D130" s="143" t="s">
        <v>67</v>
      </c>
      <c r="E130" s="143" t="s">
        <v>63</v>
      </c>
      <c r="F130" s="143" t="s">
        <v>64</v>
      </c>
      <c r="G130" s="143" t="s">
        <v>161</v>
      </c>
      <c r="H130" s="143" t="s">
        <v>162</v>
      </c>
      <c r="I130" s="143" t="s">
        <v>163</v>
      </c>
      <c r="J130" s="144" t="s">
        <v>139</v>
      </c>
      <c r="K130" s="145" t="s">
        <v>164</v>
      </c>
      <c r="L130" s="146"/>
      <c r="M130" s="62" t="s">
        <v>1</v>
      </c>
      <c r="N130" s="63" t="s">
        <v>46</v>
      </c>
      <c r="O130" s="63" t="s">
        <v>165</v>
      </c>
      <c r="P130" s="63" t="s">
        <v>166</v>
      </c>
      <c r="Q130" s="63" t="s">
        <v>167</v>
      </c>
      <c r="R130" s="63" t="s">
        <v>168</v>
      </c>
      <c r="S130" s="63" t="s">
        <v>169</v>
      </c>
      <c r="T130" s="64" t="s">
        <v>170</v>
      </c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</row>
    <row r="131" spans="1:65" s="2" customFormat="1" ht="22.9" customHeight="1">
      <c r="A131" s="32"/>
      <c r="B131" s="33"/>
      <c r="C131" s="69" t="s">
        <v>136</v>
      </c>
      <c r="D131" s="32"/>
      <c r="E131" s="32"/>
      <c r="F131" s="32"/>
      <c r="G131" s="32"/>
      <c r="H131" s="32"/>
      <c r="I131" s="32"/>
      <c r="J131" s="147"/>
      <c r="K131" s="32"/>
      <c r="L131" s="33"/>
      <c r="M131" s="65"/>
      <c r="N131" s="56"/>
      <c r="O131" s="66"/>
      <c r="P131" s="148">
        <f>P132+P176</f>
        <v>0</v>
      </c>
      <c r="Q131" s="66"/>
      <c r="R131" s="148">
        <f>R132+R176</f>
        <v>111.16088396000001</v>
      </c>
      <c r="S131" s="66"/>
      <c r="T131" s="149">
        <f>T132+T176</f>
        <v>20.230048000000004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4" t="s">
        <v>81</v>
      </c>
      <c r="AU131" s="14" t="s">
        <v>141</v>
      </c>
      <c r="BK131" s="150">
        <f>BK132+BK176</f>
        <v>0</v>
      </c>
    </row>
    <row r="132" spans="1:65" s="12" customFormat="1" ht="25.9" customHeight="1">
      <c r="B132" s="151"/>
      <c r="D132" s="152" t="s">
        <v>81</v>
      </c>
      <c r="E132" s="153" t="s">
        <v>171</v>
      </c>
      <c r="F132" s="153" t="s">
        <v>172</v>
      </c>
      <c r="I132" s="154"/>
      <c r="J132" s="155"/>
      <c r="L132" s="151"/>
      <c r="M132" s="156"/>
      <c r="N132" s="157"/>
      <c r="O132" s="157"/>
      <c r="P132" s="158">
        <f>P133+P135+P151+P174</f>
        <v>0</v>
      </c>
      <c r="Q132" s="157"/>
      <c r="R132" s="158">
        <f>R133+R135+R151+R174</f>
        <v>110.18862356000001</v>
      </c>
      <c r="S132" s="157"/>
      <c r="T132" s="159">
        <f>T133+T135+T151+T174</f>
        <v>20.110870000000002</v>
      </c>
      <c r="AR132" s="152" t="s">
        <v>88</v>
      </c>
      <c r="AT132" s="160" t="s">
        <v>81</v>
      </c>
      <c r="AU132" s="160" t="s">
        <v>82</v>
      </c>
      <c r="AY132" s="152" t="s">
        <v>173</v>
      </c>
      <c r="BK132" s="161">
        <f>BK133+BK135+BK151+BK174</f>
        <v>0</v>
      </c>
    </row>
    <row r="133" spans="1:65" s="12" customFormat="1" ht="22.9" customHeight="1">
      <c r="B133" s="151"/>
      <c r="D133" s="152" t="s">
        <v>81</v>
      </c>
      <c r="E133" s="162" t="s">
        <v>102</v>
      </c>
      <c r="F133" s="162" t="s">
        <v>174</v>
      </c>
      <c r="I133" s="154"/>
      <c r="J133" s="163"/>
      <c r="L133" s="151"/>
      <c r="M133" s="156"/>
      <c r="N133" s="157"/>
      <c r="O133" s="157"/>
      <c r="P133" s="158">
        <f>P134</f>
        <v>0</v>
      </c>
      <c r="Q133" s="157"/>
      <c r="R133" s="158">
        <f>R134</f>
        <v>34.551499999999997</v>
      </c>
      <c r="S133" s="157"/>
      <c r="T133" s="159">
        <f>T134</f>
        <v>0</v>
      </c>
      <c r="AR133" s="152" t="s">
        <v>88</v>
      </c>
      <c r="AT133" s="160" t="s">
        <v>81</v>
      </c>
      <c r="AU133" s="160" t="s">
        <v>88</v>
      </c>
      <c r="AY133" s="152" t="s">
        <v>173</v>
      </c>
      <c r="BK133" s="161">
        <f>BK134</f>
        <v>0</v>
      </c>
    </row>
    <row r="134" spans="1:65" s="2" customFormat="1" ht="14.45" customHeight="1">
      <c r="A134" s="32"/>
      <c r="B134" s="132"/>
      <c r="C134" s="164" t="s">
        <v>88</v>
      </c>
      <c r="D134" s="164" t="s">
        <v>175</v>
      </c>
      <c r="E134" s="165" t="s">
        <v>176</v>
      </c>
      <c r="F134" s="166" t="s">
        <v>177</v>
      </c>
      <c r="G134" s="167" t="s">
        <v>178</v>
      </c>
      <c r="H134" s="168">
        <v>691.03</v>
      </c>
      <c r="I134" s="169"/>
      <c r="J134" s="170"/>
      <c r="K134" s="171"/>
      <c r="L134" s="33"/>
      <c r="M134" s="172" t="s">
        <v>1</v>
      </c>
      <c r="N134" s="173" t="s">
        <v>48</v>
      </c>
      <c r="O134" s="58"/>
      <c r="P134" s="174">
        <f>O134*H134</f>
        <v>0</v>
      </c>
      <c r="Q134" s="174">
        <v>0.05</v>
      </c>
      <c r="R134" s="174">
        <f>Q134*H134</f>
        <v>34.551499999999997</v>
      </c>
      <c r="S134" s="174">
        <v>0</v>
      </c>
      <c r="T134" s="175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6" t="s">
        <v>105</v>
      </c>
      <c r="AT134" s="176" t="s">
        <v>175</v>
      </c>
      <c r="AU134" s="176" t="s">
        <v>93</v>
      </c>
      <c r="AY134" s="14" t="s">
        <v>173</v>
      </c>
      <c r="BE134" s="100">
        <f>IF(N134="základná",J134,0)</f>
        <v>0</v>
      </c>
      <c r="BF134" s="100">
        <f>IF(N134="znížená",J134,0)</f>
        <v>0</v>
      </c>
      <c r="BG134" s="100">
        <f>IF(N134="zákl. prenesená",J134,0)</f>
        <v>0</v>
      </c>
      <c r="BH134" s="100">
        <f>IF(N134="zníž. prenesená",J134,0)</f>
        <v>0</v>
      </c>
      <c r="BI134" s="100">
        <f>IF(N134="nulová",J134,0)</f>
        <v>0</v>
      </c>
      <c r="BJ134" s="14" t="s">
        <v>93</v>
      </c>
      <c r="BK134" s="100">
        <f>ROUND(I134*H134,2)</f>
        <v>0</v>
      </c>
      <c r="BL134" s="14" t="s">
        <v>105</v>
      </c>
      <c r="BM134" s="176" t="s">
        <v>179</v>
      </c>
    </row>
    <row r="135" spans="1:65" s="12" customFormat="1" ht="22.9" customHeight="1">
      <c r="B135" s="151"/>
      <c r="D135" s="152" t="s">
        <v>81</v>
      </c>
      <c r="E135" s="162" t="s">
        <v>180</v>
      </c>
      <c r="F135" s="162" t="s">
        <v>181</v>
      </c>
      <c r="I135" s="154"/>
      <c r="J135" s="163"/>
      <c r="L135" s="151"/>
      <c r="M135" s="156"/>
      <c r="N135" s="157"/>
      <c r="O135" s="157"/>
      <c r="P135" s="158">
        <f>SUM(P136:P150)</f>
        <v>0</v>
      </c>
      <c r="Q135" s="157"/>
      <c r="R135" s="158">
        <f>SUM(R136:R150)</f>
        <v>58.758446960000008</v>
      </c>
      <c r="S135" s="157"/>
      <c r="T135" s="159">
        <f>SUM(T136:T150)</f>
        <v>0</v>
      </c>
      <c r="AR135" s="152" t="s">
        <v>88</v>
      </c>
      <c r="AT135" s="160" t="s">
        <v>81</v>
      </c>
      <c r="AU135" s="160" t="s">
        <v>88</v>
      </c>
      <c r="AY135" s="152" t="s">
        <v>173</v>
      </c>
      <c r="BK135" s="161">
        <f>SUM(BK136:BK150)</f>
        <v>0</v>
      </c>
    </row>
    <row r="136" spans="1:65" s="2" customFormat="1" ht="24.2" customHeight="1">
      <c r="A136" s="32"/>
      <c r="B136" s="132"/>
      <c r="C136" s="164" t="s">
        <v>93</v>
      </c>
      <c r="D136" s="164" t="s">
        <v>175</v>
      </c>
      <c r="E136" s="165" t="s">
        <v>182</v>
      </c>
      <c r="F136" s="166" t="s">
        <v>183</v>
      </c>
      <c r="G136" s="167" t="s">
        <v>178</v>
      </c>
      <c r="H136" s="168">
        <v>2.84</v>
      </c>
      <c r="I136" s="169"/>
      <c r="J136" s="170"/>
      <c r="K136" s="171"/>
      <c r="L136" s="33"/>
      <c r="M136" s="172" t="s">
        <v>1</v>
      </c>
      <c r="N136" s="173" t="s">
        <v>48</v>
      </c>
      <c r="O136" s="58"/>
      <c r="P136" s="174">
        <f t="shared" ref="P136:P150" si="0">O136*H136</f>
        <v>0</v>
      </c>
      <c r="Q136" s="174">
        <v>2.622E-2</v>
      </c>
      <c r="R136" s="174">
        <f t="shared" ref="R136:R150" si="1">Q136*H136</f>
        <v>7.4464799999999998E-2</v>
      </c>
      <c r="S136" s="174">
        <v>0</v>
      </c>
      <c r="T136" s="175">
        <f t="shared" ref="T136:T150" si="2"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6" t="s">
        <v>105</v>
      </c>
      <c r="AT136" s="176" t="s">
        <v>175</v>
      </c>
      <c r="AU136" s="176" t="s">
        <v>93</v>
      </c>
      <c r="AY136" s="14" t="s">
        <v>173</v>
      </c>
      <c r="BE136" s="100">
        <f t="shared" ref="BE136:BE150" si="3">IF(N136="základná",J136,0)</f>
        <v>0</v>
      </c>
      <c r="BF136" s="100">
        <f t="shared" ref="BF136:BF150" si="4">IF(N136="znížená",J136,0)</f>
        <v>0</v>
      </c>
      <c r="BG136" s="100">
        <f t="shared" ref="BG136:BG150" si="5">IF(N136="zákl. prenesená",J136,0)</f>
        <v>0</v>
      </c>
      <c r="BH136" s="100">
        <f t="shared" ref="BH136:BH150" si="6">IF(N136="zníž. prenesená",J136,0)</f>
        <v>0</v>
      </c>
      <c r="BI136" s="100">
        <f t="shared" ref="BI136:BI150" si="7">IF(N136="nulová",J136,0)</f>
        <v>0</v>
      </c>
      <c r="BJ136" s="14" t="s">
        <v>93</v>
      </c>
      <c r="BK136" s="100">
        <f t="shared" ref="BK136:BK150" si="8">ROUND(I136*H136,2)</f>
        <v>0</v>
      </c>
      <c r="BL136" s="14" t="s">
        <v>105</v>
      </c>
      <c r="BM136" s="176" t="s">
        <v>184</v>
      </c>
    </row>
    <row r="137" spans="1:65" s="2" customFormat="1" ht="37.9" customHeight="1">
      <c r="A137" s="32"/>
      <c r="B137" s="132"/>
      <c r="C137" s="164" t="s">
        <v>102</v>
      </c>
      <c r="D137" s="164" t="s">
        <v>175</v>
      </c>
      <c r="E137" s="165" t="s">
        <v>185</v>
      </c>
      <c r="F137" s="166" t="s">
        <v>186</v>
      </c>
      <c r="G137" s="167" t="s">
        <v>178</v>
      </c>
      <c r="H137" s="168">
        <v>2.84</v>
      </c>
      <c r="I137" s="169"/>
      <c r="J137" s="170"/>
      <c r="K137" s="171"/>
      <c r="L137" s="33"/>
      <c r="M137" s="172" t="s">
        <v>1</v>
      </c>
      <c r="N137" s="173" t="s">
        <v>48</v>
      </c>
      <c r="O137" s="58"/>
      <c r="P137" s="174">
        <f t="shared" si="0"/>
        <v>0</v>
      </c>
      <c r="Q137" s="174">
        <v>1.8000000000000001E-4</v>
      </c>
      <c r="R137" s="174">
        <f t="shared" si="1"/>
        <v>5.1119999999999996E-4</v>
      </c>
      <c r="S137" s="174">
        <v>0</v>
      </c>
      <c r="T137" s="175">
        <f t="shared" si="2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6" t="s">
        <v>105</v>
      </c>
      <c r="AT137" s="176" t="s">
        <v>175</v>
      </c>
      <c r="AU137" s="176" t="s">
        <v>93</v>
      </c>
      <c r="AY137" s="14" t="s">
        <v>173</v>
      </c>
      <c r="BE137" s="100">
        <f t="shared" si="3"/>
        <v>0</v>
      </c>
      <c r="BF137" s="100">
        <f t="shared" si="4"/>
        <v>0</v>
      </c>
      <c r="BG137" s="100">
        <f t="shared" si="5"/>
        <v>0</v>
      </c>
      <c r="BH137" s="100">
        <f t="shared" si="6"/>
        <v>0</v>
      </c>
      <c r="BI137" s="100">
        <f t="shared" si="7"/>
        <v>0</v>
      </c>
      <c r="BJ137" s="14" t="s">
        <v>93</v>
      </c>
      <c r="BK137" s="100">
        <f t="shared" si="8"/>
        <v>0</v>
      </c>
      <c r="BL137" s="14" t="s">
        <v>105</v>
      </c>
      <c r="BM137" s="176" t="s">
        <v>187</v>
      </c>
    </row>
    <row r="138" spans="1:65" s="2" customFormat="1" ht="37.9" customHeight="1">
      <c r="A138" s="32"/>
      <c r="B138" s="132"/>
      <c r="C138" s="164" t="s">
        <v>105</v>
      </c>
      <c r="D138" s="164" t="s">
        <v>175</v>
      </c>
      <c r="E138" s="165" t="s">
        <v>188</v>
      </c>
      <c r="F138" s="166" t="s">
        <v>189</v>
      </c>
      <c r="G138" s="167" t="s">
        <v>178</v>
      </c>
      <c r="H138" s="168">
        <v>2.84</v>
      </c>
      <c r="I138" s="169"/>
      <c r="J138" s="170"/>
      <c r="K138" s="171"/>
      <c r="L138" s="33"/>
      <c r="M138" s="172" t="s">
        <v>1</v>
      </c>
      <c r="N138" s="173" t="s">
        <v>48</v>
      </c>
      <c r="O138" s="58"/>
      <c r="P138" s="174">
        <f t="shared" si="0"/>
        <v>0</v>
      </c>
      <c r="Q138" s="174">
        <v>2.6800000000000001E-3</v>
      </c>
      <c r="R138" s="174">
        <f t="shared" si="1"/>
        <v>7.6112000000000003E-3</v>
      </c>
      <c r="S138" s="174">
        <v>0</v>
      </c>
      <c r="T138" s="175">
        <f t="shared" si="2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6" t="s">
        <v>105</v>
      </c>
      <c r="AT138" s="176" t="s">
        <v>175</v>
      </c>
      <c r="AU138" s="176" t="s">
        <v>93</v>
      </c>
      <c r="AY138" s="14" t="s">
        <v>173</v>
      </c>
      <c r="BE138" s="100">
        <f t="shared" si="3"/>
        <v>0</v>
      </c>
      <c r="BF138" s="100">
        <f t="shared" si="4"/>
        <v>0</v>
      </c>
      <c r="BG138" s="100">
        <f t="shared" si="5"/>
        <v>0</v>
      </c>
      <c r="BH138" s="100">
        <f t="shared" si="6"/>
        <v>0</v>
      </c>
      <c r="BI138" s="100">
        <f t="shared" si="7"/>
        <v>0</v>
      </c>
      <c r="BJ138" s="14" t="s">
        <v>93</v>
      </c>
      <c r="BK138" s="100">
        <f t="shared" si="8"/>
        <v>0</v>
      </c>
      <c r="BL138" s="14" t="s">
        <v>105</v>
      </c>
      <c r="BM138" s="176" t="s">
        <v>190</v>
      </c>
    </row>
    <row r="139" spans="1:65" s="2" customFormat="1" ht="24.2" customHeight="1">
      <c r="A139" s="32"/>
      <c r="B139" s="132"/>
      <c r="C139" s="164" t="s">
        <v>191</v>
      </c>
      <c r="D139" s="164" t="s">
        <v>175</v>
      </c>
      <c r="E139" s="165" t="s">
        <v>192</v>
      </c>
      <c r="F139" s="166" t="s">
        <v>193</v>
      </c>
      <c r="G139" s="167" t="s">
        <v>178</v>
      </c>
      <c r="H139" s="168">
        <v>2.84</v>
      </c>
      <c r="I139" s="169"/>
      <c r="J139" s="170"/>
      <c r="K139" s="171"/>
      <c r="L139" s="33"/>
      <c r="M139" s="172" t="s">
        <v>1</v>
      </c>
      <c r="N139" s="173" t="s">
        <v>48</v>
      </c>
      <c r="O139" s="58"/>
      <c r="P139" s="174">
        <f t="shared" si="0"/>
        <v>0</v>
      </c>
      <c r="Q139" s="174">
        <v>5.11E-3</v>
      </c>
      <c r="R139" s="174">
        <f t="shared" si="1"/>
        <v>1.45124E-2</v>
      </c>
      <c r="S139" s="174">
        <v>0</v>
      </c>
      <c r="T139" s="175">
        <f t="shared" si="2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6" t="s">
        <v>105</v>
      </c>
      <c r="AT139" s="176" t="s">
        <v>175</v>
      </c>
      <c r="AU139" s="176" t="s">
        <v>93</v>
      </c>
      <c r="AY139" s="14" t="s">
        <v>173</v>
      </c>
      <c r="BE139" s="100">
        <f t="shared" si="3"/>
        <v>0</v>
      </c>
      <c r="BF139" s="100">
        <f t="shared" si="4"/>
        <v>0</v>
      </c>
      <c r="BG139" s="100">
        <f t="shared" si="5"/>
        <v>0</v>
      </c>
      <c r="BH139" s="100">
        <f t="shared" si="6"/>
        <v>0</v>
      </c>
      <c r="BI139" s="100">
        <f t="shared" si="7"/>
        <v>0</v>
      </c>
      <c r="BJ139" s="14" t="s">
        <v>93</v>
      </c>
      <c r="BK139" s="100">
        <f t="shared" si="8"/>
        <v>0</v>
      </c>
      <c r="BL139" s="14" t="s">
        <v>105</v>
      </c>
      <c r="BM139" s="176" t="s">
        <v>194</v>
      </c>
    </row>
    <row r="140" spans="1:65" s="2" customFormat="1" ht="24.2" customHeight="1">
      <c r="A140" s="32"/>
      <c r="B140" s="132"/>
      <c r="C140" s="164" t="s">
        <v>180</v>
      </c>
      <c r="D140" s="164" t="s">
        <v>175</v>
      </c>
      <c r="E140" s="165" t="s">
        <v>195</v>
      </c>
      <c r="F140" s="166" t="s">
        <v>196</v>
      </c>
      <c r="G140" s="167" t="s">
        <v>178</v>
      </c>
      <c r="H140" s="168">
        <v>691.03</v>
      </c>
      <c r="I140" s="169"/>
      <c r="J140" s="170"/>
      <c r="K140" s="171"/>
      <c r="L140" s="33"/>
      <c r="M140" s="172" t="s">
        <v>1</v>
      </c>
      <c r="N140" s="173" t="s">
        <v>48</v>
      </c>
      <c r="O140" s="58"/>
      <c r="P140" s="174">
        <f t="shared" si="0"/>
        <v>0</v>
      </c>
      <c r="Q140" s="174">
        <v>5.4559999999999997E-2</v>
      </c>
      <c r="R140" s="174">
        <f t="shared" si="1"/>
        <v>37.702596799999995</v>
      </c>
      <c r="S140" s="174">
        <v>0</v>
      </c>
      <c r="T140" s="175">
        <f t="shared" si="2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6" t="s">
        <v>105</v>
      </c>
      <c r="AT140" s="176" t="s">
        <v>175</v>
      </c>
      <c r="AU140" s="176" t="s">
        <v>93</v>
      </c>
      <c r="AY140" s="14" t="s">
        <v>173</v>
      </c>
      <c r="BE140" s="100">
        <f t="shared" si="3"/>
        <v>0</v>
      </c>
      <c r="BF140" s="100">
        <f t="shared" si="4"/>
        <v>0</v>
      </c>
      <c r="BG140" s="100">
        <f t="shared" si="5"/>
        <v>0</v>
      </c>
      <c r="BH140" s="100">
        <f t="shared" si="6"/>
        <v>0</v>
      </c>
      <c r="BI140" s="100">
        <f t="shared" si="7"/>
        <v>0</v>
      </c>
      <c r="BJ140" s="14" t="s">
        <v>93</v>
      </c>
      <c r="BK140" s="100">
        <f t="shared" si="8"/>
        <v>0</v>
      </c>
      <c r="BL140" s="14" t="s">
        <v>105</v>
      </c>
      <c r="BM140" s="176" t="s">
        <v>197</v>
      </c>
    </row>
    <row r="141" spans="1:65" s="2" customFormat="1" ht="37.9" customHeight="1">
      <c r="A141" s="32"/>
      <c r="B141" s="132"/>
      <c r="C141" s="164" t="s">
        <v>198</v>
      </c>
      <c r="D141" s="164" t="s">
        <v>175</v>
      </c>
      <c r="E141" s="165" t="s">
        <v>199</v>
      </c>
      <c r="F141" s="166" t="s">
        <v>200</v>
      </c>
      <c r="G141" s="167" t="s">
        <v>178</v>
      </c>
      <c r="H141" s="168">
        <v>691.03</v>
      </c>
      <c r="I141" s="169"/>
      <c r="J141" s="170"/>
      <c r="K141" s="171"/>
      <c r="L141" s="33"/>
      <c r="M141" s="172" t="s">
        <v>1</v>
      </c>
      <c r="N141" s="173" t="s">
        <v>48</v>
      </c>
      <c r="O141" s="58"/>
      <c r="P141" s="174">
        <f t="shared" si="0"/>
        <v>0</v>
      </c>
      <c r="Q141" s="174">
        <v>1.8000000000000001E-4</v>
      </c>
      <c r="R141" s="174">
        <f t="shared" si="1"/>
        <v>0.12438540000000001</v>
      </c>
      <c r="S141" s="174">
        <v>0</v>
      </c>
      <c r="T141" s="175">
        <f t="shared" si="2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6" t="s">
        <v>105</v>
      </c>
      <c r="AT141" s="176" t="s">
        <v>175</v>
      </c>
      <c r="AU141" s="176" t="s">
        <v>93</v>
      </c>
      <c r="AY141" s="14" t="s">
        <v>173</v>
      </c>
      <c r="BE141" s="100">
        <f t="shared" si="3"/>
        <v>0</v>
      </c>
      <c r="BF141" s="100">
        <f t="shared" si="4"/>
        <v>0</v>
      </c>
      <c r="BG141" s="100">
        <f t="shared" si="5"/>
        <v>0</v>
      </c>
      <c r="BH141" s="100">
        <f t="shared" si="6"/>
        <v>0</v>
      </c>
      <c r="BI141" s="100">
        <f t="shared" si="7"/>
        <v>0</v>
      </c>
      <c r="BJ141" s="14" t="s">
        <v>93</v>
      </c>
      <c r="BK141" s="100">
        <f t="shared" si="8"/>
        <v>0</v>
      </c>
      <c r="BL141" s="14" t="s">
        <v>105</v>
      </c>
      <c r="BM141" s="176" t="s">
        <v>201</v>
      </c>
    </row>
    <row r="142" spans="1:65" s="2" customFormat="1" ht="37.9" customHeight="1">
      <c r="A142" s="32"/>
      <c r="B142" s="132"/>
      <c r="C142" s="164" t="s">
        <v>202</v>
      </c>
      <c r="D142" s="164" t="s">
        <v>175</v>
      </c>
      <c r="E142" s="165" t="s">
        <v>203</v>
      </c>
      <c r="F142" s="166" t="s">
        <v>204</v>
      </c>
      <c r="G142" s="167" t="s">
        <v>178</v>
      </c>
      <c r="H142" s="168">
        <v>100.65</v>
      </c>
      <c r="I142" s="169"/>
      <c r="J142" s="170"/>
      <c r="K142" s="171"/>
      <c r="L142" s="33"/>
      <c r="M142" s="172" t="s">
        <v>1</v>
      </c>
      <c r="N142" s="173" t="s">
        <v>48</v>
      </c>
      <c r="O142" s="58"/>
      <c r="P142" s="174">
        <f t="shared" si="0"/>
        <v>0</v>
      </c>
      <c r="Q142" s="174">
        <v>2.7799999999999999E-3</v>
      </c>
      <c r="R142" s="174">
        <f t="shared" si="1"/>
        <v>0.27980700000000003</v>
      </c>
      <c r="S142" s="174">
        <v>0</v>
      </c>
      <c r="T142" s="175">
        <f t="shared" si="2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6" t="s">
        <v>105</v>
      </c>
      <c r="AT142" s="176" t="s">
        <v>175</v>
      </c>
      <c r="AU142" s="176" t="s">
        <v>93</v>
      </c>
      <c r="AY142" s="14" t="s">
        <v>173</v>
      </c>
      <c r="BE142" s="100">
        <f t="shared" si="3"/>
        <v>0</v>
      </c>
      <c r="BF142" s="100">
        <f t="shared" si="4"/>
        <v>0</v>
      </c>
      <c r="BG142" s="100">
        <f t="shared" si="5"/>
        <v>0</v>
      </c>
      <c r="BH142" s="100">
        <f t="shared" si="6"/>
        <v>0</v>
      </c>
      <c r="BI142" s="100">
        <f t="shared" si="7"/>
        <v>0</v>
      </c>
      <c r="BJ142" s="14" t="s">
        <v>93</v>
      </c>
      <c r="BK142" s="100">
        <f t="shared" si="8"/>
        <v>0</v>
      </c>
      <c r="BL142" s="14" t="s">
        <v>105</v>
      </c>
      <c r="BM142" s="176" t="s">
        <v>205</v>
      </c>
    </row>
    <row r="143" spans="1:65" s="2" customFormat="1" ht="49.15" customHeight="1">
      <c r="A143" s="32"/>
      <c r="B143" s="132"/>
      <c r="C143" s="164" t="s">
        <v>206</v>
      </c>
      <c r="D143" s="164" t="s">
        <v>175</v>
      </c>
      <c r="E143" s="165" t="s">
        <v>207</v>
      </c>
      <c r="F143" s="166" t="s">
        <v>208</v>
      </c>
      <c r="G143" s="167" t="s">
        <v>178</v>
      </c>
      <c r="H143" s="168">
        <v>100.65</v>
      </c>
      <c r="I143" s="169"/>
      <c r="J143" s="170"/>
      <c r="K143" s="171"/>
      <c r="L143" s="33"/>
      <c r="M143" s="172" t="s">
        <v>1</v>
      </c>
      <c r="N143" s="173" t="s">
        <v>48</v>
      </c>
      <c r="O143" s="58"/>
      <c r="P143" s="174">
        <f t="shared" si="0"/>
        <v>0</v>
      </c>
      <c r="Q143" s="174">
        <v>2.5999999999999999E-3</v>
      </c>
      <c r="R143" s="174">
        <f t="shared" si="1"/>
        <v>0.26168999999999998</v>
      </c>
      <c r="S143" s="174">
        <v>0</v>
      </c>
      <c r="T143" s="175">
        <f t="shared" si="2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6" t="s">
        <v>105</v>
      </c>
      <c r="AT143" s="176" t="s">
        <v>175</v>
      </c>
      <c r="AU143" s="176" t="s">
        <v>93</v>
      </c>
      <c r="AY143" s="14" t="s">
        <v>173</v>
      </c>
      <c r="BE143" s="100">
        <f t="shared" si="3"/>
        <v>0</v>
      </c>
      <c r="BF143" s="100">
        <f t="shared" si="4"/>
        <v>0</v>
      </c>
      <c r="BG143" s="100">
        <f t="shared" si="5"/>
        <v>0</v>
      </c>
      <c r="BH143" s="100">
        <f t="shared" si="6"/>
        <v>0</v>
      </c>
      <c r="BI143" s="100">
        <f t="shared" si="7"/>
        <v>0</v>
      </c>
      <c r="BJ143" s="14" t="s">
        <v>93</v>
      </c>
      <c r="BK143" s="100">
        <f t="shared" si="8"/>
        <v>0</v>
      </c>
      <c r="BL143" s="14" t="s">
        <v>105</v>
      </c>
      <c r="BM143" s="176" t="s">
        <v>209</v>
      </c>
    </row>
    <row r="144" spans="1:65" s="2" customFormat="1" ht="37.9" customHeight="1">
      <c r="A144" s="32"/>
      <c r="B144" s="132"/>
      <c r="C144" s="164" t="s">
        <v>210</v>
      </c>
      <c r="D144" s="164" t="s">
        <v>175</v>
      </c>
      <c r="E144" s="165" t="s">
        <v>211</v>
      </c>
      <c r="F144" s="166" t="s">
        <v>212</v>
      </c>
      <c r="G144" s="167" t="s">
        <v>178</v>
      </c>
      <c r="H144" s="168">
        <v>590.38</v>
      </c>
      <c r="I144" s="169"/>
      <c r="J144" s="170"/>
      <c r="K144" s="171"/>
      <c r="L144" s="33"/>
      <c r="M144" s="172" t="s">
        <v>1</v>
      </c>
      <c r="N144" s="173" t="s">
        <v>48</v>
      </c>
      <c r="O144" s="58"/>
      <c r="P144" s="174">
        <f t="shared" si="0"/>
        <v>0</v>
      </c>
      <c r="Q144" s="174">
        <v>2.6800000000000001E-3</v>
      </c>
      <c r="R144" s="174">
        <f t="shared" si="1"/>
        <v>1.5822184000000001</v>
      </c>
      <c r="S144" s="174">
        <v>0</v>
      </c>
      <c r="T144" s="175">
        <f t="shared" si="2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6" t="s">
        <v>105</v>
      </c>
      <c r="AT144" s="176" t="s">
        <v>175</v>
      </c>
      <c r="AU144" s="176" t="s">
        <v>93</v>
      </c>
      <c r="AY144" s="14" t="s">
        <v>173</v>
      </c>
      <c r="BE144" s="100">
        <f t="shared" si="3"/>
        <v>0</v>
      </c>
      <c r="BF144" s="100">
        <f t="shared" si="4"/>
        <v>0</v>
      </c>
      <c r="BG144" s="100">
        <f t="shared" si="5"/>
        <v>0</v>
      </c>
      <c r="BH144" s="100">
        <f t="shared" si="6"/>
        <v>0</v>
      </c>
      <c r="BI144" s="100">
        <f t="shared" si="7"/>
        <v>0</v>
      </c>
      <c r="BJ144" s="14" t="s">
        <v>93</v>
      </c>
      <c r="BK144" s="100">
        <f t="shared" si="8"/>
        <v>0</v>
      </c>
      <c r="BL144" s="14" t="s">
        <v>105</v>
      </c>
      <c r="BM144" s="176" t="s">
        <v>213</v>
      </c>
    </row>
    <row r="145" spans="1:65" s="2" customFormat="1" ht="49.15" customHeight="1">
      <c r="A145" s="32"/>
      <c r="B145" s="132"/>
      <c r="C145" s="164" t="s">
        <v>214</v>
      </c>
      <c r="D145" s="164" t="s">
        <v>175</v>
      </c>
      <c r="E145" s="165" t="s">
        <v>215</v>
      </c>
      <c r="F145" s="166" t="s">
        <v>216</v>
      </c>
      <c r="G145" s="167" t="s">
        <v>178</v>
      </c>
      <c r="H145" s="168">
        <v>25.04</v>
      </c>
      <c r="I145" s="169"/>
      <c r="J145" s="170"/>
      <c r="K145" s="171"/>
      <c r="L145" s="33"/>
      <c r="M145" s="172" t="s">
        <v>1</v>
      </c>
      <c r="N145" s="173" t="s">
        <v>48</v>
      </c>
      <c r="O145" s="58"/>
      <c r="P145" s="174">
        <f t="shared" si="0"/>
        <v>0</v>
      </c>
      <c r="Q145" s="174">
        <v>2.5000000000000001E-3</v>
      </c>
      <c r="R145" s="174">
        <f t="shared" si="1"/>
        <v>6.2600000000000003E-2</v>
      </c>
      <c r="S145" s="174">
        <v>0</v>
      </c>
      <c r="T145" s="175">
        <f t="shared" si="2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6" t="s">
        <v>105</v>
      </c>
      <c r="AT145" s="176" t="s">
        <v>175</v>
      </c>
      <c r="AU145" s="176" t="s">
        <v>93</v>
      </c>
      <c r="AY145" s="14" t="s">
        <v>173</v>
      </c>
      <c r="BE145" s="100">
        <f t="shared" si="3"/>
        <v>0</v>
      </c>
      <c r="BF145" s="100">
        <f t="shared" si="4"/>
        <v>0</v>
      </c>
      <c r="BG145" s="100">
        <f t="shared" si="5"/>
        <v>0</v>
      </c>
      <c r="BH145" s="100">
        <f t="shared" si="6"/>
        <v>0</v>
      </c>
      <c r="BI145" s="100">
        <f t="shared" si="7"/>
        <v>0</v>
      </c>
      <c r="BJ145" s="14" t="s">
        <v>93</v>
      </c>
      <c r="BK145" s="100">
        <f t="shared" si="8"/>
        <v>0</v>
      </c>
      <c r="BL145" s="14" t="s">
        <v>105</v>
      </c>
      <c r="BM145" s="176" t="s">
        <v>217</v>
      </c>
    </row>
    <row r="146" spans="1:65" s="2" customFormat="1" ht="24.2" customHeight="1">
      <c r="A146" s="32"/>
      <c r="B146" s="132"/>
      <c r="C146" s="164" t="s">
        <v>218</v>
      </c>
      <c r="D146" s="164" t="s">
        <v>175</v>
      </c>
      <c r="E146" s="165" t="s">
        <v>219</v>
      </c>
      <c r="F146" s="166" t="s">
        <v>220</v>
      </c>
      <c r="G146" s="167" t="s">
        <v>178</v>
      </c>
      <c r="H146" s="168">
        <v>127.02500000000001</v>
      </c>
      <c r="I146" s="169"/>
      <c r="J146" s="170"/>
      <c r="K146" s="171"/>
      <c r="L146" s="33"/>
      <c r="M146" s="172" t="s">
        <v>1</v>
      </c>
      <c r="N146" s="173" t="s">
        <v>48</v>
      </c>
      <c r="O146" s="58"/>
      <c r="P146" s="174">
        <f t="shared" si="0"/>
        <v>0</v>
      </c>
      <c r="Q146" s="174">
        <v>5.11E-3</v>
      </c>
      <c r="R146" s="174">
        <f t="shared" si="1"/>
        <v>0.64909775000000003</v>
      </c>
      <c r="S146" s="174">
        <v>0</v>
      </c>
      <c r="T146" s="175">
        <f t="shared" si="2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6" t="s">
        <v>105</v>
      </c>
      <c r="AT146" s="176" t="s">
        <v>175</v>
      </c>
      <c r="AU146" s="176" t="s">
        <v>93</v>
      </c>
      <c r="AY146" s="14" t="s">
        <v>173</v>
      </c>
      <c r="BE146" s="100">
        <f t="shared" si="3"/>
        <v>0</v>
      </c>
      <c r="BF146" s="100">
        <f t="shared" si="4"/>
        <v>0</v>
      </c>
      <c r="BG146" s="100">
        <f t="shared" si="5"/>
        <v>0</v>
      </c>
      <c r="BH146" s="100">
        <f t="shared" si="6"/>
        <v>0</v>
      </c>
      <c r="BI146" s="100">
        <f t="shared" si="7"/>
        <v>0</v>
      </c>
      <c r="BJ146" s="14" t="s">
        <v>93</v>
      </c>
      <c r="BK146" s="100">
        <f t="shared" si="8"/>
        <v>0</v>
      </c>
      <c r="BL146" s="14" t="s">
        <v>105</v>
      </c>
      <c r="BM146" s="176" t="s">
        <v>221</v>
      </c>
    </row>
    <row r="147" spans="1:65" s="2" customFormat="1" ht="37.9" customHeight="1">
      <c r="A147" s="32"/>
      <c r="B147" s="132"/>
      <c r="C147" s="164" t="s">
        <v>222</v>
      </c>
      <c r="D147" s="164" t="s">
        <v>175</v>
      </c>
      <c r="E147" s="165" t="s">
        <v>223</v>
      </c>
      <c r="F147" s="166" t="s">
        <v>224</v>
      </c>
      <c r="G147" s="167" t="s">
        <v>178</v>
      </c>
      <c r="H147" s="168">
        <v>28.73</v>
      </c>
      <c r="I147" s="169"/>
      <c r="J147" s="170"/>
      <c r="K147" s="171"/>
      <c r="L147" s="33"/>
      <c r="M147" s="172" t="s">
        <v>1</v>
      </c>
      <c r="N147" s="173" t="s">
        <v>48</v>
      </c>
      <c r="O147" s="58"/>
      <c r="P147" s="174">
        <f t="shared" si="0"/>
        <v>0</v>
      </c>
      <c r="Q147" s="174">
        <v>1.7735000000000001E-2</v>
      </c>
      <c r="R147" s="174">
        <f t="shared" si="1"/>
        <v>0.50952655000000002</v>
      </c>
      <c r="S147" s="174">
        <v>0</v>
      </c>
      <c r="T147" s="175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6" t="s">
        <v>105</v>
      </c>
      <c r="AT147" s="176" t="s">
        <v>175</v>
      </c>
      <c r="AU147" s="176" t="s">
        <v>93</v>
      </c>
      <c r="AY147" s="14" t="s">
        <v>173</v>
      </c>
      <c r="BE147" s="100">
        <f t="shared" si="3"/>
        <v>0</v>
      </c>
      <c r="BF147" s="100">
        <f t="shared" si="4"/>
        <v>0</v>
      </c>
      <c r="BG147" s="100">
        <f t="shared" si="5"/>
        <v>0</v>
      </c>
      <c r="BH147" s="100">
        <f t="shared" si="6"/>
        <v>0</v>
      </c>
      <c r="BI147" s="100">
        <f t="shared" si="7"/>
        <v>0</v>
      </c>
      <c r="BJ147" s="14" t="s">
        <v>93</v>
      </c>
      <c r="BK147" s="100">
        <f t="shared" si="8"/>
        <v>0</v>
      </c>
      <c r="BL147" s="14" t="s">
        <v>105</v>
      </c>
      <c r="BM147" s="176" t="s">
        <v>225</v>
      </c>
    </row>
    <row r="148" spans="1:65" s="2" customFormat="1" ht="37.9" customHeight="1">
      <c r="A148" s="32"/>
      <c r="B148" s="132"/>
      <c r="C148" s="164" t="s">
        <v>226</v>
      </c>
      <c r="D148" s="164" t="s">
        <v>175</v>
      </c>
      <c r="E148" s="165" t="s">
        <v>227</v>
      </c>
      <c r="F148" s="166" t="s">
        <v>228</v>
      </c>
      <c r="G148" s="167" t="s">
        <v>178</v>
      </c>
      <c r="H148" s="168">
        <v>656.29</v>
      </c>
      <c r="I148" s="169"/>
      <c r="J148" s="170"/>
      <c r="K148" s="171"/>
      <c r="L148" s="33"/>
      <c r="M148" s="172" t="s">
        <v>1</v>
      </c>
      <c r="N148" s="173" t="s">
        <v>48</v>
      </c>
      <c r="O148" s="58"/>
      <c r="P148" s="174">
        <f t="shared" si="0"/>
        <v>0</v>
      </c>
      <c r="Q148" s="174">
        <v>2.6450000000000001E-2</v>
      </c>
      <c r="R148" s="174">
        <f t="shared" si="1"/>
        <v>17.358870499999998</v>
      </c>
      <c r="S148" s="174">
        <v>0</v>
      </c>
      <c r="T148" s="175">
        <f t="shared" si="2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6" t="s">
        <v>105</v>
      </c>
      <c r="AT148" s="176" t="s">
        <v>175</v>
      </c>
      <c r="AU148" s="176" t="s">
        <v>93</v>
      </c>
      <c r="AY148" s="14" t="s">
        <v>173</v>
      </c>
      <c r="BE148" s="100">
        <f t="shared" si="3"/>
        <v>0</v>
      </c>
      <c r="BF148" s="100">
        <f t="shared" si="4"/>
        <v>0</v>
      </c>
      <c r="BG148" s="100">
        <f t="shared" si="5"/>
        <v>0</v>
      </c>
      <c r="BH148" s="100">
        <f t="shared" si="6"/>
        <v>0</v>
      </c>
      <c r="BI148" s="100">
        <f t="shared" si="7"/>
        <v>0</v>
      </c>
      <c r="BJ148" s="14" t="s">
        <v>93</v>
      </c>
      <c r="BK148" s="100">
        <f t="shared" si="8"/>
        <v>0</v>
      </c>
      <c r="BL148" s="14" t="s">
        <v>105</v>
      </c>
      <c r="BM148" s="176" t="s">
        <v>229</v>
      </c>
    </row>
    <row r="149" spans="1:65" s="2" customFormat="1" ht="37.9" customHeight="1">
      <c r="A149" s="32"/>
      <c r="B149" s="132"/>
      <c r="C149" s="164" t="s">
        <v>230</v>
      </c>
      <c r="D149" s="164" t="s">
        <v>175</v>
      </c>
      <c r="E149" s="165" t="s">
        <v>231</v>
      </c>
      <c r="F149" s="166" t="s">
        <v>232</v>
      </c>
      <c r="G149" s="167" t="s">
        <v>178</v>
      </c>
      <c r="H149" s="168">
        <v>6.01</v>
      </c>
      <c r="I149" s="169"/>
      <c r="J149" s="170"/>
      <c r="K149" s="171"/>
      <c r="L149" s="33"/>
      <c r="M149" s="172" t="s">
        <v>1</v>
      </c>
      <c r="N149" s="173" t="s">
        <v>48</v>
      </c>
      <c r="O149" s="58"/>
      <c r="P149" s="174">
        <f t="shared" si="0"/>
        <v>0</v>
      </c>
      <c r="Q149" s="174">
        <v>1.4080000000000001E-2</v>
      </c>
      <c r="R149" s="174">
        <f t="shared" si="1"/>
        <v>8.4620799999999996E-2</v>
      </c>
      <c r="S149" s="174">
        <v>0</v>
      </c>
      <c r="T149" s="175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6" t="s">
        <v>105</v>
      </c>
      <c r="AT149" s="176" t="s">
        <v>175</v>
      </c>
      <c r="AU149" s="176" t="s">
        <v>93</v>
      </c>
      <c r="AY149" s="14" t="s">
        <v>173</v>
      </c>
      <c r="BE149" s="100">
        <f t="shared" si="3"/>
        <v>0</v>
      </c>
      <c r="BF149" s="100">
        <f t="shared" si="4"/>
        <v>0</v>
      </c>
      <c r="BG149" s="100">
        <f t="shared" si="5"/>
        <v>0</v>
      </c>
      <c r="BH149" s="100">
        <f t="shared" si="6"/>
        <v>0</v>
      </c>
      <c r="BI149" s="100">
        <f t="shared" si="7"/>
        <v>0</v>
      </c>
      <c r="BJ149" s="14" t="s">
        <v>93</v>
      </c>
      <c r="BK149" s="100">
        <f t="shared" si="8"/>
        <v>0</v>
      </c>
      <c r="BL149" s="14" t="s">
        <v>105</v>
      </c>
      <c r="BM149" s="176" t="s">
        <v>233</v>
      </c>
    </row>
    <row r="150" spans="1:65" s="2" customFormat="1" ht="37.9" customHeight="1">
      <c r="A150" s="32"/>
      <c r="B150" s="132"/>
      <c r="C150" s="164" t="s">
        <v>234</v>
      </c>
      <c r="D150" s="164" t="s">
        <v>175</v>
      </c>
      <c r="E150" s="165" t="s">
        <v>235</v>
      </c>
      <c r="F150" s="166" t="s">
        <v>236</v>
      </c>
      <c r="G150" s="167" t="s">
        <v>178</v>
      </c>
      <c r="H150" s="168">
        <v>2.84</v>
      </c>
      <c r="I150" s="169"/>
      <c r="J150" s="170"/>
      <c r="K150" s="171"/>
      <c r="L150" s="33"/>
      <c r="M150" s="172" t="s">
        <v>1</v>
      </c>
      <c r="N150" s="173" t="s">
        <v>48</v>
      </c>
      <c r="O150" s="58"/>
      <c r="P150" s="174">
        <f t="shared" si="0"/>
        <v>0</v>
      </c>
      <c r="Q150" s="174">
        <v>1.6174000000000001E-2</v>
      </c>
      <c r="R150" s="174">
        <f t="shared" si="1"/>
        <v>4.5934160000000002E-2</v>
      </c>
      <c r="S150" s="174">
        <v>0</v>
      </c>
      <c r="T150" s="175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6" t="s">
        <v>105</v>
      </c>
      <c r="AT150" s="176" t="s">
        <v>175</v>
      </c>
      <c r="AU150" s="176" t="s">
        <v>93</v>
      </c>
      <c r="AY150" s="14" t="s">
        <v>173</v>
      </c>
      <c r="BE150" s="100">
        <f t="shared" si="3"/>
        <v>0</v>
      </c>
      <c r="BF150" s="100">
        <f t="shared" si="4"/>
        <v>0</v>
      </c>
      <c r="BG150" s="100">
        <f t="shared" si="5"/>
        <v>0</v>
      </c>
      <c r="BH150" s="100">
        <f t="shared" si="6"/>
        <v>0</v>
      </c>
      <c r="BI150" s="100">
        <f t="shared" si="7"/>
        <v>0</v>
      </c>
      <c r="BJ150" s="14" t="s">
        <v>93</v>
      </c>
      <c r="BK150" s="100">
        <f t="shared" si="8"/>
        <v>0</v>
      </c>
      <c r="BL150" s="14" t="s">
        <v>105</v>
      </c>
      <c r="BM150" s="176" t="s">
        <v>237</v>
      </c>
    </row>
    <row r="151" spans="1:65" s="12" customFormat="1" ht="22.9" customHeight="1">
      <c r="B151" s="151"/>
      <c r="D151" s="152" t="s">
        <v>81</v>
      </c>
      <c r="E151" s="162" t="s">
        <v>206</v>
      </c>
      <c r="F151" s="162" t="s">
        <v>238</v>
      </c>
      <c r="I151" s="154"/>
      <c r="J151" s="163"/>
      <c r="L151" s="151"/>
      <c r="M151" s="156"/>
      <c r="N151" s="157"/>
      <c r="O151" s="157"/>
      <c r="P151" s="158">
        <f>SUM(P152:P173)</f>
        <v>0</v>
      </c>
      <c r="Q151" s="157"/>
      <c r="R151" s="158">
        <f>SUM(R152:R173)</f>
        <v>16.878676600000002</v>
      </c>
      <c r="S151" s="157"/>
      <c r="T151" s="159">
        <f>SUM(T152:T173)</f>
        <v>20.110870000000002</v>
      </c>
      <c r="AR151" s="152" t="s">
        <v>88</v>
      </c>
      <c r="AT151" s="160" t="s">
        <v>81</v>
      </c>
      <c r="AU151" s="160" t="s">
        <v>88</v>
      </c>
      <c r="AY151" s="152" t="s">
        <v>173</v>
      </c>
      <c r="BK151" s="161">
        <f>SUM(BK152:BK173)</f>
        <v>0</v>
      </c>
    </row>
    <row r="152" spans="1:65" s="2" customFormat="1" ht="24.2" customHeight="1">
      <c r="A152" s="32"/>
      <c r="B152" s="132"/>
      <c r="C152" s="164" t="s">
        <v>239</v>
      </c>
      <c r="D152" s="164" t="s">
        <v>175</v>
      </c>
      <c r="E152" s="165" t="s">
        <v>240</v>
      </c>
      <c r="F152" s="166" t="s">
        <v>241</v>
      </c>
      <c r="G152" s="167" t="s">
        <v>178</v>
      </c>
      <c r="H152" s="168">
        <v>794.68499999999995</v>
      </c>
      <c r="I152" s="169"/>
      <c r="J152" s="170"/>
      <c r="K152" s="171"/>
      <c r="L152" s="33"/>
      <c r="M152" s="172" t="s">
        <v>1</v>
      </c>
      <c r="N152" s="173" t="s">
        <v>48</v>
      </c>
      <c r="O152" s="58"/>
      <c r="P152" s="174">
        <f t="shared" ref="P152:P173" si="9">O152*H152</f>
        <v>0</v>
      </c>
      <c r="Q152" s="174">
        <v>2.103E-2</v>
      </c>
      <c r="R152" s="174">
        <f t="shared" ref="R152:R173" si="10">Q152*H152</f>
        <v>16.712225549999999</v>
      </c>
      <c r="S152" s="174">
        <v>0</v>
      </c>
      <c r="T152" s="175">
        <f t="shared" ref="T152:T173" si="11"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6" t="s">
        <v>105</v>
      </c>
      <c r="AT152" s="176" t="s">
        <v>175</v>
      </c>
      <c r="AU152" s="176" t="s">
        <v>93</v>
      </c>
      <c r="AY152" s="14" t="s">
        <v>173</v>
      </c>
      <c r="BE152" s="100">
        <f t="shared" ref="BE152:BE173" si="12">IF(N152="základná",J152,0)</f>
        <v>0</v>
      </c>
      <c r="BF152" s="100">
        <f t="shared" ref="BF152:BF173" si="13">IF(N152="znížená",J152,0)</f>
        <v>0</v>
      </c>
      <c r="BG152" s="100">
        <f t="shared" ref="BG152:BG173" si="14">IF(N152="zákl. prenesená",J152,0)</f>
        <v>0</v>
      </c>
      <c r="BH152" s="100">
        <f t="shared" ref="BH152:BH173" si="15">IF(N152="zníž. prenesená",J152,0)</f>
        <v>0</v>
      </c>
      <c r="BI152" s="100">
        <f t="shared" ref="BI152:BI173" si="16">IF(N152="nulová",J152,0)</f>
        <v>0</v>
      </c>
      <c r="BJ152" s="14" t="s">
        <v>93</v>
      </c>
      <c r="BK152" s="100">
        <f t="shared" ref="BK152:BK173" si="17">ROUND(I152*H152,2)</f>
        <v>0</v>
      </c>
      <c r="BL152" s="14" t="s">
        <v>105</v>
      </c>
      <c r="BM152" s="176" t="s">
        <v>242</v>
      </c>
    </row>
    <row r="153" spans="1:65" s="2" customFormat="1" ht="24.2" customHeight="1">
      <c r="A153" s="32"/>
      <c r="B153" s="132"/>
      <c r="C153" s="164" t="s">
        <v>243</v>
      </c>
      <c r="D153" s="164" t="s">
        <v>175</v>
      </c>
      <c r="E153" s="165" t="s">
        <v>244</v>
      </c>
      <c r="F153" s="166" t="s">
        <v>245</v>
      </c>
      <c r="G153" s="167" t="s">
        <v>178</v>
      </c>
      <c r="H153" s="168">
        <v>794.68499999999995</v>
      </c>
      <c r="I153" s="169"/>
      <c r="J153" s="170"/>
      <c r="K153" s="171"/>
      <c r="L153" s="33"/>
      <c r="M153" s="172" t="s">
        <v>1</v>
      </c>
      <c r="N153" s="173" t="s">
        <v>48</v>
      </c>
      <c r="O153" s="58"/>
      <c r="P153" s="174">
        <f t="shared" si="9"/>
        <v>0</v>
      </c>
      <c r="Q153" s="174">
        <v>0</v>
      </c>
      <c r="R153" s="174">
        <f t="shared" si="10"/>
        <v>0</v>
      </c>
      <c r="S153" s="174">
        <v>0</v>
      </c>
      <c r="T153" s="175">
        <f t="shared" si="11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6" t="s">
        <v>105</v>
      </c>
      <c r="AT153" s="176" t="s">
        <v>175</v>
      </c>
      <c r="AU153" s="176" t="s">
        <v>93</v>
      </c>
      <c r="AY153" s="14" t="s">
        <v>173</v>
      </c>
      <c r="BE153" s="100">
        <f t="shared" si="12"/>
        <v>0</v>
      </c>
      <c r="BF153" s="100">
        <f t="shared" si="13"/>
        <v>0</v>
      </c>
      <c r="BG153" s="100">
        <f t="shared" si="14"/>
        <v>0</v>
      </c>
      <c r="BH153" s="100">
        <f t="shared" si="15"/>
        <v>0</v>
      </c>
      <c r="BI153" s="100">
        <f t="shared" si="16"/>
        <v>0</v>
      </c>
      <c r="BJ153" s="14" t="s">
        <v>93</v>
      </c>
      <c r="BK153" s="100">
        <f t="shared" si="17"/>
        <v>0</v>
      </c>
      <c r="BL153" s="14" t="s">
        <v>105</v>
      </c>
      <c r="BM153" s="176" t="s">
        <v>246</v>
      </c>
    </row>
    <row r="154" spans="1:65" s="2" customFormat="1" ht="37.9" customHeight="1">
      <c r="A154" s="32"/>
      <c r="B154" s="132"/>
      <c r="C154" s="164" t="s">
        <v>247</v>
      </c>
      <c r="D154" s="164" t="s">
        <v>175</v>
      </c>
      <c r="E154" s="165" t="s">
        <v>248</v>
      </c>
      <c r="F154" s="166" t="s">
        <v>249</v>
      </c>
      <c r="G154" s="167" t="s">
        <v>178</v>
      </c>
      <c r="H154" s="168">
        <v>7946.85</v>
      </c>
      <c r="I154" s="169"/>
      <c r="J154" s="170"/>
      <c r="K154" s="171"/>
      <c r="L154" s="33"/>
      <c r="M154" s="172" t="s">
        <v>1</v>
      </c>
      <c r="N154" s="173" t="s">
        <v>48</v>
      </c>
      <c r="O154" s="58"/>
      <c r="P154" s="174">
        <f t="shared" si="9"/>
        <v>0</v>
      </c>
      <c r="Q154" s="174">
        <v>0</v>
      </c>
      <c r="R154" s="174">
        <f t="shared" si="10"/>
        <v>0</v>
      </c>
      <c r="S154" s="174">
        <v>0</v>
      </c>
      <c r="T154" s="175">
        <f t="shared" si="11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6" t="s">
        <v>105</v>
      </c>
      <c r="AT154" s="176" t="s">
        <v>175</v>
      </c>
      <c r="AU154" s="176" t="s">
        <v>93</v>
      </c>
      <c r="AY154" s="14" t="s">
        <v>173</v>
      </c>
      <c r="BE154" s="100">
        <f t="shared" si="12"/>
        <v>0</v>
      </c>
      <c r="BF154" s="100">
        <f t="shared" si="13"/>
        <v>0</v>
      </c>
      <c r="BG154" s="100">
        <f t="shared" si="14"/>
        <v>0</v>
      </c>
      <c r="BH154" s="100">
        <f t="shared" si="15"/>
        <v>0</v>
      </c>
      <c r="BI154" s="100">
        <f t="shared" si="16"/>
        <v>0</v>
      </c>
      <c r="BJ154" s="14" t="s">
        <v>93</v>
      </c>
      <c r="BK154" s="100">
        <f t="shared" si="17"/>
        <v>0</v>
      </c>
      <c r="BL154" s="14" t="s">
        <v>105</v>
      </c>
      <c r="BM154" s="176" t="s">
        <v>250</v>
      </c>
    </row>
    <row r="155" spans="1:65" s="2" customFormat="1" ht="14.45" customHeight="1">
      <c r="A155" s="32"/>
      <c r="B155" s="132"/>
      <c r="C155" s="164" t="s">
        <v>7</v>
      </c>
      <c r="D155" s="164" t="s">
        <v>175</v>
      </c>
      <c r="E155" s="165" t="s">
        <v>251</v>
      </c>
      <c r="F155" s="166" t="s">
        <v>252</v>
      </c>
      <c r="G155" s="167" t="s">
        <v>178</v>
      </c>
      <c r="H155" s="168">
        <v>655.13099999999997</v>
      </c>
      <c r="I155" s="169"/>
      <c r="J155" s="170"/>
      <c r="K155" s="171"/>
      <c r="L155" s="33"/>
      <c r="M155" s="172" t="s">
        <v>1</v>
      </c>
      <c r="N155" s="173" t="s">
        <v>48</v>
      </c>
      <c r="O155" s="58"/>
      <c r="P155" s="174">
        <f t="shared" si="9"/>
        <v>0</v>
      </c>
      <c r="Q155" s="174">
        <v>5.0000000000000002E-5</v>
      </c>
      <c r="R155" s="174">
        <f t="shared" si="10"/>
        <v>3.2756550000000002E-2</v>
      </c>
      <c r="S155" s="174">
        <v>0</v>
      </c>
      <c r="T155" s="175">
        <f t="shared" si="11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6" t="s">
        <v>105</v>
      </c>
      <c r="AT155" s="176" t="s">
        <v>175</v>
      </c>
      <c r="AU155" s="176" t="s">
        <v>93</v>
      </c>
      <c r="AY155" s="14" t="s">
        <v>173</v>
      </c>
      <c r="BE155" s="100">
        <f t="shared" si="12"/>
        <v>0</v>
      </c>
      <c r="BF155" s="100">
        <f t="shared" si="13"/>
        <v>0</v>
      </c>
      <c r="BG155" s="100">
        <f t="shared" si="14"/>
        <v>0</v>
      </c>
      <c r="BH155" s="100">
        <f t="shared" si="15"/>
        <v>0</v>
      </c>
      <c r="BI155" s="100">
        <f t="shared" si="16"/>
        <v>0</v>
      </c>
      <c r="BJ155" s="14" t="s">
        <v>93</v>
      </c>
      <c r="BK155" s="100">
        <f t="shared" si="17"/>
        <v>0</v>
      </c>
      <c r="BL155" s="14" t="s">
        <v>105</v>
      </c>
      <c r="BM155" s="176" t="s">
        <v>253</v>
      </c>
    </row>
    <row r="156" spans="1:65" s="2" customFormat="1" ht="14.45" customHeight="1">
      <c r="A156" s="32"/>
      <c r="B156" s="132"/>
      <c r="C156" s="164" t="s">
        <v>254</v>
      </c>
      <c r="D156" s="164" t="s">
        <v>175</v>
      </c>
      <c r="E156" s="165" t="s">
        <v>255</v>
      </c>
      <c r="F156" s="166" t="s">
        <v>256</v>
      </c>
      <c r="G156" s="167" t="s">
        <v>178</v>
      </c>
      <c r="H156" s="168">
        <v>655.13099999999997</v>
      </c>
      <c r="I156" s="169"/>
      <c r="J156" s="170"/>
      <c r="K156" s="171"/>
      <c r="L156" s="33"/>
      <c r="M156" s="172" t="s">
        <v>1</v>
      </c>
      <c r="N156" s="173" t="s">
        <v>48</v>
      </c>
      <c r="O156" s="58"/>
      <c r="P156" s="174">
        <f t="shared" si="9"/>
        <v>0</v>
      </c>
      <c r="Q156" s="174">
        <v>0</v>
      </c>
      <c r="R156" s="174">
        <f t="shared" si="10"/>
        <v>0</v>
      </c>
      <c r="S156" s="174">
        <v>0</v>
      </c>
      <c r="T156" s="175">
        <f t="shared" si="11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6" t="s">
        <v>105</v>
      </c>
      <c r="AT156" s="176" t="s">
        <v>175</v>
      </c>
      <c r="AU156" s="176" t="s">
        <v>93</v>
      </c>
      <c r="AY156" s="14" t="s">
        <v>173</v>
      </c>
      <c r="BE156" s="100">
        <f t="shared" si="12"/>
        <v>0</v>
      </c>
      <c r="BF156" s="100">
        <f t="shared" si="13"/>
        <v>0</v>
      </c>
      <c r="BG156" s="100">
        <f t="shared" si="14"/>
        <v>0</v>
      </c>
      <c r="BH156" s="100">
        <f t="shared" si="15"/>
        <v>0</v>
      </c>
      <c r="BI156" s="100">
        <f t="shared" si="16"/>
        <v>0</v>
      </c>
      <c r="BJ156" s="14" t="s">
        <v>93</v>
      </c>
      <c r="BK156" s="100">
        <f t="shared" si="17"/>
        <v>0</v>
      </c>
      <c r="BL156" s="14" t="s">
        <v>105</v>
      </c>
      <c r="BM156" s="176" t="s">
        <v>257</v>
      </c>
    </row>
    <row r="157" spans="1:65" s="2" customFormat="1" ht="24.2" customHeight="1">
      <c r="A157" s="32"/>
      <c r="B157" s="132"/>
      <c r="C157" s="164" t="s">
        <v>258</v>
      </c>
      <c r="D157" s="164" t="s">
        <v>175</v>
      </c>
      <c r="E157" s="165" t="s">
        <v>259</v>
      </c>
      <c r="F157" s="166" t="s">
        <v>260</v>
      </c>
      <c r="G157" s="167" t="s">
        <v>261</v>
      </c>
      <c r="H157" s="168">
        <v>13.58</v>
      </c>
      <c r="I157" s="169"/>
      <c r="J157" s="170"/>
      <c r="K157" s="171"/>
      <c r="L157" s="33"/>
      <c r="M157" s="172" t="s">
        <v>1</v>
      </c>
      <c r="N157" s="173" t="s">
        <v>48</v>
      </c>
      <c r="O157" s="58"/>
      <c r="P157" s="174">
        <f t="shared" si="9"/>
        <v>0</v>
      </c>
      <c r="Q157" s="174">
        <v>3.0200000000000001E-3</v>
      </c>
      <c r="R157" s="174">
        <f t="shared" si="10"/>
        <v>4.1011600000000002E-2</v>
      </c>
      <c r="S157" s="174">
        <v>0</v>
      </c>
      <c r="T157" s="175">
        <f t="shared" si="11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6" t="s">
        <v>105</v>
      </c>
      <c r="AT157" s="176" t="s">
        <v>175</v>
      </c>
      <c r="AU157" s="176" t="s">
        <v>93</v>
      </c>
      <c r="AY157" s="14" t="s">
        <v>173</v>
      </c>
      <c r="BE157" s="100">
        <f t="shared" si="12"/>
        <v>0</v>
      </c>
      <c r="BF157" s="100">
        <f t="shared" si="13"/>
        <v>0</v>
      </c>
      <c r="BG157" s="100">
        <f t="shared" si="14"/>
        <v>0</v>
      </c>
      <c r="BH157" s="100">
        <f t="shared" si="15"/>
        <v>0</v>
      </c>
      <c r="BI157" s="100">
        <f t="shared" si="16"/>
        <v>0</v>
      </c>
      <c r="BJ157" s="14" t="s">
        <v>93</v>
      </c>
      <c r="BK157" s="100">
        <f t="shared" si="17"/>
        <v>0</v>
      </c>
      <c r="BL157" s="14" t="s">
        <v>105</v>
      </c>
      <c r="BM157" s="176" t="s">
        <v>262</v>
      </c>
    </row>
    <row r="158" spans="1:65" s="2" customFormat="1" ht="24.2" customHeight="1">
      <c r="A158" s="32"/>
      <c r="B158" s="132"/>
      <c r="C158" s="164" t="s">
        <v>263</v>
      </c>
      <c r="D158" s="164" t="s">
        <v>175</v>
      </c>
      <c r="E158" s="165" t="s">
        <v>264</v>
      </c>
      <c r="F158" s="166" t="s">
        <v>265</v>
      </c>
      <c r="G158" s="167" t="s">
        <v>261</v>
      </c>
      <c r="H158" s="168">
        <v>13.58</v>
      </c>
      <c r="I158" s="169"/>
      <c r="J158" s="170"/>
      <c r="K158" s="171"/>
      <c r="L158" s="33"/>
      <c r="M158" s="172" t="s">
        <v>1</v>
      </c>
      <c r="N158" s="173" t="s">
        <v>48</v>
      </c>
      <c r="O158" s="58"/>
      <c r="P158" s="174">
        <f t="shared" si="9"/>
        <v>0</v>
      </c>
      <c r="Q158" s="174">
        <v>1.7600000000000001E-3</v>
      </c>
      <c r="R158" s="174">
        <f t="shared" si="10"/>
        <v>2.39008E-2</v>
      </c>
      <c r="S158" s="174">
        <v>0</v>
      </c>
      <c r="T158" s="175">
        <f t="shared" si="11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6" t="s">
        <v>105</v>
      </c>
      <c r="AT158" s="176" t="s">
        <v>175</v>
      </c>
      <c r="AU158" s="176" t="s">
        <v>93</v>
      </c>
      <c r="AY158" s="14" t="s">
        <v>173</v>
      </c>
      <c r="BE158" s="100">
        <f t="shared" si="12"/>
        <v>0</v>
      </c>
      <c r="BF158" s="100">
        <f t="shared" si="13"/>
        <v>0</v>
      </c>
      <c r="BG158" s="100">
        <f t="shared" si="14"/>
        <v>0</v>
      </c>
      <c r="BH158" s="100">
        <f t="shared" si="15"/>
        <v>0</v>
      </c>
      <c r="BI158" s="100">
        <f t="shared" si="16"/>
        <v>0</v>
      </c>
      <c r="BJ158" s="14" t="s">
        <v>93</v>
      </c>
      <c r="BK158" s="100">
        <f t="shared" si="17"/>
        <v>0</v>
      </c>
      <c r="BL158" s="14" t="s">
        <v>105</v>
      </c>
      <c r="BM158" s="176" t="s">
        <v>266</v>
      </c>
    </row>
    <row r="159" spans="1:65" s="2" customFormat="1" ht="24.2" customHeight="1">
      <c r="A159" s="32"/>
      <c r="B159" s="132"/>
      <c r="C159" s="164" t="s">
        <v>267</v>
      </c>
      <c r="D159" s="164" t="s">
        <v>175</v>
      </c>
      <c r="E159" s="165" t="s">
        <v>268</v>
      </c>
      <c r="F159" s="166" t="s">
        <v>269</v>
      </c>
      <c r="G159" s="167" t="s">
        <v>261</v>
      </c>
      <c r="H159" s="168">
        <v>13.58</v>
      </c>
      <c r="I159" s="169"/>
      <c r="J159" s="170"/>
      <c r="K159" s="171"/>
      <c r="L159" s="33"/>
      <c r="M159" s="172" t="s">
        <v>1</v>
      </c>
      <c r="N159" s="173" t="s">
        <v>48</v>
      </c>
      <c r="O159" s="58"/>
      <c r="P159" s="174">
        <f t="shared" si="9"/>
        <v>0</v>
      </c>
      <c r="Q159" s="174">
        <v>0</v>
      </c>
      <c r="R159" s="174">
        <f t="shared" si="10"/>
        <v>0</v>
      </c>
      <c r="S159" s="174">
        <v>0</v>
      </c>
      <c r="T159" s="175">
        <f t="shared" si="11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6" t="s">
        <v>105</v>
      </c>
      <c r="AT159" s="176" t="s">
        <v>175</v>
      </c>
      <c r="AU159" s="176" t="s">
        <v>93</v>
      </c>
      <c r="AY159" s="14" t="s">
        <v>173</v>
      </c>
      <c r="BE159" s="100">
        <f t="shared" si="12"/>
        <v>0</v>
      </c>
      <c r="BF159" s="100">
        <f t="shared" si="13"/>
        <v>0</v>
      </c>
      <c r="BG159" s="100">
        <f t="shared" si="14"/>
        <v>0</v>
      </c>
      <c r="BH159" s="100">
        <f t="shared" si="15"/>
        <v>0</v>
      </c>
      <c r="BI159" s="100">
        <f t="shared" si="16"/>
        <v>0</v>
      </c>
      <c r="BJ159" s="14" t="s">
        <v>93</v>
      </c>
      <c r="BK159" s="100">
        <f t="shared" si="17"/>
        <v>0</v>
      </c>
      <c r="BL159" s="14" t="s">
        <v>105</v>
      </c>
      <c r="BM159" s="176" t="s">
        <v>270</v>
      </c>
    </row>
    <row r="160" spans="1:65" s="2" customFormat="1" ht="37.9" customHeight="1">
      <c r="A160" s="32"/>
      <c r="B160" s="132"/>
      <c r="C160" s="164" t="s">
        <v>271</v>
      </c>
      <c r="D160" s="164" t="s">
        <v>175</v>
      </c>
      <c r="E160" s="165" t="s">
        <v>272</v>
      </c>
      <c r="F160" s="166" t="s">
        <v>273</v>
      </c>
      <c r="G160" s="167" t="s">
        <v>261</v>
      </c>
      <c r="H160" s="168">
        <v>39.979999999999997</v>
      </c>
      <c r="I160" s="169"/>
      <c r="J160" s="170"/>
      <c r="K160" s="171"/>
      <c r="L160" s="33"/>
      <c r="M160" s="172" t="s">
        <v>1</v>
      </c>
      <c r="N160" s="173" t="s">
        <v>48</v>
      </c>
      <c r="O160" s="58"/>
      <c r="P160" s="174">
        <f t="shared" si="9"/>
        <v>0</v>
      </c>
      <c r="Q160" s="174">
        <v>6.9999999999999994E-5</v>
      </c>
      <c r="R160" s="174">
        <f t="shared" si="10"/>
        <v>2.7985999999999996E-3</v>
      </c>
      <c r="S160" s="174">
        <v>0</v>
      </c>
      <c r="T160" s="175">
        <f t="shared" si="11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6" t="s">
        <v>105</v>
      </c>
      <c r="AT160" s="176" t="s">
        <v>175</v>
      </c>
      <c r="AU160" s="176" t="s">
        <v>93</v>
      </c>
      <c r="AY160" s="14" t="s">
        <v>173</v>
      </c>
      <c r="BE160" s="100">
        <f t="shared" si="12"/>
        <v>0</v>
      </c>
      <c r="BF160" s="100">
        <f t="shared" si="13"/>
        <v>0</v>
      </c>
      <c r="BG160" s="100">
        <f t="shared" si="14"/>
        <v>0</v>
      </c>
      <c r="BH160" s="100">
        <f t="shared" si="15"/>
        <v>0</v>
      </c>
      <c r="BI160" s="100">
        <f t="shared" si="16"/>
        <v>0</v>
      </c>
      <c r="BJ160" s="14" t="s">
        <v>93</v>
      </c>
      <c r="BK160" s="100">
        <f t="shared" si="17"/>
        <v>0</v>
      </c>
      <c r="BL160" s="14" t="s">
        <v>105</v>
      </c>
      <c r="BM160" s="176" t="s">
        <v>274</v>
      </c>
    </row>
    <row r="161" spans="1:65" s="2" customFormat="1" ht="37.9" customHeight="1">
      <c r="A161" s="32"/>
      <c r="B161" s="132"/>
      <c r="C161" s="164" t="s">
        <v>275</v>
      </c>
      <c r="D161" s="164" t="s">
        <v>175</v>
      </c>
      <c r="E161" s="165" t="s">
        <v>272</v>
      </c>
      <c r="F161" s="166" t="s">
        <v>273</v>
      </c>
      <c r="G161" s="167" t="s">
        <v>261</v>
      </c>
      <c r="H161" s="168">
        <v>180.62</v>
      </c>
      <c r="I161" s="169"/>
      <c r="J161" s="170"/>
      <c r="K161" s="171"/>
      <c r="L161" s="33"/>
      <c r="M161" s="172" t="s">
        <v>1</v>
      </c>
      <c r="N161" s="173" t="s">
        <v>48</v>
      </c>
      <c r="O161" s="58"/>
      <c r="P161" s="174">
        <f t="shared" si="9"/>
        <v>0</v>
      </c>
      <c r="Q161" s="174">
        <v>6.9999999999999994E-5</v>
      </c>
      <c r="R161" s="174">
        <f t="shared" si="10"/>
        <v>1.2643399999999999E-2</v>
      </c>
      <c r="S161" s="174">
        <v>0</v>
      </c>
      <c r="T161" s="175">
        <f t="shared" si="11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6" t="s">
        <v>105</v>
      </c>
      <c r="AT161" s="176" t="s">
        <v>175</v>
      </c>
      <c r="AU161" s="176" t="s">
        <v>93</v>
      </c>
      <c r="AY161" s="14" t="s">
        <v>173</v>
      </c>
      <c r="BE161" s="100">
        <f t="shared" si="12"/>
        <v>0</v>
      </c>
      <c r="BF161" s="100">
        <f t="shared" si="13"/>
        <v>0</v>
      </c>
      <c r="BG161" s="100">
        <f t="shared" si="14"/>
        <v>0</v>
      </c>
      <c r="BH161" s="100">
        <f t="shared" si="15"/>
        <v>0</v>
      </c>
      <c r="BI161" s="100">
        <f t="shared" si="16"/>
        <v>0</v>
      </c>
      <c r="BJ161" s="14" t="s">
        <v>93</v>
      </c>
      <c r="BK161" s="100">
        <f t="shared" si="17"/>
        <v>0</v>
      </c>
      <c r="BL161" s="14" t="s">
        <v>105</v>
      </c>
      <c r="BM161" s="176" t="s">
        <v>276</v>
      </c>
    </row>
    <row r="162" spans="1:65" s="2" customFormat="1" ht="24.2" customHeight="1">
      <c r="A162" s="32"/>
      <c r="B162" s="132"/>
      <c r="C162" s="164" t="s">
        <v>277</v>
      </c>
      <c r="D162" s="164" t="s">
        <v>175</v>
      </c>
      <c r="E162" s="165" t="s">
        <v>278</v>
      </c>
      <c r="F162" s="166" t="s">
        <v>279</v>
      </c>
      <c r="G162" s="167" t="s">
        <v>261</v>
      </c>
      <c r="H162" s="168">
        <v>272.73</v>
      </c>
      <c r="I162" s="169"/>
      <c r="J162" s="170"/>
      <c r="K162" s="171"/>
      <c r="L162" s="33"/>
      <c r="M162" s="172" t="s">
        <v>1</v>
      </c>
      <c r="N162" s="173" t="s">
        <v>48</v>
      </c>
      <c r="O162" s="58"/>
      <c r="P162" s="174">
        <f t="shared" si="9"/>
        <v>0</v>
      </c>
      <c r="Q162" s="174">
        <v>5.0000000000000002E-5</v>
      </c>
      <c r="R162" s="174">
        <f t="shared" si="10"/>
        <v>1.3636500000000001E-2</v>
      </c>
      <c r="S162" s="174">
        <v>0</v>
      </c>
      <c r="T162" s="175">
        <f t="shared" si="11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6" t="s">
        <v>105</v>
      </c>
      <c r="AT162" s="176" t="s">
        <v>175</v>
      </c>
      <c r="AU162" s="176" t="s">
        <v>93</v>
      </c>
      <c r="AY162" s="14" t="s">
        <v>173</v>
      </c>
      <c r="BE162" s="100">
        <f t="shared" si="12"/>
        <v>0</v>
      </c>
      <c r="BF162" s="100">
        <f t="shared" si="13"/>
        <v>0</v>
      </c>
      <c r="BG162" s="100">
        <f t="shared" si="14"/>
        <v>0</v>
      </c>
      <c r="BH162" s="100">
        <f t="shared" si="15"/>
        <v>0</v>
      </c>
      <c r="BI162" s="100">
        <f t="shared" si="16"/>
        <v>0</v>
      </c>
      <c r="BJ162" s="14" t="s">
        <v>93</v>
      </c>
      <c r="BK162" s="100">
        <f t="shared" si="17"/>
        <v>0</v>
      </c>
      <c r="BL162" s="14" t="s">
        <v>105</v>
      </c>
      <c r="BM162" s="176" t="s">
        <v>280</v>
      </c>
    </row>
    <row r="163" spans="1:65" s="2" customFormat="1" ht="24.2" customHeight="1">
      <c r="A163" s="32"/>
      <c r="B163" s="132"/>
      <c r="C163" s="164" t="s">
        <v>281</v>
      </c>
      <c r="D163" s="164" t="s">
        <v>175</v>
      </c>
      <c r="E163" s="165" t="s">
        <v>282</v>
      </c>
      <c r="F163" s="166" t="s">
        <v>283</v>
      </c>
      <c r="G163" s="167" t="s">
        <v>261</v>
      </c>
      <c r="H163" s="168">
        <v>98.38</v>
      </c>
      <c r="I163" s="169"/>
      <c r="J163" s="170"/>
      <c r="K163" s="171"/>
      <c r="L163" s="33"/>
      <c r="M163" s="172" t="s">
        <v>1</v>
      </c>
      <c r="N163" s="173" t="s">
        <v>48</v>
      </c>
      <c r="O163" s="58"/>
      <c r="P163" s="174">
        <f t="shared" si="9"/>
        <v>0</v>
      </c>
      <c r="Q163" s="174">
        <v>2.5999999999999998E-4</v>
      </c>
      <c r="R163" s="174">
        <f t="shared" si="10"/>
        <v>2.5578799999999995E-2</v>
      </c>
      <c r="S163" s="174">
        <v>0</v>
      </c>
      <c r="T163" s="175">
        <f t="shared" si="11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6" t="s">
        <v>105</v>
      </c>
      <c r="AT163" s="176" t="s">
        <v>175</v>
      </c>
      <c r="AU163" s="176" t="s">
        <v>93</v>
      </c>
      <c r="AY163" s="14" t="s">
        <v>173</v>
      </c>
      <c r="BE163" s="100">
        <f t="shared" si="12"/>
        <v>0</v>
      </c>
      <c r="BF163" s="100">
        <f t="shared" si="13"/>
        <v>0</v>
      </c>
      <c r="BG163" s="100">
        <f t="shared" si="14"/>
        <v>0</v>
      </c>
      <c r="BH163" s="100">
        <f t="shared" si="15"/>
        <v>0</v>
      </c>
      <c r="BI163" s="100">
        <f t="shared" si="16"/>
        <v>0</v>
      </c>
      <c r="BJ163" s="14" t="s">
        <v>93</v>
      </c>
      <c r="BK163" s="100">
        <f t="shared" si="17"/>
        <v>0</v>
      </c>
      <c r="BL163" s="14" t="s">
        <v>105</v>
      </c>
      <c r="BM163" s="176" t="s">
        <v>284</v>
      </c>
    </row>
    <row r="164" spans="1:65" s="2" customFormat="1" ht="24.2" customHeight="1">
      <c r="A164" s="32"/>
      <c r="B164" s="132"/>
      <c r="C164" s="164" t="s">
        <v>285</v>
      </c>
      <c r="D164" s="164" t="s">
        <v>175</v>
      </c>
      <c r="E164" s="165" t="s">
        <v>286</v>
      </c>
      <c r="F164" s="166" t="s">
        <v>287</v>
      </c>
      <c r="G164" s="167" t="s">
        <v>261</v>
      </c>
      <c r="H164" s="168">
        <v>88.28</v>
      </c>
      <c r="I164" s="169"/>
      <c r="J164" s="170"/>
      <c r="K164" s="171"/>
      <c r="L164" s="33"/>
      <c r="M164" s="172" t="s">
        <v>1</v>
      </c>
      <c r="N164" s="173" t="s">
        <v>48</v>
      </c>
      <c r="O164" s="58"/>
      <c r="P164" s="174">
        <f t="shared" si="9"/>
        <v>0</v>
      </c>
      <c r="Q164" s="174">
        <v>1.6000000000000001E-4</v>
      </c>
      <c r="R164" s="174">
        <f t="shared" si="10"/>
        <v>1.4124800000000002E-2</v>
      </c>
      <c r="S164" s="174">
        <v>0</v>
      </c>
      <c r="T164" s="175">
        <f t="shared" si="11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6" t="s">
        <v>105</v>
      </c>
      <c r="AT164" s="176" t="s">
        <v>175</v>
      </c>
      <c r="AU164" s="176" t="s">
        <v>93</v>
      </c>
      <c r="AY164" s="14" t="s">
        <v>173</v>
      </c>
      <c r="BE164" s="100">
        <f t="shared" si="12"/>
        <v>0</v>
      </c>
      <c r="BF164" s="100">
        <f t="shared" si="13"/>
        <v>0</v>
      </c>
      <c r="BG164" s="100">
        <f t="shared" si="14"/>
        <v>0</v>
      </c>
      <c r="BH164" s="100">
        <f t="shared" si="15"/>
        <v>0</v>
      </c>
      <c r="BI164" s="100">
        <f t="shared" si="16"/>
        <v>0</v>
      </c>
      <c r="BJ164" s="14" t="s">
        <v>93</v>
      </c>
      <c r="BK164" s="100">
        <f t="shared" si="17"/>
        <v>0</v>
      </c>
      <c r="BL164" s="14" t="s">
        <v>105</v>
      </c>
      <c r="BM164" s="176" t="s">
        <v>288</v>
      </c>
    </row>
    <row r="165" spans="1:65" s="2" customFormat="1" ht="24.2" customHeight="1">
      <c r="A165" s="32"/>
      <c r="B165" s="132"/>
      <c r="C165" s="164" t="s">
        <v>289</v>
      </c>
      <c r="D165" s="164" t="s">
        <v>175</v>
      </c>
      <c r="E165" s="165" t="s">
        <v>290</v>
      </c>
      <c r="F165" s="166" t="s">
        <v>291</v>
      </c>
      <c r="G165" s="167" t="s">
        <v>178</v>
      </c>
      <c r="H165" s="168">
        <v>2.84</v>
      </c>
      <c r="I165" s="169"/>
      <c r="J165" s="170"/>
      <c r="K165" s="171"/>
      <c r="L165" s="33"/>
      <c r="M165" s="172" t="s">
        <v>1</v>
      </c>
      <c r="N165" s="173" t="s">
        <v>48</v>
      </c>
      <c r="O165" s="58"/>
      <c r="P165" s="174">
        <f t="shared" si="9"/>
        <v>0</v>
      </c>
      <c r="Q165" s="174">
        <v>0</v>
      </c>
      <c r="R165" s="174">
        <f t="shared" si="10"/>
        <v>0</v>
      </c>
      <c r="S165" s="174">
        <v>2.5000000000000001E-2</v>
      </c>
      <c r="T165" s="175">
        <f t="shared" si="11"/>
        <v>7.0999999999999994E-2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6" t="s">
        <v>105</v>
      </c>
      <c r="AT165" s="176" t="s">
        <v>175</v>
      </c>
      <c r="AU165" s="176" t="s">
        <v>93</v>
      </c>
      <c r="AY165" s="14" t="s">
        <v>173</v>
      </c>
      <c r="BE165" s="100">
        <f t="shared" si="12"/>
        <v>0</v>
      </c>
      <c r="BF165" s="100">
        <f t="shared" si="13"/>
        <v>0</v>
      </c>
      <c r="BG165" s="100">
        <f t="shared" si="14"/>
        <v>0</v>
      </c>
      <c r="BH165" s="100">
        <f t="shared" si="15"/>
        <v>0</v>
      </c>
      <c r="BI165" s="100">
        <f t="shared" si="16"/>
        <v>0</v>
      </c>
      <c r="BJ165" s="14" t="s">
        <v>93</v>
      </c>
      <c r="BK165" s="100">
        <f t="shared" si="17"/>
        <v>0</v>
      </c>
      <c r="BL165" s="14" t="s">
        <v>105</v>
      </c>
      <c r="BM165" s="176" t="s">
        <v>292</v>
      </c>
    </row>
    <row r="166" spans="1:65" s="2" customFormat="1" ht="37.9" customHeight="1">
      <c r="A166" s="32"/>
      <c r="B166" s="132"/>
      <c r="C166" s="164" t="s">
        <v>293</v>
      </c>
      <c r="D166" s="164" t="s">
        <v>175</v>
      </c>
      <c r="E166" s="165" t="s">
        <v>294</v>
      </c>
      <c r="F166" s="166" t="s">
        <v>295</v>
      </c>
      <c r="G166" s="167" t="s">
        <v>178</v>
      </c>
      <c r="H166" s="168">
        <v>691.03</v>
      </c>
      <c r="I166" s="169"/>
      <c r="J166" s="170"/>
      <c r="K166" s="171"/>
      <c r="L166" s="33"/>
      <c r="M166" s="172" t="s">
        <v>1</v>
      </c>
      <c r="N166" s="173" t="s">
        <v>48</v>
      </c>
      <c r="O166" s="58"/>
      <c r="P166" s="174">
        <f t="shared" si="9"/>
        <v>0</v>
      </c>
      <c r="Q166" s="174">
        <v>0</v>
      </c>
      <c r="R166" s="174">
        <f t="shared" si="10"/>
        <v>0</v>
      </c>
      <c r="S166" s="174">
        <v>2.9000000000000001E-2</v>
      </c>
      <c r="T166" s="175">
        <f t="shared" si="11"/>
        <v>20.039870000000001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6" t="s">
        <v>105</v>
      </c>
      <c r="AT166" s="176" t="s">
        <v>175</v>
      </c>
      <c r="AU166" s="176" t="s">
        <v>93</v>
      </c>
      <c r="AY166" s="14" t="s">
        <v>173</v>
      </c>
      <c r="BE166" s="100">
        <f t="shared" si="12"/>
        <v>0</v>
      </c>
      <c r="BF166" s="100">
        <f t="shared" si="13"/>
        <v>0</v>
      </c>
      <c r="BG166" s="100">
        <f t="shared" si="14"/>
        <v>0</v>
      </c>
      <c r="BH166" s="100">
        <f t="shared" si="15"/>
        <v>0</v>
      </c>
      <c r="BI166" s="100">
        <f t="shared" si="16"/>
        <v>0</v>
      </c>
      <c r="BJ166" s="14" t="s">
        <v>93</v>
      </c>
      <c r="BK166" s="100">
        <f t="shared" si="17"/>
        <v>0</v>
      </c>
      <c r="BL166" s="14" t="s">
        <v>105</v>
      </c>
      <c r="BM166" s="176" t="s">
        <v>296</v>
      </c>
    </row>
    <row r="167" spans="1:65" s="2" customFormat="1" ht="14.45" customHeight="1">
      <c r="A167" s="32"/>
      <c r="B167" s="132"/>
      <c r="C167" s="164" t="s">
        <v>297</v>
      </c>
      <c r="D167" s="164" t="s">
        <v>175</v>
      </c>
      <c r="E167" s="165" t="s">
        <v>298</v>
      </c>
      <c r="F167" s="166" t="s">
        <v>299</v>
      </c>
      <c r="G167" s="167" t="s">
        <v>300</v>
      </c>
      <c r="H167" s="168">
        <v>20.23</v>
      </c>
      <c r="I167" s="169"/>
      <c r="J167" s="170"/>
      <c r="K167" s="171"/>
      <c r="L167" s="33"/>
      <c r="M167" s="172" t="s">
        <v>1</v>
      </c>
      <c r="N167" s="173" t="s">
        <v>48</v>
      </c>
      <c r="O167" s="58"/>
      <c r="P167" s="174">
        <f t="shared" si="9"/>
        <v>0</v>
      </c>
      <c r="Q167" s="174">
        <v>0</v>
      </c>
      <c r="R167" s="174">
        <f t="shared" si="10"/>
        <v>0</v>
      </c>
      <c r="S167" s="174">
        <v>0</v>
      </c>
      <c r="T167" s="175">
        <f t="shared" si="11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6" t="s">
        <v>105</v>
      </c>
      <c r="AT167" s="176" t="s">
        <v>175</v>
      </c>
      <c r="AU167" s="176" t="s">
        <v>93</v>
      </c>
      <c r="AY167" s="14" t="s">
        <v>173</v>
      </c>
      <c r="BE167" s="100">
        <f t="shared" si="12"/>
        <v>0</v>
      </c>
      <c r="BF167" s="100">
        <f t="shared" si="13"/>
        <v>0</v>
      </c>
      <c r="BG167" s="100">
        <f t="shared" si="14"/>
        <v>0</v>
      </c>
      <c r="BH167" s="100">
        <f t="shared" si="15"/>
        <v>0</v>
      </c>
      <c r="BI167" s="100">
        <f t="shared" si="16"/>
        <v>0</v>
      </c>
      <c r="BJ167" s="14" t="s">
        <v>93</v>
      </c>
      <c r="BK167" s="100">
        <f t="shared" si="17"/>
        <v>0</v>
      </c>
      <c r="BL167" s="14" t="s">
        <v>105</v>
      </c>
      <c r="BM167" s="176" t="s">
        <v>301</v>
      </c>
    </row>
    <row r="168" spans="1:65" s="2" customFormat="1" ht="14.45" customHeight="1">
      <c r="A168" s="32"/>
      <c r="B168" s="132"/>
      <c r="C168" s="164" t="s">
        <v>302</v>
      </c>
      <c r="D168" s="164" t="s">
        <v>175</v>
      </c>
      <c r="E168" s="165" t="s">
        <v>303</v>
      </c>
      <c r="F168" s="166" t="s">
        <v>304</v>
      </c>
      <c r="G168" s="167" t="s">
        <v>300</v>
      </c>
      <c r="H168" s="168">
        <v>60.69</v>
      </c>
      <c r="I168" s="169"/>
      <c r="J168" s="170"/>
      <c r="K168" s="171"/>
      <c r="L168" s="33"/>
      <c r="M168" s="172" t="s">
        <v>1</v>
      </c>
      <c r="N168" s="173" t="s">
        <v>48</v>
      </c>
      <c r="O168" s="58"/>
      <c r="P168" s="174">
        <f t="shared" si="9"/>
        <v>0</v>
      </c>
      <c r="Q168" s="174">
        <v>0</v>
      </c>
      <c r="R168" s="174">
        <f t="shared" si="10"/>
        <v>0</v>
      </c>
      <c r="S168" s="174">
        <v>0</v>
      </c>
      <c r="T168" s="175">
        <f t="shared" si="11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6" t="s">
        <v>105</v>
      </c>
      <c r="AT168" s="176" t="s">
        <v>175</v>
      </c>
      <c r="AU168" s="176" t="s">
        <v>93</v>
      </c>
      <c r="AY168" s="14" t="s">
        <v>173</v>
      </c>
      <c r="BE168" s="100">
        <f t="shared" si="12"/>
        <v>0</v>
      </c>
      <c r="BF168" s="100">
        <f t="shared" si="13"/>
        <v>0</v>
      </c>
      <c r="BG168" s="100">
        <f t="shared" si="14"/>
        <v>0</v>
      </c>
      <c r="BH168" s="100">
        <f t="shared" si="15"/>
        <v>0</v>
      </c>
      <c r="BI168" s="100">
        <f t="shared" si="16"/>
        <v>0</v>
      </c>
      <c r="BJ168" s="14" t="s">
        <v>93</v>
      </c>
      <c r="BK168" s="100">
        <f t="shared" si="17"/>
        <v>0</v>
      </c>
      <c r="BL168" s="14" t="s">
        <v>105</v>
      </c>
      <c r="BM168" s="176" t="s">
        <v>305</v>
      </c>
    </row>
    <row r="169" spans="1:65" s="2" customFormat="1" ht="14.45" customHeight="1">
      <c r="A169" s="32"/>
      <c r="B169" s="132"/>
      <c r="C169" s="164" t="s">
        <v>306</v>
      </c>
      <c r="D169" s="164" t="s">
        <v>175</v>
      </c>
      <c r="E169" s="165" t="s">
        <v>307</v>
      </c>
      <c r="F169" s="166" t="s">
        <v>308</v>
      </c>
      <c r="G169" s="167" t="s">
        <v>300</v>
      </c>
      <c r="H169" s="168">
        <v>20.23</v>
      </c>
      <c r="I169" s="169"/>
      <c r="J169" s="170"/>
      <c r="K169" s="171"/>
      <c r="L169" s="33"/>
      <c r="M169" s="172" t="s">
        <v>1</v>
      </c>
      <c r="N169" s="173" t="s">
        <v>48</v>
      </c>
      <c r="O169" s="58"/>
      <c r="P169" s="174">
        <f t="shared" si="9"/>
        <v>0</v>
      </c>
      <c r="Q169" s="174">
        <v>0</v>
      </c>
      <c r="R169" s="174">
        <f t="shared" si="10"/>
        <v>0</v>
      </c>
      <c r="S169" s="174">
        <v>0</v>
      </c>
      <c r="T169" s="175">
        <f t="shared" si="11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6" t="s">
        <v>105</v>
      </c>
      <c r="AT169" s="176" t="s">
        <v>175</v>
      </c>
      <c r="AU169" s="176" t="s">
        <v>93</v>
      </c>
      <c r="AY169" s="14" t="s">
        <v>173</v>
      </c>
      <c r="BE169" s="100">
        <f t="shared" si="12"/>
        <v>0</v>
      </c>
      <c r="BF169" s="100">
        <f t="shared" si="13"/>
        <v>0</v>
      </c>
      <c r="BG169" s="100">
        <f t="shared" si="14"/>
        <v>0</v>
      </c>
      <c r="BH169" s="100">
        <f t="shared" si="15"/>
        <v>0</v>
      </c>
      <c r="BI169" s="100">
        <f t="shared" si="16"/>
        <v>0</v>
      </c>
      <c r="BJ169" s="14" t="s">
        <v>93</v>
      </c>
      <c r="BK169" s="100">
        <f t="shared" si="17"/>
        <v>0</v>
      </c>
      <c r="BL169" s="14" t="s">
        <v>105</v>
      </c>
      <c r="BM169" s="176" t="s">
        <v>309</v>
      </c>
    </row>
    <row r="170" spans="1:65" s="2" customFormat="1" ht="24.2" customHeight="1">
      <c r="A170" s="32"/>
      <c r="B170" s="132"/>
      <c r="C170" s="164" t="s">
        <v>310</v>
      </c>
      <c r="D170" s="164" t="s">
        <v>175</v>
      </c>
      <c r="E170" s="165" t="s">
        <v>311</v>
      </c>
      <c r="F170" s="166" t="s">
        <v>312</v>
      </c>
      <c r="G170" s="167" t="s">
        <v>300</v>
      </c>
      <c r="H170" s="168">
        <v>303.45</v>
      </c>
      <c r="I170" s="169"/>
      <c r="J170" s="170"/>
      <c r="K170" s="171"/>
      <c r="L170" s="33"/>
      <c r="M170" s="172" t="s">
        <v>1</v>
      </c>
      <c r="N170" s="173" t="s">
        <v>48</v>
      </c>
      <c r="O170" s="58"/>
      <c r="P170" s="174">
        <f t="shared" si="9"/>
        <v>0</v>
      </c>
      <c r="Q170" s="174">
        <v>0</v>
      </c>
      <c r="R170" s="174">
        <f t="shared" si="10"/>
        <v>0</v>
      </c>
      <c r="S170" s="174">
        <v>0</v>
      </c>
      <c r="T170" s="175">
        <f t="shared" si="11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6" t="s">
        <v>105</v>
      </c>
      <c r="AT170" s="176" t="s">
        <v>175</v>
      </c>
      <c r="AU170" s="176" t="s">
        <v>93</v>
      </c>
      <c r="AY170" s="14" t="s">
        <v>173</v>
      </c>
      <c r="BE170" s="100">
        <f t="shared" si="12"/>
        <v>0</v>
      </c>
      <c r="BF170" s="100">
        <f t="shared" si="13"/>
        <v>0</v>
      </c>
      <c r="BG170" s="100">
        <f t="shared" si="14"/>
        <v>0</v>
      </c>
      <c r="BH170" s="100">
        <f t="shared" si="15"/>
        <v>0</v>
      </c>
      <c r="BI170" s="100">
        <f t="shared" si="16"/>
        <v>0</v>
      </c>
      <c r="BJ170" s="14" t="s">
        <v>93</v>
      </c>
      <c r="BK170" s="100">
        <f t="shared" si="17"/>
        <v>0</v>
      </c>
      <c r="BL170" s="14" t="s">
        <v>105</v>
      </c>
      <c r="BM170" s="176" t="s">
        <v>313</v>
      </c>
    </row>
    <row r="171" spans="1:65" s="2" customFormat="1" ht="24.2" customHeight="1">
      <c r="A171" s="32"/>
      <c r="B171" s="132"/>
      <c r="C171" s="164" t="s">
        <v>314</v>
      </c>
      <c r="D171" s="164" t="s">
        <v>175</v>
      </c>
      <c r="E171" s="165" t="s">
        <v>315</v>
      </c>
      <c r="F171" s="166" t="s">
        <v>316</v>
      </c>
      <c r="G171" s="167" t="s">
        <v>300</v>
      </c>
      <c r="H171" s="168">
        <v>20.23</v>
      </c>
      <c r="I171" s="169"/>
      <c r="J171" s="170"/>
      <c r="K171" s="171"/>
      <c r="L171" s="33"/>
      <c r="M171" s="172" t="s">
        <v>1</v>
      </c>
      <c r="N171" s="173" t="s">
        <v>48</v>
      </c>
      <c r="O171" s="58"/>
      <c r="P171" s="174">
        <f t="shared" si="9"/>
        <v>0</v>
      </c>
      <c r="Q171" s="174">
        <v>0</v>
      </c>
      <c r="R171" s="174">
        <f t="shared" si="10"/>
        <v>0</v>
      </c>
      <c r="S171" s="174">
        <v>0</v>
      </c>
      <c r="T171" s="175">
        <f t="shared" si="11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6" t="s">
        <v>105</v>
      </c>
      <c r="AT171" s="176" t="s">
        <v>175</v>
      </c>
      <c r="AU171" s="176" t="s">
        <v>93</v>
      </c>
      <c r="AY171" s="14" t="s">
        <v>173</v>
      </c>
      <c r="BE171" s="100">
        <f t="shared" si="12"/>
        <v>0</v>
      </c>
      <c r="BF171" s="100">
        <f t="shared" si="13"/>
        <v>0</v>
      </c>
      <c r="BG171" s="100">
        <f t="shared" si="14"/>
        <v>0</v>
      </c>
      <c r="BH171" s="100">
        <f t="shared" si="15"/>
        <v>0</v>
      </c>
      <c r="BI171" s="100">
        <f t="shared" si="16"/>
        <v>0</v>
      </c>
      <c r="BJ171" s="14" t="s">
        <v>93</v>
      </c>
      <c r="BK171" s="100">
        <f t="shared" si="17"/>
        <v>0</v>
      </c>
      <c r="BL171" s="14" t="s">
        <v>105</v>
      </c>
      <c r="BM171" s="176" t="s">
        <v>317</v>
      </c>
    </row>
    <row r="172" spans="1:65" s="2" customFormat="1" ht="24.2" customHeight="1">
      <c r="A172" s="32"/>
      <c r="B172" s="132"/>
      <c r="C172" s="164" t="s">
        <v>318</v>
      </c>
      <c r="D172" s="164" t="s">
        <v>175</v>
      </c>
      <c r="E172" s="165" t="s">
        <v>319</v>
      </c>
      <c r="F172" s="166" t="s">
        <v>320</v>
      </c>
      <c r="G172" s="167" t="s">
        <v>300</v>
      </c>
      <c r="H172" s="168">
        <v>161.84</v>
      </c>
      <c r="I172" s="169"/>
      <c r="J172" s="170"/>
      <c r="K172" s="171"/>
      <c r="L172" s="33"/>
      <c r="M172" s="172" t="s">
        <v>1</v>
      </c>
      <c r="N172" s="173" t="s">
        <v>48</v>
      </c>
      <c r="O172" s="58"/>
      <c r="P172" s="174">
        <f t="shared" si="9"/>
        <v>0</v>
      </c>
      <c r="Q172" s="174">
        <v>0</v>
      </c>
      <c r="R172" s="174">
        <f t="shared" si="10"/>
        <v>0</v>
      </c>
      <c r="S172" s="174">
        <v>0</v>
      </c>
      <c r="T172" s="175">
        <f t="shared" si="11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6" t="s">
        <v>105</v>
      </c>
      <c r="AT172" s="176" t="s">
        <v>175</v>
      </c>
      <c r="AU172" s="176" t="s">
        <v>93</v>
      </c>
      <c r="AY172" s="14" t="s">
        <v>173</v>
      </c>
      <c r="BE172" s="100">
        <f t="shared" si="12"/>
        <v>0</v>
      </c>
      <c r="BF172" s="100">
        <f t="shared" si="13"/>
        <v>0</v>
      </c>
      <c r="BG172" s="100">
        <f t="shared" si="14"/>
        <v>0</v>
      </c>
      <c r="BH172" s="100">
        <f t="shared" si="15"/>
        <v>0</v>
      </c>
      <c r="BI172" s="100">
        <f t="shared" si="16"/>
        <v>0</v>
      </c>
      <c r="BJ172" s="14" t="s">
        <v>93</v>
      </c>
      <c r="BK172" s="100">
        <f t="shared" si="17"/>
        <v>0</v>
      </c>
      <c r="BL172" s="14" t="s">
        <v>105</v>
      </c>
      <c r="BM172" s="176" t="s">
        <v>321</v>
      </c>
    </row>
    <row r="173" spans="1:65" s="2" customFormat="1" ht="24.2" customHeight="1">
      <c r="A173" s="32"/>
      <c r="B173" s="132"/>
      <c r="C173" s="164" t="s">
        <v>322</v>
      </c>
      <c r="D173" s="164" t="s">
        <v>175</v>
      </c>
      <c r="E173" s="165" t="s">
        <v>323</v>
      </c>
      <c r="F173" s="166" t="s">
        <v>324</v>
      </c>
      <c r="G173" s="167" t="s">
        <v>300</v>
      </c>
      <c r="H173" s="168">
        <v>20.23</v>
      </c>
      <c r="I173" s="169"/>
      <c r="J173" s="170"/>
      <c r="K173" s="171"/>
      <c r="L173" s="33"/>
      <c r="M173" s="172" t="s">
        <v>1</v>
      </c>
      <c r="N173" s="173" t="s">
        <v>48</v>
      </c>
      <c r="O173" s="58"/>
      <c r="P173" s="174">
        <f t="shared" si="9"/>
        <v>0</v>
      </c>
      <c r="Q173" s="174">
        <v>0</v>
      </c>
      <c r="R173" s="174">
        <f t="shared" si="10"/>
        <v>0</v>
      </c>
      <c r="S173" s="174">
        <v>0</v>
      </c>
      <c r="T173" s="175">
        <f t="shared" si="11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6" t="s">
        <v>105</v>
      </c>
      <c r="AT173" s="176" t="s">
        <v>175</v>
      </c>
      <c r="AU173" s="176" t="s">
        <v>93</v>
      </c>
      <c r="AY173" s="14" t="s">
        <v>173</v>
      </c>
      <c r="BE173" s="100">
        <f t="shared" si="12"/>
        <v>0</v>
      </c>
      <c r="BF173" s="100">
        <f t="shared" si="13"/>
        <v>0</v>
      </c>
      <c r="BG173" s="100">
        <f t="shared" si="14"/>
        <v>0</v>
      </c>
      <c r="BH173" s="100">
        <f t="shared" si="15"/>
        <v>0</v>
      </c>
      <c r="BI173" s="100">
        <f t="shared" si="16"/>
        <v>0</v>
      </c>
      <c r="BJ173" s="14" t="s">
        <v>93</v>
      </c>
      <c r="BK173" s="100">
        <f t="shared" si="17"/>
        <v>0</v>
      </c>
      <c r="BL173" s="14" t="s">
        <v>105</v>
      </c>
      <c r="BM173" s="176" t="s">
        <v>325</v>
      </c>
    </row>
    <row r="174" spans="1:65" s="12" customFormat="1" ht="22.9" customHeight="1">
      <c r="B174" s="151"/>
      <c r="D174" s="152" t="s">
        <v>81</v>
      </c>
      <c r="E174" s="162" t="s">
        <v>326</v>
      </c>
      <c r="F174" s="162" t="s">
        <v>327</v>
      </c>
      <c r="I174" s="154"/>
      <c r="J174" s="163"/>
      <c r="L174" s="151"/>
      <c r="M174" s="156"/>
      <c r="N174" s="157"/>
      <c r="O174" s="157"/>
      <c r="P174" s="158">
        <f>P175</f>
        <v>0</v>
      </c>
      <c r="Q174" s="157"/>
      <c r="R174" s="158">
        <f>R175</f>
        <v>0</v>
      </c>
      <c r="S174" s="157"/>
      <c r="T174" s="159">
        <f>T175</f>
        <v>0</v>
      </c>
      <c r="AR174" s="152" t="s">
        <v>88</v>
      </c>
      <c r="AT174" s="160" t="s">
        <v>81</v>
      </c>
      <c r="AU174" s="160" t="s">
        <v>88</v>
      </c>
      <c r="AY174" s="152" t="s">
        <v>173</v>
      </c>
      <c r="BK174" s="161">
        <f>BK175</f>
        <v>0</v>
      </c>
    </row>
    <row r="175" spans="1:65" s="2" customFormat="1" ht="24.2" customHeight="1">
      <c r="A175" s="32"/>
      <c r="B175" s="132"/>
      <c r="C175" s="164" t="s">
        <v>328</v>
      </c>
      <c r="D175" s="164" t="s">
        <v>175</v>
      </c>
      <c r="E175" s="165" t="s">
        <v>329</v>
      </c>
      <c r="F175" s="166" t="s">
        <v>330</v>
      </c>
      <c r="G175" s="167" t="s">
        <v>300</v>
      </c>
      <c r="H175" s="168">
        <v>110.18899999999999</v>
      </c>
      <c r="I175" s="169"/>
      <c r="J175" s="170"/>
      <c r="K175" s="171"/>
      <c r="L175" s="33"/>
      <c r="M175" s="172" t="s">
        <v>1</v>
      </c>
      <c r="N175" s="173" t="s">
        <v>48</v>
      </c>
      <c r="O175" s="58"/>
      <c r="P175" s="174">
        <f>O175*H175</f>
        <v>0</v>
      </c>
      <c r="Q175" s="174">
        <v>0</v>
      </c>
      <c r="R175" s="174">
        <f>Q175*H175</f>
        <v>0</v>
      </c>
      <c r="S175" s="174">
        <v>0</v>
      </c>
      <c r="T175" s="175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6" t="s">
        <v>105</v>
      </c>
      <c r="AT175" s="176" t="s">
        <v>175</v>
      </c>
      <c r="AU175" s="176" t="s">
        <v>93</v>
      </c>
      <c r="AY175" s="14" t="s">
        <v>173</v>
      </c>
      <c r="BE175" s="100">
        <f>IF(N175="základná",J175,0)</f>
        <v>0</v>
      </c>
      <c r="BF175" s="100">
        <f>IF(N175="znížená",J175,0)</f>
        <v>0</v>
      </c>
      <c r="BG175" s="100">
        <f>IF(N175="zákl. prenesená",J175,0)</f>
        <v>0</v>
      </c>
      <c r="BH175" s="100">
        <f>IF(N175="zníž. prenesená",J175,0)</f>
        <v>0</v>
      </c>
      <c r="BI175" s="100">
        <f>IF(N175="nulová",J175,0)</f>
        <v>0</v>
      </c>
      <c r="BJ175" s="14" t="s">
        <v>93</v>
      </c>
      <c r="BK175" s="100">
        <f>ROUND(I175*H175,2)</f>
        <v>0</v>
      </c>
      <c r="BL175" s="14" t="s">
        <v>105</v>
      </c>
      <c r="BM175" s="176" t="s">
        <v>331</v>
      </c>
    </row>
    <row r="176" spans="1:65" s="12" customFormat="1" ht="25.9" customHeight="1">
      <c r="B176" s="151"/>
      <c r="D176" s="152" t="s">
        <v>81</v>
      </c>
      <c r="E176" s="153" t="s">
        <v>332</v>
      </c>
      <c r="F176" s="153" t="s">
        <v>333</v>
      </c>
      <c r="I176" s="154"/>
      <c r="J176" s="155"/>
      <c r="L176" s="151"/>
      <c r="M176" s="156"/>
      <c r="N176" s="157"/>
      <c r="O176" s="157"/>
      <c r="P176" s="158">
        <f>P177+P181</f>
        <v>0</v>
      </c>
      <c r="Q176" s="157"/>
      <c r="R176" s="158">
        <f>R177+R181</f>
        <v>0.97226040000000014</v>
      </c>
      <c r="S176" s="157"/>
      <c r="T176" s="159">
        <f>T177+T181</f>
        <v>0.11917800000000001</v>
      </c>
      <c r="AR176" s="152" t="s">
        <v>93</v>
      </c>
      <c r="AT176" s="160" t="s">
        <v>81</v>
      </c>
      <c r="AU176" s="160" t="s">
        <v>82</v>
      </c>
      <c r="AY176" s="152" t="s">
        <v>173</v>
      </c>
      <c r="BK176" s="161">
        <f>BK177+BK181</f>
        <v>0</v>
      </c>
    </row>
    <row r="177" spans="1:65" s="12" customFormat="1" ht="22.9" customHeight="1">
      <c r="B177" s="151"/>
      <c r="D177" s="152" t="s">
        <v>81</v>
      </c>
      <c r="E177" s="162" t="s">
        <v>334</v>
      </c>
      <c r="F177" s="162" t="s">
        <v>335</v>
      </c>
      <c r="I177" s="154"/>
      <c r="J177" s="163"/>
      <c r="L177" s="151"/>
      <c r="M177" s="156"/>
      <c r="N177" s="157"/>
      <c r="O177" s="157"/>
      <c r="P177" s="158">
        <f>SUM(P178:P180)</f>
        <v>0</v>
      </c>
      <c r="Q177" s="157"/>
      <c r="R177" s="158">
        <f>SUM(R178:R180)</f>
        <v>0.82046400000000008</v>
      </c>
      <c r="S177" s="157"/>
      <c r="T177" s="159">
        <f>SUM(T178:T180)</f>
        <v>0</v>
      </c>
      <c r="AR177" s="152" t="s">
        <v>93</v>
      </c>
      <c r="AT177" s="160" t="s">
        <v>81</v>
      </c>
      <c r="AU177" s="160" t="s">
        <v>88</v>
      </c>
      <c r="AY177" s="152" t="s">
        <v>173</v>
      </c>
      <c r="BK177" s="161">
        <f>SUM(BK178:BK180)</f>
        <v>0</v>
      </c>
    </row>
    <row r="178" spans="1:65" s="2" customFormat="1" ht="24.2" customHeight="1">
      <c r="A178" s="32"/>
      <c r="B178" s="132"/>
      <c r="C178" s="164" t="s">
        <v>336</v>
      </c>
      <c r="D178" s="164" t="s">
        <v>175</v>
      </c>
      <c r="E178" s="165" t="s">
        <v>337</v>
      </c>
      <c r="F178" s="166" t="s">
        <v>338</v>
      </c>
      <c r="G178" s="167" t="s">
        <v>178</v>
      </c>
      <c r="H178" s="168">
        <v>88.26</v>
      </c>
      <c r="I178" s="169"/>
      <c r="J178" s="170"/>
      <c r="K178" s="171"/>
      <c r="L178" s="33"/>
      <c r="M178" s="172" t="s">
        <v>1</v>
      </c>
      <c r="N178" s="173" t="s">
        <v>48</v>
      </c>
      <c r="O178" s="58"/>
      <c r="P178" s="174">
        <f>O178*H178</f>
        <v>0</v>
      </c>
      <c r="Q178" s="174">
        <v>4.4000000000000003E-3</v>
      </c>
      <c r="R178" s="174">
        <f>Q178*H178</f>
        <v>0.38834400000000002</v>
      </c>
      <c r="S178" s="174">
        <v>0</v>
      </c>
      <c r="T178" s="175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6" t="s">
        <v>234</v>
      </c>
      <c r="AT178" s="176" t="s">
        <v>175</v>
      </c>
      <c r="AU178" s="176" t="s">
        <v>93</v>
      </c>
      <c r="AY178" s="14" t="s">
        <v>173</v>
      </c>
      <c r="BE178" s="100">
        <f>IF(N178="základná",J178,0)</f>
        <v>0</v>
      </c>
      <c r="BF178" s="100">
        <f>IF(N178="znížená",J178,0)</f>
        <v>0</v>
      </c>
      <c r="BG178" s="100">
        <f>IF(N178="zákl. prenesená",J178,0)</f>
        <v>0</v>
      </c>
      <c r="BH178" s="100">
        <f>IF(N178="zníž. prenesená",J178,0)</f>
        <v>0</v>
      </c>
      <c r="BI178" s="100">
        <f>IF(N178="nulová",J178,0)</f>
        <v>0</v>
      </c>
      <c r="BJ178" s="14" t="s">
        <v>93</v>
      </c>
      <c r="BK178" s="100">
        <f>ROUND(I178*H178,2)</f>
        <v>0</v>
      </c>
      <c r="BL178" s="14" t="s">
        <v>234</v>
      </c>
      <c r="BM178" s="176" t="s">
        <v>339</v>
      </c>
    </row>
    <row r="179" spans="1:65" s="2" customFormat="1" ht="37.9" customHeight="1">
      <c r="A179" s="32"/>
      <c r="B179" s="132"/>
      <c r="C179" s="177" t="s">
        <v>340</v>
      </c>
      <c r="D179" s="177" t="s">
        <v>341</v>
      </c>
      <c r="E179" s="178" t="s">
        <v>342</v>
      </c>
      <c r="F179" s="179" t="s">
        <v>343</v>
      </c>
      <c r="G179" s="180" t="s">
        <v>178</v>
      </c>
      <c r="H179" s="181">
        <v>90.025000000000006</v>
      </c>
      <c r="I179" s="182"/>
      <c r="J179" s="183"/>
      <c r="K179" s="184"/>
      <c r="L179" s="185"/>
      <c r="M179" s="186" t="s">
        <v>1</v>
      </c>
      <c r="N179" s="187" t="s">
        <v>48</v>
      </c>
      <c r="O179" s="58"/>
      <c r="P179" s="174">
        <f>O179*H179</f>
        <v>0</v>
      </c>
      <c r="Q179" s="174">
        <v>4.7999999999999996E-3</v>
      </c>
      <c r="R179" s="174">
        <f>Q179*H179</f>
        <v>0.43212</v>
      </c>
      <c r="S179" s="174">
        <v>0</v>
      </c>
      <c r="T179" s="175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6" t="s">
        <v>297</v>
      </c>
      <c r="AT179" s="176" t="s">
        <v>341</v>
      </c>
      <c r="AU179" s="176" t="s">
        <v>93</v>
      </c>
      <c r="AY179" s="14" t="s">
        <v>173</v>
      </c>
      <c r="BE179" s="100">
        <f>IF(N179="základná",J179,0)</f>
        <v>0</v>
      </c>
      <c r="BF179" s="100">
        <f>IF(N179="znížená",J179,0)</f>
        <v>0</v>
      </c>
      <c r="BG179" s="100">
        <f>IF(N179="zákl. prenesená",J179,0)</f>
        <v>0</v>
      </c>
      <c r="BH179" s="100">
        <f>IF(N179="zníž. prenesená",J179,0)</f>
        <v>0</v>
      </c>
      <c r="BI179" s="100">
        <f>IF(N179="nulová",J179,0)</f>
        <v>0</v>
      </c>
      <c r="BJ179" s="14" t="s">
        <v>93</v>
      </c>
      <c r="BK179" s="100">
        <f>ROUND(I179*H179,2)</f>
        <v>0</v>
      </c>
      <c r="BL179" s="14" t="s">
        <v>234</v>
      </c>
      <c r="BM179" s="176" t="s">
        <v>344</v>
      </c>
    </row>
    <row r="180" spans="1:65" s="2" customFormat="1" ht="24.2" customHeight="1">
      <c r="A180" s="32"/>
      <c r="B180" s="132"/>
      <c r="C180" s="164" t="s">
        <v>345</v>
      </c>
      <c r="D180" s="164" t="s">
        <v>175</v>
      </c>
      <c r="E180" s="165" t="s">
        <v>346</v>
      </c>
      <c r="F180" s="166" t="s">
        <v>347</v>
      </c>
      <c r="G180" s="167" t="s">
        <v>300</v>
      </c>
      <c r="H180" s="168">
        <v>0.82</v>
      </c>
      <c r="I180" s="169"/>
      <c r="J180" s="170"/>
      <c r="K180" s="171"/>
      <c r="L180" s="33"/>
      <c r="M180" s="172" t="s">
        <v>1</v>
      </c>
      <c r="N180" s="173" t="s">
        <v>48</v>
      </c>
      <c r="O180" s="58"/>
      <c r="P180" s="174">
        <f>O180*H180</f>
        <v>0</v>
      </c>
      <c r="Q180" s="174">
        <v>0</v>
      </c>
      <c r="R180" s="174">
        <f>Q180*H180</f>
        <v>0</v>
      </c>
      <c r="S180" s="174">
        <v>0</v>
      </c>
      <c r="T180" s="175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6" t="s">
        <v>234</v>
      </c>
      <c r="AT180" s="176" t="s">
        <v>175</v>
      </c>
      <c r="AU180" s="176" t="s">
        <v>93</v>
      </c>
      <c r="AY180" s="14" t="s">
        <v>173</v>
      </c>
      <c r="BE180" s="100">
        <f>IF(N180="základná",J180,0)</f>
        <v>0</v>
      </c>
      <c r="BF180" s="100">
        <f>IF(N180="znížená",J180,0)</f>
        <v>0</v>
      </c>
      <c r="BG180" s="100">
        <f>IF(N180="zákl. prenesená",J180,0)</f>
        <v>0</v>
      </c>
      <c r="BH180" s="100">
        <f>IF(N180="zníž. prenesená",J180,0)</f>
        <v>0</v>
      </c>
      <c r="BI180" s="100">
        <f>IF(N180="nulová",J180,0)</f>
        <v>0</v>
      </c>
      <c r="BJ180" s="14" t="s">
        <v>93</v>
      </c>
      <c r="BK180" s="100">
        <f>ROUND(I180*H180,2)</f>
        <v>0</v>
      </c>
      <c r="BL180" s="14" t="s">
        <v>234</v>
      </c>
      <c r="BM180" s="176" t="s">
        <v>348</v>
      </c>
    </row>
    <row r="181" spans="1:65" s="12" customFormat="1" ht="22.9" customHeight="1">
      <c r="B181" s="151"/>
      <c r="D181" s="152" t="s">
        <v>81</v>
      </c>
      <c r="E181" s="162" t="s">
        <v>349</v>
      </c>
      <c r="F181" s="162" t="s">
        <v>350</v>
      </c>
      <c r="I181" s="154"/>
      <c r="J181" s="163"/>
      <c r="L181" s="151"/>
      <c r="M181" s="156"/>
      <c r="N181" s="157"/>
      <c r="O181" s="157"/>
      <c r="P181" s="158">
        <f>SUM(P182:P185)</f>
        <v>0</v>
      </c>
      <c r="Q181" s="157"/>
      <c r="R181" s="158">
        <f>SUM(R182:R185)</f>
        <v>0.1517964</v>
      </c>
      <c r="S181" s="157"/>
      <c r="T181" s="159">
        <f>SUM(T182:T185)</f>
        <v>0.11917800000000001</v>
      </c>
      <c r="AR181" s="152" t="s">
        <v>93</v>
      </c>
      <c r="AT181" s="160" t="s">
        <v>81</v>
      </c>
      <c r="AU181" s="160" t="s">
        <v>88</v>
      </c>
      <c r="AY181" s="152" t="s">
        <v>173</v>
      </c>
      <c r="BK181" s="161">
        <f>SUM(BK182:BK185)</f>
        <v>0</v>
      </c>
    </row>
    <row r="182" spans="1:65" s="2" customFormat="1" ht="24.2" customHeight="1">
      <c r="A182" s="32"/>
      <c r="B182" s="132"/>
      <c r="C182" s="164" t="s">
        <v>351</v>
      </c>
      <c r="D182" s="164" t="s">
        <v>175</v>
      </c>
      <c r="E182" s="165" t="s">
        <v>352</v>
      </c>
      <c r="F182" s="166" t="s">
        <v>353</v>
      </c>
      <c r="G182" s="167" t="s">
        <v>261</v>
      </c>
      <c r="H182" s="168">
        <v>88.28</v>
      </c>
      <c r="I182" s="169"/>
      <c r="J182" s="170"/>
      <c r="K182" s="171"/>
      <c r="L182" s="33"/>
      <c r="M182" s="172" t="s">
        <v>1</v>
      </c>
      <c r="N182" s="173" t="s">
        <v>48</v>
      </c>
      <c r="O182" s="58"/>
      <c r="P182" s="174">
        <f>O182*H182</f>
        <v>0</v>
      </c>
      <c r="Q182" s="174">
        <v>0</v>
      </c>
      <c r="R182" s="174">
        <f>Q182*H182</f>
        <v>0</v>
      </c>
      <c r="S182" s="174">
        <v>1.3500000000000001E-3</v>
      </c>
      <c r="T182" s="175">
        <f>S182*H182</f>
        <v>0.11917800000000001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6" t="s">
        <v>234</v>
      </c>
      <c r="AT182" s="176" t="s">
        <v>175</v>
      </c>
      <c r="AU182" s="176" t="s">
        <v>93</v>
      </c>
      <c r="AY182" s="14" t="s">
        <v>173</v>
      </c>
      <c r="BE182" s="100">
        <f>IF(N182="základná",J182,0)</f>
        <v>0</v>
      </c>
      <c r="BF182" s="100">
        <f>IF(N182="znížená",J182,0)</f>
        <v>0</v>
      </c>
      <c r="BG182" s="100">
        <f>IF(N182="zákl. prenesená",J182,0)</f>
        <v>0</v>
      </c>
      <c r="BH182" s="100">
        <f>IF(N182="zníž. prenesená",J182,0)</f>
        <v>0</v>
      </c>
      <c r="BI182" s="100">
        <f>IF(N182="nulová",J182,0)</f>
        <v>0</v>
      </c>
      <c r="BJ182" s="14" t="s">
        <v>93</v>
      </c>
      <c r="BK182" s="100">
        <f>ROUND(I182*H182,2)</f>
        <v>0</v>
      </c>
      <c r="BL182" s="14" t="s">
        <v>234</v>
      </c>
      <c r="BM182" s="176" t="s">
        <v>354</v>
      </c>
    </row>
    <row r="183" spans="1:65" s="2" customFormat="1" ht="24.2" customHeight="1">
      <c r="A183" s="32"/>
      <c r="B183" s="132"/>
      <c r="C183" s="164" t="s">
        <v>355</v>
      </c>
      <c r="D183" s="164" t="s">
        <v>175</v>
      </c>
      <c r="E183" s="165" t="s">
        <v>356</v>
      </c>
      <c r="F183" s="166" t="s">
        <v>357</v>
      </c>
      <c r="G183" s="167" t="s">
        <v>261</v>
      </c>
      <c r="H183" s="168">
        <v>88.28</v>
      </c>
      <c r="I183" s="169"/>
      <c r="J183" s="170"/>
      <c r="K183" s="171"/>
      <c r="L183" s="33"/>
      <c r="M183" s="172" t="s">
        <v>1</v>
      </c>
      <c r="N183" s="173" t="s">
        <v>48</v>
      </c>
      <c r="O183" s="58"/>
      <c r="P183" s="174">
        <f>O183*H183</f>
        <v>0</v>
      </c>
      <c r="Q183" s="174">
        <v>1.6299999999999999E-3</v>
      </c>
      <c r="R183" s="174">
        <f>Q183*H183</f>
        <v>0.14389640000000001</v>
      </c>
      <c r="S183" s="174">
        <v>0</v>
      </c>
      <c r="T183" s="175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6" t="s">
        <v>234</v>
      </c>
      <c r="AT183" s="176" t="s">
        <v>175</v>
      </c>
      <c r="AU183" s="176" t="s">
        <v>93</v>
      </c>
      <c r="AY183" s="14" t="s">
        <v>173</v>
      </c>
      <c r="BE183" s="100">
        <f>IF(N183="základná",J183,0)</f>
        <v>0</v>
      </c>
      <c r="BF183" s="100">
        <f>IF(N183="znížená",J183,0)</f>
        <v>0</v>
      </c>
      <c r="BG183" s="100">
        <f>IF(N183="zákl. prenesená",J183,0)</f>
        <v>0</v>
      </c>
      <c r="BH183" s="100">
        <f>IF(N183="zníž. prenesená",J183,0)</f>
        <v>0</v>
      </c>
      <c r="BI183" s="100">
        <f>IF(N183="nulová",J183,0)</f>
        <v>0</v>
      </c>
      <c r="BJ183" s="14" t="s">
        <v>93</v>
      </c>
      <c r="BK183" s="100">
        <f>ROUND(I183*H183,2)</f>
        <v>0</v>
      </c>
      <c r="BL183" s="14" t="s">
        <v>234</v>
      </c>
      <c r="BM183" s="176" t="s">
        <v>358</v>
      </c>
    </row>
    <row r="184" spans="1:65" s="2" customFormat="1" ht="24.2" customHeight="1">
      <c r="A184" s="32"/>
      <c r="B184" s="132"/>
      <c r="C184" s="177" t="s">
        <v>359</v>
      </c>
      <c r="D184" s="177" t="s">
        <v>341</v>
      </c>
      <c r="E184" s="178" t="s">
        <v>360</v>
      </c>
      <c r="F184" s="179" t="s">
        <v>361</v>
      </c>
      <c r="G184" s="180" t="s">
        <v>362</v>
      </c>
      <c r="H184" s="181">
        <v>79</v>
      </c>
      <c r="I184" s="182"/>
      <c r="J184" s="183"/>
      <c r="K184" s="184"/>
      <c r="L184" s="185"/>
      <c r="M184" s="186" t="s">
        <v>1</v>
      </c>
      <c r="N184" s="187" t="s">
        <v>48</v>
      </c>
      <c r="O184" s="58"/>
      <c r="P184" s="174">
        <f>O184*H184</f>
        <v>0</v>
      </c>
      <c r="Q184" s="174">
        <v>1E-4</v>
      </c>
      <c r="R184" s="174">
        <f>Q184*H184</f>
        <v>7.9000000000000008E-3</v>
      </c>
      <c r="S184" s="174">
        <v>0</v>
      </c>
      <c r="T184" s="175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6" t="s">
        <v>297</v>
      </c>
      <c r="AT184" s="176" t="s">
        <v>341</v>
      </c>
      <c r="AU184" s="176" t="s">
        <v>93</v>
      </c>
      <c r="AY184" s="14" t="s">
        <v>173</v>
      </c>
      <c r="BE184" s="100">
        <f>IF(N184="základná",J184,0)</f>
        <v>0</v>
      </c>
      <c r="BF184" s="100">
        <f>IF(N184="znížená",J184,0)</f>
        <v>0</v>
      </c>
      <c r="BG184" s="100">
        <f>IF(N184="zákl. prenesená",J184,0)</f>
        <v>0</v>
      </c>
      <c r="BH184" s="100">
        <f>IF(N184="zníž. prenesená",J184,0)</f>
        <v>0</v>
      </c>
      <c r="BI184" s="100">
        <f>IF(N184="nulová",J184,0)</f>
        <v>0</v>
      </c>
      <c r="BJ184" s="14" t="s">
        <v>93</v>
      </c>
      <c r="BK184" s="100">
        <f>ROUND(I184*H184,2)</f>
        <v>0</v>
      </c>
      <c r="BL184" s="14" t="s">
        <v>234</v>
      </c>
      <c r="BM184" s="176" t="s">
        <v>363</v>
      </c>
    </row>
    <row r="185" spans="1:65" s="2" customFormat="1" ht="24.2" customHeight="1">
      <c r="A185" s="32"/>
      <c r="B185" s="132"/>
      <c r="C185" s="164" t="s">
        <v>364</v>
      </c>
      <c r="D185" s="164" t="s">
        <v>175</v>
      </c>
      <c r="E185" s="165" t="s">
        <v>365</v>
      </c>
      <c r="F185" s="166" t="s">
        <v>366</v>
      </c>
      <c r="G185" s="167" t="s">
        <v>300</v>
      </c>
      <c r="H185" s="168">
        <v>0.152</v>
      </c>
      <c r="I185" s="169"/>
      <c r="J185" s="170"/>
      <c r="K185" s="171"/>
      <c r="L185" s="33"/>
      <c r="M185" s="188" t="s">
        <v>1</v>
      </c>
      <c r="N185" s="189" t="s">
        <v>48</v>
      </c>
      <c r="O185" s="190"/>
      <c r="P185" s="191">
        <f>O185*H185</f>
        <v>0</v>
      </c>
      <c r="Q185" s="191">
        <v>0</v>
      </c>
      <c r="R185" s="191">
        <f>Q185*H185</f>
        <v>0</v>
      </c>
      <c r="S185" s="191">
        <v>0</v>
      </c>
      <c r="T185" s="192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6" t="s">
        <v>234</v>
      </c>
      <c r="AT185" s="176" t="s">
        <v>175</v>
      </c>
      <c r="AU185" s="176" t="s">
        <v>93</v>
      </c>
      <c r="AY185" s="14" t="s">
        <v>173</v>
      </c>
      <c r="BE185" s="100">
        <f>IF(N185="základná",J185,0)</f>
        <v>0</v>
      </c>
      <c r="BF185" s="100">
        <f>IF(N185="znížená",J185,0)</f>
        <v>0</v>
      </c>
      <c r="BG185" s="100">
        <f>IF(N185="zákl. prenesená",J185,0)</f>
        <v>0</v>
      </c>
      <c r="BH185" s="100">
        <f>IF(N185="zníž. prenesená",J185,0)</f>
        <v>0</v>
      </c>
      <c r="BI185" s="100">
        <f>IF(N185="nulová",J185,0)</f>
        <v>0</v>
      </c>
      <c r="BJ185" s="14" t="s">
        <v>93</v>
      </c>
      <c r="BK185" s="100">
        <f>ROUND(I185*H185,2)</f>
        <v>0</v>
      </c>
      <c r="BL185" s="14" t="s">
        <v>234</v>
      </c>
      <c r="BM185" s="176" t="s">
        <v>367</v>
      </c>
    </row>
    <row r="186" spans="1:65" s="2" customFormat="1" ht="6.95" customHeight="1">
      <c r="A186" s="32"/>
      <c r="B186" s="47"/>
      <c r="C186" s="48"/>
      <c r="D186" s="48"/>
      <c r="E186" s="48"/>
      <c r="F186" s="48"/>
      <c r="G186" s="48"/>
      <c r="H186" s="48"/>
      <c r="I186" s="48"/>
      <c r="J186" s="48"/>
      <c r="K186" s="48"/>
      <c r="L186" s="33"/>
      <c r="M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</row>
  </sheetData>
  <autoFilter ref="C130:K185"/>
  <mergeCells count="12">
    <mergeCell ref="E29:H29"/>
    <mergeCell ref="E123:H123"/>
    <mergeCell ref="L2:V2"/>
    <mergeCell ref="E119:H119"/>
    <mergeCell ref="E121:H121"/>
    <mergeCell ref="E84:H84"/>
    <mergeCell ref="E86:H86"/>
    <mergeCell ref="E88:H88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1"/>
  <sheetViews>
    <sheetView showGridLines="0" workbookViewId="0">
      <selection activeCell="A112" sqref="A112:XFD11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1:46" s="1" customFormat="1" ht="24.95" customHeight="1">
      <c r="B4" s="17"/>
      <c r="D4" s="18" t="s">
        <v>132</v>
      </c>
      <c r="L4" s="17"/>
      <c r="M4" s="10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43" t="str">
        <f>'Rekapitulácia stavby'!K6</f>
        <v>Veľký Krtíš ODI PZ, rekonštrukcia a modernizácia objektu</v>
      </c>
      <c r="F7" s="244"/>
      <c r="G7" s="244"/>
      <c r="H7" s="244"/>
      <c r="L7" s="17"/>
    </row>
    <row r="8" spans="1:46" s="1" customFormat="1" ht="12" customHeight="1">
      <c r="B8" s="17"/>
      <c r="D8" s="24" t="s">
        <v>133</v>
      </c>
      <c r="L8" s="17"/>
    </row>
    <row r="9" spans="1:46" s="2" customFormat="1" ht="16.5" customHeight="1">
      <c r="A9" s="32"/>
      <c r="B9" s="33"/>
      <c r="C9" s="32"/>
      <c r="D9" s="32"/>
      <c r="E9" s="243" t="s">
        <v>86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4" t="s">
        <v>134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197" t="s">
        <v>95</v>
      </c>
      <c r="F11" s="241"/>
      <c r="G11" s="241"/>
      <c r="H11" s="24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4" t="s">
        <v>15</v>
      </c>
      <c r="E13" s="32"/>
      <c r="F13" s="22" t="s">
        <v>16</v>
      </c>
      <c r="G13" s="32"/>
      <c r="H13" s="32"/>
      <c r="I13" s="24" t="s">
        <v>17</v>
      </c>
      <c r="J13" s="22" t="s">
        <v>18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4" t="s">
        <v>19</v>
      </c>
      <c r="E14" s="32"/>
      <c r="F14" s="22" t="s">
        <v>20</v>
      </c>
      <c r="G14" s="32"/>
      <c r="H14" s="32"/>
      <c r="I14" s="24" t="s">
        <v>21</v>
      </c>
      <c r="J14" s="55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21.75" customHeight="1">
      <c r="A15" s="32"/>
      <c r="B15" s="33"/>
      <c r="C15" s="32"/>
      <c r="D15" s="21" t="s">
        <v>22</v>
      </c>
      <c r="E15" s="32"/>
      <c r="F15" s="26"/>
      <c r="G15" s="32"/>
      <c r="H15" s="32"/>
      <c r="I15" s="21" t="s">
        <v>23</v>
      </c>
      <c r="J15" s="26" t="s">
        <v>24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25</v>
      </c>
      <c r="E16" s="32"/>
      <c r="F16" s="32"/>
      <c r="G16" s="32"/>
      <c r="H16" s="32"/>
      <c r="I16" s="24" t="s">
        <v>26</v>
      </c>
      <c r="J16" s="22" t="s">
        <v>27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2" t="s">
        <v>28</v>
      </c>
      <c r="F17" s="32"/>
      <c r="G17" s="32"/>
      <c r="H17" s="32"/>
      <c r="I17" s="24" t="s">
        <v>29</v>
      </c>
      <c r="J17" s="2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4" t="s">
        <v>30</v>
      </c>
      <c r="E19" s="32"/>
      <c r="F19" s="32"/>
      <c r="G19" s="32"/>
      <c r="H19" s="32"/>
      <c r="I19" s="24" t="s">
        <v>26</v>
      </c>
      <c r="J19" s="25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45"/>
      <c r="F20" s="232"/>
      <c r="G20" s="232"/>
      <c r="H20" s="232"/>
      <c r="I20" s="24" t="s">
        <v>29</v>
      </c>
      <c r="J20" s="25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4" t="s">
        <v>31</v>
      </c>
      <c r="E22" s="32"/>
      <c r="F22" s="32"/>
      <c r="G22" s="32"/>
      <c r="H22" s="32"/>
      <c r="I22" s="24" t="s">
        <v>26</v>
      </c>
      <c r="J22" s="22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2" t="s">
        <v>33</v>
      </c>
      <c r="F23" s="32"/>
      <c r="G23" s="32"/>
      <c r="H23" s="32"/>
      <c r="I23" s="24" t="s">
        <v>29</v>
      </c>
      <c r="J23" s="22" t="s">
        <v>34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4" t="s">
        <v>36</v>
      </c>
      <c r="E25" s="32"/>
      <c r="F25" s="32"/>
      <c r="G25" s="32"/>
      <c r="H25" s="32"/>
      <c r="I25" s="24" t="s">
        <v>26</v>
      </c>
      <c r="J25" s="22" t="s">
        <v>37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2" t="s">
        <v>38</v>
      </c>
      <c r="F26" s="32"/>
      <c r="G26" s="32"/>
      <c r="H26" s="32"/>
      <c r="I26" s="24" t="s">
        <v>29</v>
      </c>
      <c r="J26" s="22" t="s">
        <v>37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4" t="s">
        <v>39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5"/>
      <c r="B29" s="106"/>
      <c r="C29" s="105"/>
      <c r="D29" s="105"/>
      <c r="E29" s="236" t="s">
        <v>1</v>
      </c>
      <c r="F29" s="236"/>
      <c r="G29" s="236"/>
      <c r="H29" s="236"/>
      <c r="I29" s="105"/>
      <c r="J29" s="105"/>
      <c r="K29" s="105"/>
      <c r="L29" s="107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22" t="s">
        <v>136</v>
      </c>
      <c r="E32" s="32"/>
      <c r="F32" s="32"/>
      <c r="G32" s="32"/>
      <c r="H32" s="32"/>
      <c r="I32" s="32"/>
      <c r="J32" s="31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30" t="s">
        <v>130</v>
      </c>
      <c r="E33" s="32"/>
      <c r="F33" s="32"/>
      <c r="G33" s="32"/>
      <c r="H33" s="32"/>
      <c r="I33" s="32"/>
      <c r="J33" s="31"/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8" t="s">
        <v>42</v>
      </c>
      <c r="E34" s="32"/>
      <c r="F34" s="32"/>
      <c r="G34" s="32"/>
      <c r="H34" s="32"/>
      <c r="I34" s="32"/>
      <c r="J34" s="7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44</v>
      </c>
      <c r="G36" s="32"/>
      <c r="H36" s="32"/>
      <c r="I36" s="36" t="s">
        <v>43</v>
      </c>
      <c r="J36" s="36" t="s">
        <v>45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9" t="s">
        <v>46</v>
      </c>
      <c r="E37" s="24" t="s">
        <v>47</v>
      </c>
      <c r="F37" s="110"/>
      <c r="G37" s="32"/>
      <c r="H37" s="32"/>
      <c r="I37" s="111">
        <v>0.2</v>
      </c>
      <c r="J37" s="110"/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4" t="s">
        <v>48</v>
      </c>
      <c r="F38" s="110"/>
      <c r="G38" s="32"/>
      <c r="H38" s="32"/>
      <c r="I38" s="111">
        <v>0.2</v>
      </c>
      <c r="J38" s="110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4" t="s">
        <v>49</v>
      </c>
      <c r="F39" s="110">
        <f>ROUND((SUM(BG111:BG112) + SUM(BG134:BG200)),  2)</f>
        <v>0</v>
      </c>
      <c r="G39" s="32"/>
      <c r="H39" s="32"/>
      <c r="I39" s="111">
        <v>0.2</v>
      </c>
      <c r="J39" s="110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4" t="s">
        <v>50</v>
      </c>
      <c r="F40" s="110">
        <f>ROUND((SUM(BH111:BH112) + SUM(BH134:BH200)),  2)</f>
        <v>0</v>
      </c>
      <c r="G40" s="32"/>
      <c r="H40" s="32"/>
      <c r="I40" s="111">
        <v>0.2</v>
      </c>
      <c r="J40" s="110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51</v>
      </c>
      <c r="F41" s="110">
        <f>ROUND((SUM(BI111:BI112) + SUM(BI134:BI200)),  2)</f>
        <v>0</v>
      </c>
      <c r="G41" s="32"/>
      <c r="H41" s="32"/>
      <c r="I41" s="111">
        <v>0</v>
      </c>
      <c r="J41" s="110"/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2"/>
      <c r="D43" s="112" t="s">
        <v>52</v>
      </c>
      <c r="E43" s="60"/>
      <c r="F43" s="60"/>
      <c r="G43" s="113" t="s">
        <v>53</v>
      </c>
      <c r="H43" s="114" t="s">
        <v>54</v>
      </c>
      <c r="I43" s="60"/>
      <c r="J43" s="115"/>
      <c r="K43" s="116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55</v>
      </c>
      <c r="E49" s="44"/>
      <c r="F49" s="44"/>
      <c r="G49" s="43" t="s">
        <v>56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57</v>
      </c>
      <c r="E60" s="35"/>
      <c r="F60" s="117" t="s">
        <v>58</v>
      </c>
      <c r="G60" s="45" t="s">
        <v>57</v>
      </c>
      <c r="H60" s="35"/>
      <c r="I60" s="35"/>
      <c r="J60" s="118" t="s">
        <v>58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59</v>
      </c>
      <c r="E64" s="46"/>
      <c r="F64" s="46"/>
      <c r="G64" s="43" t="s">
        <v>60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57</v>
      </c>
      <c r="E75" s="35"/>
      <c r="F75" s="117" t="s">
        <v>58</v>
      </c>
      <c r="G75" s="45" t="s">
        <v>57</v>
      </c>
      <c r="H75" s="35"/>
      <c r="I75" s="35"/>
      <c r="J75" s="118" t="s">
        <v>58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137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43" t="str">
        <f>E7</f>
        <v>Veľký Krtíš ODI PZ, rekonštrukcia a modernizácia objektu</v>
      </c>
      <c r="F84" s="244"/>
      <c r="G84" s="244"/>
      <c r="H84" s="244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133</v>
      </c>
      <c r="L85" s="17"/>
    </row>
    <row r="86" spans="1:31" s="2" customFormat="1" ht="16.5" customHeight="1">
      <c r="A86" s="32"/>
      <c r="B86" s="33"/>
      <c r="C86" s="32"/>
      <c r="D86" s="32"/>
      <c r="E86" s="243" t="s">
        <v>86</v>
      </c>
      <c r="F86" s="241"/>
      <c r="G86" s="241"/>
      <c r="H86" s="241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4" t="s">
        <v>134</v>
      </c>
      <c r="D87" s="32"/>
      <c r="E87" s="32"/>
      <c r="F87" s="32"/>
      <c r="G87" s="32"/>
      <c r="H87" s="3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6.5" customHeight="1">
      <c r="A88" s="32"/>
      <c r="B88" s="33"/>
      <c r="C88" s="32"/>
      <c r="D88" s="32"/>
      <c r="E88" s="197" t="str">
        <f>E11</f>
        <v>SO 01.1.2 Zateplenie strešného plášťa</v>
      </c>
      <c r="F88" s="241"/>
      <c r="G88" s="241"/>
      <c r="H88" s="241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6.95" customHeight="1">
      <c r="A89" s="32"/>
      <c r="B89" s="33"/>
      <c r="C89" s="32"/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4" t="s">
        <v>19</v>
      </c>
      <c r="D90" s="32"/>
      <c r="E90" s="32"/>
      <c r="F90" s="22" t="str">
        <f>F14</f>
        <v>Veľký Krtíš</v>
      </c>
      <c r="G90" s="32"/>
      <c r="H90" s="32"/>
      <c r="I90" s="24" t="s">
        <v>21</v>
      </c>
      <c r="J90" s="55" t="str">
        <f>IF(J14="","",J14)</f>
        <v/>
      </c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4" t="s">
        <v>25</v>
      </c>
      <c r="D92" s="32"/>
      <c r="E92" s="32"/>
      <c r="F92" s="22" t="str">
        <f>E17</f>
        <v>Ministerstvo vnútra Slovenskej republiky</v>
      </c>
      <c r="G92" s="32"/>
      <c r="H92" s="32"/>
      <c r="I92" s="24" t="s">
        <v>31</v>
      </c>
      <c r="J92" s="28" t="str">
        <f>E23</f>
        <v>PROMOST s.r.o.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4" t="s">
        <v>30</v>
      </c>
      <c r="D93" s="32"/>
      <c r="E93" s="32"/>
      <c r="F93" s="22" t="str">
        <f>IF(E20="","",E20)</f>
        <v/>
      </c>
      <c r="G93" s="32"/>
      <c r="H93" s="32"/>
      <c r="I93" s="24" t="s">
        <v>36</v>
      </c>
      <c r="J93" s="28" t="str">
        <f>E26</f>
        <v>Ing. Michal Slobodník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0.3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9.25" customHeight="1">
      <c r="A95" s="32"/>
      <c r="B95" s="33"/>
      <c r="C95" s="119" t="s">
        <v>138</v>
      </c>
      <c r="D95" s="102"/>
      <c r="E95" s="102"/>
      <c r="F95" s="102"/>
      <c r="G95" s="102"/>
      <c r="H95" s="102"/>
      <c r="I95" s="102"/>
      <c r="J95" s="120" t="s">
        <v>139</v>
      </c>
      <c r="K95" s="10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2.9" customHeight="1">
      <c r="A97" s="32"/>
      <c r="B97" s="33"/>
      <c r="C97" s="121" t="s">
        <v>140</v>
      </c>
      <c r="D97" s="32"/>
      <c r="E97" s="32"/>
      <c r="F97" s="32"/>
      <c r="G97" s="32"/>
      <c r="H97" s="32"/>
      <c r="I97" s="32"/>
      <c r="J97" s="71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U97" s="14" t="s">
        <v>141</v>
      </c>
    </row>
    <row r="98" spans="1:47" s="9" customFormat="1" ht="24.95" customHeight="1">
      <c r="B98" s="122"/>
      <c r="D98" s="123" t="s">
        <v>142</v>
      </c>
      <c r="E98" s="124"/>
      <c r="F98" s="124"/>
      <c r="G98" s="124"/>
      <c r="H98" s="124"/>
      <c r="I98" s="124"/>
      <c r="J98" s="125"/>
      <c r="L98" s="122"/>
    </row>
    <row r="99" spans="1:47" s="10" customFormat="1" ht="19.899999999999999" customHeight="1">
      <c r="B99" s="126"/>
      <c r="D99" s="127" t="s">
        <v>144</v>
      </c>
      <c r="E99" s="128"/>
      <c r="F99" s="128"/>
      <c r="G99" s="128"/>
      <c r="H99" s="128"/>
      <c r="I99" s="128"/>
      <c r="J99" s="129"/>
      <c r="L99" s="126"/>
    </row>
    <row r="100" spans="1:47" s="10" customFormat="1" ht="19.899999999999999" customHeight="1">
      <c r="B100" s="126"/>
      <c r="D100" s="127" t="s">
        <v>145</v>
      </c>
      <c r="E100" s="128"/>
      <c r="F100" s="128"/>
      <c r="G100" s="128"/>
      <c r="H100" s="128"/>
      <c r="I100" s="128"/>
      <c r="J100" s="129"/>
      <c r="L100" s="126"/>
    </row>
    <row r="101" spans="1:47" s="10" customFormat="1" ht="19.899999999999999" customHeight="1">
      <c r="B101" s="126"/>
      <c r="D101" s="127" t="s">
        <v>146</v>
      </c>
      <c r="E101" s="128"/>
      <c r="F101" s="128"/>
      <c r="G101" s="128"/>
      <c r="H101" s="128"/>
      <c r="I101" s="128"/>
      <c r="J101" s="129"/>
      <c r="L101" s="126"/>
    </row>
    <row r="102" spans="1:47" s="9" customFormat="1" ht="24.95" customHeight="1">
      <c r="B102" s="122"/>
      <c r="D102" s="123" t="s">
        <v>147</v>
      </c>
      <c r="E102" s="124"/>
      <c r="F102" s="124"/>
      <c r="G102" s="124"/>
      <c r="H102" s="124"/>
      <c r="I102" s="124"/>
      <c r="J102" s="125"/>
      <c r="L102" s="122"/>
    </row>
    <row r="103" spans="1:47" s="10" customFormat="1" ht="19.899999999999999" customHeight="1">
      <c r="B103" s="126"/>
      <c r="D103" s="127" t="s">
        <v>368</v>
      </c>
      <c r="E103" s="128"/>
      <c r="F103" s="128"/>
      <c r="G103" s="128"/>
      <c r="H103" s="128"/>
      <c r="I103" s="128"/>
      <c r="J103" s="129"/>
      <c r="L103" s="126"/>
    </row>
    <row r="104" spans="1:47" s="10" customFormat="1" ht="19.899999999999999" customHeight="1">
      <c r="B104" s="126"/>
      <c r="D104" s="127" t="s">
        <v>148</v>
      </c>
      <c r="E104" s="128"/>
      <c r="F104" s="128"/>
      <c r="G104" s="128"/>
      <c r="H104" s="128"/>
      <c r="I104" s="128"/>
      <c r="J104" s="129"/>
      <c r="L104" s="126"/>
    </row>
    <row r="105" spans="1:47" s="10" customFormat="1" ht="19.899999999999999" customHeight="1">
      <c r="B105" s="126"/>
      <c r="D105" s="127" t="s">
        <v>369</v>
      </c>
      <c r="E105" s="128"/>
      <c r="F105" s="128"/>
      <c r="G105" s="128"/>
      <c r="H105" s="128"/>
      <c r="I105" s="128"/>
      <c r="J105" s="129"/>
      <c r="L105" s="126"/>
    </row>
    <row r="106" spans="1:47" s="10" customFormat="1" ht="19.899999999999999" customHeight="1">
      <c r="B106" s="126"/>
      <c r="D106" s="127" t="s">
        <v>149</v>
      </c>
      <c r="E106" s="128"/>
      <c r="F106" s="128"/>
      <c r="G106" s="128"/>
      <c r="H106" s="128"/>
      <c r="I106" s="128"/>
      <c r="J106" s="129"/>
      <c r="L106" s="126"/>
    </row>
    <row r="107" spans="1:47" s="10" customFormat="1" ht="19.899999999999999" customHeight="1">
      <c r="B107" s="126"/>
      <c r="D107" s="127" t="s">
        <v>370</v>
      </c>
      <c r="E107" s="128"/>
      <c r="F107" s="128"/>
      <c r="G107" s="128"/>
      <c r="H107" s="128"/>
      <c r="I107" s="128"/>
      <c r="J107" s="129"/>
      <c r="L107" s="126"/>
    </row>
    <row r="108" spans="1:47" s="10" customFormat="1" ht="19.899999999999999" customHeight="1">
      <c r="B108" s="126"/>
      <c r="D108" s="127" t="s">
        <v>371</v>
      </c>
      <c r="E108" s="128"/>
      <c r="F108" s="128"/>
      <c r="G108" s="128"/>
      <c r="H108" s="128"/>
      <c r="I108" s="128"/>
      <c r="J108" s="129"/>
      <c r="L108" s="126"/>
    </row>
    <row r="109" spans="1:47" s="2" customFormat="1" ht="21.7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29.25" customHeight="1">
      <c r="A111" s="32"/>
      <c r="B111" s="33"/>
      <c r="C111" s="121" t="s">
        <v>150</v>
      </c>
      <c r="D111" s="32"/>
      <c r="E111" s="32"/>
      <c r="F111" s="32"/>
      <c r="G111" s="32"/>
      <c r="H111" s="32"/>
      <c r="I111" s="32"/>
      <c r="J111" s="130"/>
      <c r="K111" s="32"/>
      <c r="L111" s="42"/>
      <c r="N111" s="131" t="s">
        <v>46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9.25" customHeight="1">
      <c r="A113" s="32"/>
      <c r="B113" s="33"/>
      <c r="C113" s="101" t="s">
        <v>131</v>
      </c>
      <c r="D113" s="102"/>
      <c r="E113" s="102"/>
      <c r="F113" s="102"/>
      <c r="G113" s="102"/>
      <c r="H113" s="102"/>
      <c r="I113" s="102"/>
      <c r="J113" s="103"/>
      <c r="K113" s="10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6.95" customHeight="1">
      <c r="A118" s="32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18" t="s">
        <v>159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4" t="s">
        <v>13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43" t="str">
        <f>E7</f>
        <v>Veľký Krtíš ODI PZ, rekonštrukcia a modernizácia objektu</v>
      </c>
      <c r="F122" s="244"/>
      <c r="G122" s="244"/>
      <c r="H122" s="244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1" customFormat="1" ht="12" customHeight="1">
      <c r="B123" s="17"/>
      <c r="C123" s="24" t="s">
        <v>133</v>
      </c>
      <c r="L123" s="17"/>
    </row>
    <row r="124" spans="1:31" s="2" customFormat="1" ht="16.5" customHeight="1">
      <c r="A124" s="32"/>
      <c r="B124" s="33"/>
      <c r="C124" s="32"/>
      <c r="D124" s="32"/>
      <c r="E124" s="243" t="s">
        <v>86</v>
      </c>
      <c r="F124" s="241"/>
      <c r="G124" s="241"/>
      <c r="H124" s="241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4" t="s">
        <v>134</v>
      </c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6.5" customHeight="1">
      <c r="A126" s="32"/>
      <c r="B126" s="33"/>
      <c r="C126" s="32"/>
      <c r="D126" s="32"/>
      <c r="E126" s="197" t="str">
        <f>E11</f>
        <v>SO 01.1.2 Zateplenie strešného plášťa</v>
      </c>
      <c r="F126" s="241"/>
      <c r="G126" s="241"/>
      <c r="H126" s="241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4" t="s">
        <v>19</v>
      </c>
      <c r="D128" s="32"/>
      <c r="E128" s="32"/>
      <c r="F128" s="22" t="str">
        <f>F14</f>
        <v>Veľký Krtíš</v>
      </c>
      <c r="G128" s="32"/>
      <c r="H128" s="32"/>
      <c r="I128" s="24" t="s">
        <v>21</v>
      </c>
      <c r="J128" s="55" t="str">
        <f>IF(J14="","",J14)</f>
        <v/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5.2" customHeight="1">
      <c r="A130" s="32"/>
      <c r="B130" s="33"/>
      <c r="C130" s="24" t="s">
        <v>25</v>
      </c>
      <c r="D130" s="32"/>
      <c r="E130" s="32"/>
      <c r="F130" s="22" t="str">
        <f>E17</f>
        <v>Ministerstvo vnútra Slovenskej republiky</v>
      </c>
      <c r="G130" s="32"/>
      <c r="H130" s="32"/>
      <c r="I130" s="24" t="s">
        <v>31</v>
      </c>
      <c r="J130" s="28" t="str">
        <f>E23</f>
        <v>PROMOST s.r.o.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25.7" customHeight="1">
      <c r="A131" s="32"/>
      <c r="B131" s="33"/>
      <c r="C131" s="24" t="s">
        <v>30</v>
      </c>
      <c r="D131" s="32"/>
      <c r="E131" s="32"/>
      <c r="F131" s="22" t="str">
        <f>IF(E20="","",E20)</f>
        <v/>
      </c>
      <c r="G131" s="32"/>
      <c r="H131" s="32"/>
      <c r="I131" s="24" t="s">
        <v>36</v>
      </c>
      <c r="J131" s="28" t="str">
        <f>E26</f>
        <v>Ing. Michal Slobodník</v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0.3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11" customFormat="1" ht="29.25" customHeight="1">
      <c r="A133" s="140"/>
      <c r="B133" s="141"/>
      <c r="C133" s="142" t="s">
        <v>160</v>
      </c>
      <c r="D133" s="143" t="s">
        <v>67</v>
      </c>
      <c r="E133" s="143" t="s">
        <v>63</v>
      </c>
      <c r="F133" s="143" t="s">
        <v>64</v>
      </c>
      <c r="G133" s="143" t="s">
        <v>161</v>
      </c>
      <c r="H133" s="143" t="s">
        <v>162</v>
      </c>
      <c r="I133" s="143" t="s">
        <v>163</v>
      </c>
      <c r="J133" s="144" t="s">
        <v>139</v>
      </c>
      <c r="K133" s="145" t="s">
        <v>164</v>
      </c>
      <c r="L133" s="146"/>
      <c r="M133" s="62" t="s">
        <v>1</v>
      </c>
      <c r="N133" s="63" t="s">
        <v>46</v>
      </c>
      <c r="O133" s="63" t="s">
        <v>165</v>
      </c>
      <c r="P133" s="63" t="s">
        <v>166</v>
      </c>
      <c r="Q133" s="63" t="s">
        <v>167</v>
      </c>
      <c r="R133" s="63" t="s">
        <v>168</v>
      </c>
      <c r="S133" s="63" t="s">
        <v>169</v>
      </c>
      <c r="T133" s="64" t="s">
        <v>170</v>
      </c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</row>
    <row r="134" spans="1:65" s="2" customFormat="1" ht="22.9" customHeight="1">
      <c r="A134" s="32"/>
      <c r="B134" s="33"/>
      <c r="C134" s="69" t="s">
        <v>136</v>
      </c>
      <c r="D134" s="32"/>
      <c r="E134" s="32"/>
      <c r="F134" s="32"/>
      <c r="G134" s="32"/>
      <c r="H134" s="32"/>
      <c r="I134" s="32"/>
      <c r="J134" s="147"/>
      <c r="K134" s="32"/>
      <c r="L134" s="33"/>
      <c r="M134" s="65"/>
      <c r="N134" s="56"/>
      <c r="O134" s="66"/>
      <c r="P134" s="148">
        <f>P135+P150</f>
        <v>0</v>
      </c>
      <c r="Q134" s="66"/>
      <c r="R134" s="148">
        <f>R135+R150</f>
        <v>28.0062977786</v>
      </c>
      <c r="S134" s="66"/>
      <c r="T134" s="149">
        <f>T135+T150</f>
        <v>18.75990032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4" t="s">
        <v>81</v>
      </c>
      <c r="AU134" s="14" t="s">
        <v>141</v>
      </c>
      <c r="BK134" s="150">
        <f>BK135+BK150</f>
        <v>0</v>
      </c>
    </row>
    <row r="135" spans="1:65" s="12" customFormat="1" ht="25.9" customHeight="1">
      <c r="B135" s="151"/>
      <c r="D135" s="152" t="s">
        <v>81</v>
      </c>
      <c r="E135" s="153" t="s">
        <v>171</v>
      </c>
      <c r="F135" s="153" t="s">
        <v>172</v>
      </c>
      <c r="I135" s="154"/>
      <c r="J135" s="155"/>
      <c r="L135" s="151"/>
      <c r="M135" s="156"/>
      <c r="N135" s="157"/>
      <c r="O135" s="157"/>
      <c r="P135" s="158">
        <f>P136+P139+P148</f>
        <v>0</v>
      </c>
      <c r="Q135" s="157"/>
      <c r="R135" s="158">
        <f>R136+R139+R148</f>
        <v>0.10806620999999998</v>
      </c>
      <c r="S135" s="157"/>
      <c r="T135" s="159">
        <f>T136+T139+T148</f>
        <v>0</v>
      </c>
      <c r="AR135" s="152" t="s">
        <v>88</v>
      </c>
      <c r="AT135" s="160" t="s">
        <v>81</v>
      </c>
      <c r="AU135" s="160" t="s">
        <v>82</v>
      </c>
      <c r="AY135" s="152" t="s">
        <v>173</v>
      </c>
      <c r="BK135" s="161">
        <f>BK136+BK139+BK148</f>
        <v>0</v>
      </c>
    </row>
    <row r="136" spans="1:65" s="12" customFormat="1" ht="22.9" customHeight="1">
      <c r="B136" s="151"/>
      <c r="D136" s="152" t="s">
        <v>81</v>
      </c>
      <c r="E136" s="162" t="s">
        <v>180</v>
      </c>
      <c r="F136" s="162" t="s">
        <v>181</v>
      </c>
      <c r="I136" s="154"/>
      <c r="J136" s="163"/>
      <c r="L136" s="151"/>
      <c r="M136" s="156"/>
      <c r="N136" s="157"/>
      <c r="O136" s="157"/>
      <c r="P136" s="158">
        <f>SUM(P137:P138)</f>
        <v>0</v>
      </c>
      <c r="Q136" s="157"/>
      <c r="R136" s="158">
        <f>SUM(R137:R138)</f>
        <v>0.10806620999999998</v>
      </c>
      <c r="S136" s="157"/>
      <c r="T136" s="159">
        <f>SUM(T137:T138)</f>
        <v>0</v>
      </c>
      <c r="AR136" s="152" t="s">
        <v>88</v>
      </c>
      <c r="AT136" s="160" t="s">
        <v>81</v>
      </c>
      <c r="AU136" s="160" t="s">
        <v>88</v>
      </c>
      <c r="AY136" s="152" t="s">
        <v>173</v>
      </c>
      <c r="BK136" s="161">
        <f>SUM(BK137:BK138)</f>
        <v>0</v>
      </c>
    </row>
    <row r="137" spans="1:65" s="2" customFormat="1" ht="24.2" customHeight="1">
      <c r="A137" s="32"/>
      <c r="B137" s="132"/>
      <c r="C137" s="164" t="s">
        <v>88</v>
      </c>
      <c r="D137" s="164" t="s">
        <v>175</v>
      </c>
      <c r="E137" s="165" t="s">
        <v>372</v>
      </c>
      <c r="F137" s="166" t="s">
        <v>373</v>
      </c>
      <c r="G137" s="167" t="s">
        <v>178</v>
      </c>
      <c r="H137" s="168">
        <v>2.4289999999999998</v>
      </c>
      <c r="I137" s="169"/>
      <c r="J137" s="170"/>
      <c r="K137" s="171"/>
      <c r="L137" s="33"/>
      <c r="M137" s="172" t="s">
        <v>1</v>
      </c>
      <c r="N137" s="173" t="s">
        <v>48</v>
      </c>
      <c r="O137" s="58"/>
      <c r="P137" s="174">
        <f>O137*H137</f>
        <v>0</v>
      </c>
      <c r="Q137" s="174">
        <v>4.4339999999999997E-2</v>
      </c>
      <c r="R137" s="174">
        <f>Q137*H137</f>
        <v>0.10770185999999998</v>
      </c>
      <c r="S137" s="174">
        <v>0</v>
      </c>
      <c r="T137" s="175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6" t="s">
        <v>105</v>
      </c>
      <c r="AT137" s="176" t="s">
        <v>175</v>
      </c>
      <c r="AU137" s="176" t="s">
        <v>93</v>
      </c>
      <c r="AY137" s="14" t="s">
        <v>173</v>
      </c>
      <c r="BE137" s="100">
        <f>IF(N137="základná",J137,0)</f>
        <v>0</v>
      </c>
      <c r="BF137" s="100">
        <f>IF(N137="znížená",J137,0)</f>
        <v>0</v>
      </c>
      <c r="BG137" s="100">
        <f>IF(N137="zákl. prenesená",J137,0)</f>
        <v>0</v>
      </c>
      <c r="BH137" s="100">
        <f>IF(N137="zníž. prenesená",J137,0)</f>
        <v>0</v>
      </c>
      <c r="BI137" s="100">
        <f>IF(N137="nulová",J137,0)</f>
        <v>0</v>
      </c>
      <c r="BJ137" s="14" t="s">
        <v>93</v>
      </c>
      <c r="BK137" s="100">
        <f>ROUND(I137*H137,2)</f>
        <v>0</v>
      </c>
      <c r="BL137" s="14" t="s">
        <v>105</v>
      </c>
      <c r="BM137" s="176" t="s">
        <v>374</v>
      </c>
    </row>
    <row r="138" spans="1:65" s="2" customFormat="1" ht="24.2" customHeight="1">
      <c r="A138" s="32"/>
      <c r="B138" s="132"/>
      <c r="C138" s="164" t="s">
        <v>93</v>
      </c>
      <c r="D138" s="164" t="s">
        <v>175</v>
      </c>
      <c r="E138" s="165" t="s">
        <v>375</v>
      </c>
      <c r="F138" s="166" t="s">
        <v>376</v>
      </c>
      <c r="G138" s="167" t="s">
        <v>178</v>
      </c>
      <c r="H138" s="168">
        <v>2.4289999999999998</v>
      </c>
      <c r="I138" s="169"/>
      <c r="J138" s="170"/>
      <c r="K138" s="171"/>
      <c r="L138" s="33"/>
      <c r="M138" s="172" t="s">
        <v>1</v>
      </c>
      <c r="N138" s="173" t="s">
        <v>48</v>
      </c>
      <c r="O138" s="58"/>
      <c r="P138" s="174">
        <f>O138*H138</f>
        <v>0</v>
      </c>
      <c r="Q138" s="174">
        <v>1.4999999999999999E-4</v>
      </c>
      <c r="R138" s="174">
        <f>Q138*H138</f>
        <v>3.6434999999999994E-4</v>
      </c>
      <c r="S138" s="174">
        <v>0</v>
      </c>
      <c r="T138" s="175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6" t="s">
        <v>105</v>
      </c>
      <c r="AT138" s="176" t="s">
        <v>175</v>
      </c>
      <c r="AU138" s="176" t="s">
        <v>93</v>
      </c>
      <c r="AY138" s="14" t="s">
        <v>173</v>
      </c>
      <c r="BE138" s="100">
        <f>IF(N138="základná",J138,0)</f>
        <v>0</v>
      </c>
      <c r="BF138" s="100">
        <f>IF(N138="znížená",J138,0)</f>
        <v>0</v>
      </c>
      <c r="BG138" s="100">
        <f>IF(N138="zákl. prenesená",J138,0)</f>
        <v>0</v>
      </c>
      <c r="BH138" s="100">
        <f>IF(N138="zníž. prenesená",J138,0)</f>
        <v>0</v>
      </c>
      <c r="BI138" s="100">
        <f>IF(N138="nulová",J138,0)</f>
        <v>0</v>
      </c>
      <c r="BJ138" s="14" t="s">
        <v>93</v>
      </c>
      <c r="BK138" s="100">
        <f>ROUND(I138*H138,2)</f>
        <v>0</v>
      </c>
      <c r="BL138" s="14" t="s">
        <v>105</v>
      </c>
      <c r="BM138" s="176" t="s">
        <v>377</v>
      </c>
    </row>
    <row r="139" spans="1:65" s="12" customFormat="1" ht="22.9" customHeight="1">
      <c r="B139" s="151"/>
      <c r="D139" s="152" t="s">
        <v>81</v>
      </c>
      <c r="E139" s="162" t="s">
        <v>206</v>
      </c>
      <c r="F139" s="162" t="s">
        <v>238</v>
      </c>
      <c r="I139" s="154"/>
      <c r="J139" s="163"/>
      <c r="L139" s="151"/>
      <c r="M139" s="156"/>
      <c r="N139" s="157"/>
      <c r="O139" s="157"/>
      <c r="P139" s="158">
        <f>SUM(P140:P147)</f>
        <v>0</v>
      </c>
      <c r="Q139" s="157"/>
      <c r="R139" s="158">
        <f>SUM(R140:R147)</f>
        <v>0</v>
      </c>
      <c r="S139" s="157"/>
      <c r="T139" s="159">
        <f>SUM(T140:T147)</f>
        <v>0</v>
      </c>
      <c r="AR139" s="152" t="s">
        <v>88</v>
      </c>
      <c r="AT139" s="160" t="s">
        <v>81</v>
      </c>
      <c r="AU139" s="160" t="s">
        <v>88</v>
      </c>
      <c r="AY139" s="152" t="s">
        <v>173</v>
      </c>
      <c r="BK139" s="161">
        <f>SUM(BK140:BK147)</f>
        <v>0</v>
      </c>
    </row>
    <row r="140" spans="1:65" s="2" customFormat="1" ht="24.2" customHeight="1">
      <c r="A140" s="32"/>
      <c r="B140" s="132"/>
      <c r="C140" s="164" t="s">
        <v>102</v>
      </c>
      <c r="D140" s="164" t="s">
        <v>175</v>
      </c>
      <c r="E140" s="165" t="s">
        <v>378</v>
      </c>
      <c r="F140" s="166" t="s">
        <v>379</v>
      </c>
      <c r="G140" s="167" t="s">
        <v>178</v>
      </c>
      <c r="H140" s="168">
        <v>264.54899999999998</v>
      </c>
      <c r="I140" s="169"/>
      <c r="J140" s="170"/>
      <c r="K140" s="171"/>
      <c r="L140" s="33"/>
      <c r="M140" s="172" t="s">
        <v>1</v>
      </c>
      <c r="N140" s="173" t="s">
        <v>48</v>
      </c>
      <c r="O140" s="58"/>
      <c r="P140" s="174">
        <f t="shared" ref="P140:P147" si="0">O140*H140</f>
        <v>0</v>
      </c>
      <c r="Q140" s="174">
        <v>0</v>
      </c>
      <c r="R140" s="174">
        <f t="shared" ref="R140:R147" si="1">Q140*H140</f>
        <v>0</v>
      </c>
      <c r="S140" s="174">
        <v>0</v>
      </c>
      <c r="T140" s="175">
        <f t="shared" ref="T140:T147" si="2"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6" t="s">
        <v>105</v>
      </c>
      <c r="AT140" s="176" t="s">
        <v>175</v>
      </c>
      <c r="AU140" s="176" t="s">
        <v>93</v>
      </c>
      <c r="AY140" s="14" t="s">
        <v>173</v>
      </c>
      <c r="BE140" s="100">
        <f t="shared" ref="BE140:BE147" si="3">IF(N140="základná",J140,0)</f>
        <v>0</v>
      </c>
      <c r="BF140" s="100">
        <f t="shared" ref="BF140:BF147" si="4">IF(N140="znížená",J140,0)</f>
        <v>0</v>
      </c>
      <c r="BG140" s="100">
        <f t="shared" ref="BG140:BG147" si="5">IF(N140="zákl. prenesená",J140,0)</f>
        <v>0</v>
      </c>
      <c r="BH140" s="100">
        <f t="shared" ref="BH140:BH147" si="6">IF(N140="zníž. prenesená",J140,0)</f>
        <v>0</v>
      </c>
      <c r="BI140" s="100">
        <f t="shared" ref="BI140:BI147" si="7">IF(N140="nulová",J140,0)</f>
        <v>0</v>
      </c>
      <c r="BJ140" s="14" t="s">
        <v>93</v>
      </c>
      <c r="BK140" s="100">
        <f t="shared" ref="BK140:BK147" si="8">ROUND(I140*H140,2)</f>
        <v>0</v>
      </c>
      <c r="BL140" s="14" t="s">
        <v>105</v>
      </c>
      <c r="BM140" s="176" t="s">
        <v>380</v>
      </c>
    </row>
    <row r="141" spans="1:65" s="2" customFormat="1" ht="14.45" customHeight="1">
      <c r="A141" s="32"/>
      <c r="B141" s="132"/>
      <c r="C141" s="164" t="s">
        <v>105</v>
      </c>
      <c r="D141" s="164" t="s">
        <v>175</v>
      </c>
      <c r="E141" s="165" t="s">
        <v>298</v>
      </c>
      <c r="F141" s="166" t="s">
        <v>299</v>
      </c>
      <c r="G141" s="167" t="s">
        <v>300</v>
      </c>
      <c r="H141" s="168">
        <v>18.760000000000002</v>
      </c>
      <c r="I141" s="169"/>
      <c r="J141" s="170"/>
      <c r="K141" s="171"/>
      <c r="L141" s="33"/>
      <c r="M141" s="172" t="s">
        <v>1</v>
      </c>
      <c r="N141" s="173" t="s">
        <v>48</v>
      </c>
      <c r="O141" s="58"/>
      <c r="P141" s="174">
        <f t="shared" si="0"/>
        <v>0</v>
      </c>
      <c r="Q141" s="174">
        <v>0</v>
      </c>
      <c r="R141" s="174">
        <f t="shared" si="1"/>
        <v>0</v>
      </c>
      <c r="S141" s="174">
        <v>0</v>
      </c>
      <c r="T141" s="175">
        <f t="shared" si="2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6" t="s">
        <v>105</v>
      </c>
      <c r="AT141" s="176" t="s">
        <v>175</v>
      </c>
      <c r="AU141" s="176" t="s">
        <v>93</v>
      </c>
      <c r="AY141" s="14" t="s">
        <v>173</v>
      </c>
      <c r="BE141" s="100">
        <f t="shared" si="3"/>
        <v>0</v>
      </c>
      <c r="BF141" s="100">
        <f t="shared" si="4"/>
        <v>0</v>
      </c>
      <c r="BG141" s="100">
        <f t="shared" si="5"/>
        <v>0</v>
      </c>
      <c r="BH141" s="100">
        <f t="shared" si="6"/>
        <v>0</v>
      </c>
      <c r="BI141" s="100">
        <f t="shared" si="7"/>
        <v>0</v>
      </c>
      <c r="BJ141" s="14" t="s">
        <v>93</v>
      </c>
      <c r="BK141" s="100">
        <f t="shared" si="8"/>
        <v>0</v>
      </c>
      <c r="BL141" s="14" t="s">
        <v>105</v>
      </c>
      <c r="BM141" s="176" t="s">
        <v>381</v>
      </c>
    </row>
    <row r="142" spans="1:65" s="2" customFormat="1" ht="14.45" customHeight="1">
      <c r="A142" s="32"/>
      <c r="B142" s="132"/>
      <c r="C142" s="164" t="s">
        <v>191</v>
      </c>
      <c r="D142" s="164" t="s">
        <v>175</v>
      </c>
      <c r="E142" s="165" t="s">
        <v>303</v>
      </c>
      <c r="F142" s="166" t="s">
        <v>304</v>
      </c>
      <c r="G142" s="167" t="s">
        <v>300</v>
      </c>
      <c r="H142" s="168">
        <v>56.28</v>
      </c>
      <c r="I142" s="169"/>
      <c r="J142" s="170"/>
      <c r="K142" s="171"/>
      <c r="L142" s="33"/>
      <c r="M142" s="172" t="s">
        <v>1</v>
      </c>
      <c r="N142" s="173" t="s">
        <v>48</v>
      </c>
      <c r="O142" s="58"/>
      <c r="P142" s="174">
        <f t="shared" si="0"/>
        <v>0</v>
      </c>
      <c r="Q142" s="174">
        <v>0</v>
      </c>
      <c r="R142" s="174">
        <f t="shared" si="1"/>
        <v>0</v>
      </c>
      <c r="S142" s="174">
        <v>0</v>
      </c>
      <c r="T142" s="175">
        <f t="shared" si="2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6" t="s">
        <v>105</v>
      </c>
      <c r="AT142" s="176" t="s">
        <v>175</v>
      </c>
      <c r="AU142" s="176" t="s">
        <v>93</v>
      </c>
      <c r="AY142" s="14" t="s">
        <v>173</v>
      </c>
      <c r="BE142" s="100">
        <f t="shared" si="3"/>
        <v>0</v>
      </c>
      <c r="BF142" s="100">
        <f t="shared" si="4"/>
        <v>0</v>
      </c>
      <c r="BG142" s="100">
        <f t="shared" si="5"/>
        <v>0</v>
      </c>
      <c r="BH142" s="100">
        <f t="shared" si="6"/>
        <v>0</v>
      </c>
      <c r="BI142" s="100">
        <f t="shared" si="7"/>
        <v>0</v>
      </c>
      <c r="BJ142" s="14" t="s">
        <v>93</v>
      </c>
      <c r="BK142" s="100">
        <f t="shared" si="8"/>
        <v>0</v>
      </c>
      <c r="BL142" s="14" t="s">
        <v>105</v>
      </c>
      <c r="BM142" s="176" t="s">
        <v>382</v>
      </c>
    </row>
    <row r="143" spans="1:65" s="2" customFormat="1" ht="14.45" customHeight="1">
      <c r="A143" s="32"/>
      <c r="B143" s="132"/>
      <c r="C143" s="164" t="s">
        <v>180</v>
      </c>
      <c r="D143" s="164" t="s">
        <v>175</v>
      </c>
      <c r="E143" s="165" t="s">
        <v>307</v>
      </c>
      <c r="F143" s="166" t="s">
        <v>308</v>
      </c>
      <c r="G143" s="167" t="s">
        <v>300</v>
      </c>
      <c r="H143" s="168">
        <v>18.760000000000002</v>
      </c>
      <c r="I143" s="169"/>
      <c r="J143" s="170"/>
      <c r="K143" s="171"/>
      <c r="L143" s="33"/>
      <c r="M143" s="172" t="s">
        <v>1</v>
      </c>
      <c r="N143" s="173" t="s">
        <v>48</v>
      </c>
      <c r="O143" s="58"/>
      <c r="P143" s="174">
        <f t="shared" si="0"/>
        <v>0</v>
      </c>
      <c r="Q143" s="174">
        <v>0</v>
      </c>
      <c r="R143" s="174">
        <f t="shared" si="1"/>
        <v>0</v>
      </c>
      <c r="S143" s="174">
        <v>0</v>
      </c>
      <c r="T143" s="175">
        <f t="shared" si="2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6" t="s">
        <v>105</v>
      </c>
      <c r="AT143" s="176" t="s">
        <v>175</v>
      </c>
      <c r="AU143" s="176" t="s">
        <v>93</v>
      </c>
      <c r="AY143" s="14" t="s">
        <v>173</v>
      </c>
      <c r="BE143" s="100">
        <f t="shared" si="3"/>
        <v>0</v>
      </c>
      <c r="BF143" s="100">
        <f t="shared" si="4"/>
        <v>0</v>
      </c>
      <c r="BG143" s="100">
        <f t="shared" si="5"/>
        <v>0</v>
      </c>
      <c r="BH143" s="100">
        <f t="shared" si="6"/>
        <v>0</v>
      </c>
      <c r="BI143" s="100">
        <f t="shared" si="7"/>
        <v>0</v>
      </c>
      <c r="BJ143" s="14" t="s">
        <v>93</v>
      </c>
      <c r="BK143" s="100">
        <f t="shared" si="8"/>
        <v>0</v>
      </c>
      <c r="BL143" s="14" t="s">
        <v>105</v>
      </c>
      <c r="BM143" s="176" t="s">
        <v>383</v>
      </c>
    </row>
    <row r="144" spans="1:65" s="2" customFormat="1" ht="24.2" customHeight="1">
      <c r="A144" s="32"/>
      <c r="B144" s="132"/>
      <c r="C144" s="164" t="s">
        <v>198</v>
      </c>
      <c r="D144" s="164" t="s">
        <v>175</v>
      </c>
      <c r="E144" s="165" t="s">
        <v>311</v>
      </c>
      <c r="F144" s="166" t="s">
        <v>312</v>
      </c>
      <c r="G144" s="167" t="s">
        <v>300</v>
      </c>
      <c r="H144" s="168">
        <v>281.39999999999998</v>
      </c>
      <c r="I144" s="169"/>
      <c r="J144" s="170"/>
      <c r="K144" s="171"/>
      <c r="L144" s="33"/>
      <c r="M144" s="172" t="s">
        <v>1</v>
      </c>
      <c r="N144" s="173" t="s">
        <v>48</v>
      </c>
      <c r="O144" s="58"/>
      <c r="P144" s="174">
        <f t="shared" si="0"/>
        <v>0</v>
      </c>
      <c r="Q144" s="174">
        <v>0</v>
      </c>
      <c r="R144" s="174">
        <f t="shared" si="1"/>
        <v>0</v>
      </c>
      <c r="S144" s="174">
        <v>0</v>
      </c>
      <c r="T144" s="175">
        <f t="shared" si="2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6" t="s">
        <v>105</v>
      </c>
      <c r="AT144" s="176" t="s">
        <v>175</v>
      </c>
      <c r="AU144" s="176" t="s">
        <v>93</v>
      </c>
      <c r="AY144" s="14" t="s">
        <v>173</v>
      </c>
      <c r="BE144" s="100">
        <f t="shared" si="3"/>
        <v>0</v>
      </c>
      <c r="BF144" s="100">
        <f t="shared" si="4"/>
        <v>0</v>
      </c>
      <c r="BG144" s="100">
        <f t="shared" si="5"/>
        <v>0</v>
      </c>
      <c r="BH144" s="100">
        <f t="shared" si="6"/>
        <v>0</v>
      </c>
      <c r="BI144" s="100">
        <f t="shared" si="7"/>
        <v>0</v>
      </c>
      <c r="BJ144" s="14" t="s">
        <v>93</v>
      </c>
      <c r="BK144" s="100">
        <f t="shared" si="8"/>
        <v>0</v>
      </c>
      <c r="BL144" s="14" t="s">
        <v>105</v>
      </c>
      <c r="BM144" s="176" t="s">
        <v>384</v>
      </c>
    </row>
    <row r="145" spans="1:65" s="2" customFormat="1" ht="24.2" customHeight="1">
      <c r="A145" s="32"/>
      <c r="B145" s="132"/>
      <c r="C145" s="164" t="s">
        <v>202</v>
      </c>
      <c r="D145" s="164" t="s">
        <v>175</v>
      </c>
      <c r="E145" s="165" t="s">
        <v>315</v>
      </c>
      <c r="F145" s="166" t="s">
        <v>316</v>
      </c>
      <c r="G145" s="167" t="s">
        <v>300</v>
      </c>
      <c r="H145" s="168">
        <v>18.760000000000002</v>
      </c>
      <c r="I145" s="169"/>
      <c r="J145" s="170"/>
      <c r="K145" s="171"/>
      <c r="L145" s="33"/>
      <c r="M145" s="172" t="s">
        <v>1</v>
      </c>
      <c r="N145" s="173" t="s">
        <v>48</v>
      </c>
      <c r="O145" s="58"/>
      <c r="P145" s="174">
        <f t="shared" si="0"/>
        <v>0</v>
      </c>
      <c r="Q145" s="174">
        <v>0</v>
      </c>
      <c r="R145" s="174">
        <f t="shared" si="1"/>
        <v>0</v>
      </c>
      <c r="S145" s="174">
        <v>0</v>
      </c>
      <c r="T145" s="175">
        <f t="shared" si="2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6" t="s">
        <v>105</v>
      </c>
      <c r="AT145" s="176" t="s">
        <v>175</v>
      </c>
      <c r="AU145" s="176" t="s">
        <v>93</v>
      </c>
      <c r="AY145" s="14" t="s">
        <v>173</v>
      </c>
      <c r="BE145" s="100">
        <f t="shared" si="3"/>
        <v>0</v>
      </c>
      <c r="BF145" s="100">
        <f t="shared" si="4"/>
        <v>0</v>
      </c>
      <c r="BG145" s="100">
        <f t="shared" si="5"/>
        <v>0</v>
      </c>
      <c r="BH145" s="100">
        <f t="shared" si="6"/>
        <v>0</v>
      </c>
      <c r="BI145" s="100">
        <f t="shared" si="7"/>
        <v>0</v>
      </c>
      <c r="BJ145" s="14" t="s">
        <v>93</v>
      </c>
      <c r="BK145" s="100">
        <f t="shared" si="8"/>
        <v>0</v>
      </c>
      <c r="BL145" s="14" t="s">
        <v>105</v>
      </c>
      <c r="BM145" s="176" t="s">
        <v>385</v>
      </c>
    </row>
    <row r="146" spans="1:65" s="2" customFormat="1" ht="24.2" customHeight="1">
      <c r="A146" s="32"/>
      <c r="B146" s="132"/>
      <c r="C146" s="164" t="s">
        <v>206</v>
      </c>
      <c r="D146" s="164" t="s">
        <v>175</v>
      </c>
      <c r="E146" s="165" t="s">
        <v>319</v>
      </c>
      <c r="F146" s="166" t="s">
        <v>320</v>
      </c>
      <c r="G146" s="167" t="s">
        <v>300</v>
      </c>
      <c r="H146" s="168">
        <v>150.08000000000001</v>
      </c>
      <c r="I146" s="169"/>
      <c r="J146" s="170"/>
      <c r="K146" s="171"/>
      <c r="L146" s="33"/>
      <c r="M146" s="172" t="s">
        <v>1</v>
      </c>
      <c r="N146" s="173" t="s">
        <v>48</v>
      </c>
      <c r="O146" s="58"/>
      <c r="P146" s="174">
        <f t="shared" si="0"/>
        <v>0</v>
      </c>
      <c r="Q146" s="174">
        <v>0</v>
      </c>
      <c r="R146" s="174">
        <f t="shared" si="1"/>
        <v>0</v>
      </c>
      <c r="S146" s="174">
        <v>0</v>
      </c>
      <c r="T146" s="175">
        <f t="shared" si="2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6" t="s">
        <v>105</v>
      </c>
      <c r="AT146" s="176" t="s">
        <v>175</v>
      </c>
      <c r="AU146" s="176" t="s">
        <v>93</v>
      </c>
      <c r="AY146" s="14" t="s">
        <v>173</v>
      </c>
      <c r="BE146" s="100">
        <f t="shared" si="3"/>
        <v>0</v>
      </c>
      <c r="BF146" s="100">
        <f t="shared" si="4"/>
        <v>0</v>
      </c>
      <c r="BG146" s="100">
        <f t="shared" si="5"/>
        <v>0</v>
      </c>
      <c r="BH146" s="100">
        <f t="shared" si="6"/>
        <v>0</v>
      </c>
      <c r="BI146" s="100">
        <f t="shared" si="7"/>
        <v>0</v>
      </c>
      <c r="BJ146" s="14" t="s">
        <v>93</v>
      </c>
      <c r="BK146" s="100">
        <f t="shared" si="8"/>
        <v>0</v>
      </c>
      <c r="BL146" s="14" t="s">
        <v>105</v>
      </c>
      <c r="BM146" s="176" t="s">
        <v>386</v>
      </c>
    </row>
    <row r="147" spans="1:65" s="2" customFormat="1" ht="24.2" customHeight="1">
      <c r="A147" s="32"/>
      <c r="B147" s="132"/>
      <c r="C147" s="164" t="s">
        <v>210</v>
      </c>
      <c r="D147" s="164" t="s">
        <v>175</v>
      </c>
      <c r="E147" s="165" t="s">
        <v>323</v>
      </c>
      <c r="F147" s="166" t="s">
        <v>324</v>
      </c>
      <c r="G147" s="167" t="s">
        <v>300</v>
      </c>
      <c r="H147" s="168">
        <v>18.760000000000002</v>
      </c>
      <c r="I147" s="169"/>
      <c r="J147" s="170"/>
      <c r="K147" s="171"/>
      <c r="L147" s="33"/>
      <c r="M147" s="172" t="s">
        <v>1</v>
      </c>
      <c r="N147" s="173" t="s">
        <v>48</v>
      </c>
      <c r="O147" s="58"/>
      <c r="P147" s="174">
        <f t="shared" si="0"/>
        <v>0</v>
      </c>
      <c r="Q147" s="174">
        <v>0</v>
      </c>
      <c r="R147" s="174">
        <f t="shared" si="1"/>
        <v>0</v>
      </c>
      <c r="S147" s="174">
        <v>0</v>
      </c>
      <c r="T147" s="175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6" t="s">
        <v>105</v>
      </c>
      <c r="AT147" s="176" t="s">
        <v>175</v>
      </c>
      <c r="AU147" s="176" t="s">
        <v>93</v>
      </c>
      <c r="AY147" s="14" t="s">
        <v>173</v>
      </c>
      <c r="BE147" s="100">
        <f t="shared" si="3"/>
        <v>0</v>
      </c>
      <c r="BF147" s="100">
        <f t="shared" si="4"/>
        <v>0</v>
      </c>
      <c r="BG147" s="100">
        <f t="shared" si="5"/>
        <v>0</v>
      </c>
      <c r="BH147" s="100">
        <f t="shared" si="6"/>
        <v>0</v>
      </c>
      <c r="BI147" s="100">
        <f t="shared" si="7"/>
        <v>0</v>
      </c>
      <c r="BJ147" s="14" t="s">
        <v>93</v>
      </c>
      <c r="BK147" s="100">
        <f t="shared" si="8"/>
        <v>0</v>
      </c>
      <c r="BL147" s="14" t="s">
        <v>105</v>
      </c>
      <c r="BM147" s="176" t="s">
        <v>387</v>
      </c>
    </row>
    <row r="148" spans="1:65" s="12" customFormat="1" ht="22.9" customHeight="1">
      <c r="B148" s="151"/>
      <c r="D148" s="152" t="s">
        <v>81</v>
      </c>
      <c r="E148" s="162" t="s">
        <v>326</v>
      </c>
      <c r="F148" s="162" t="s">
        <v>327</v>
      </c>
      <c r="I148" s="154"/>
      <c r="J148" s="163"/>
      <c r="L148" s="151"/>
      <c r="M148" s="156"/>
      <c r="N148" s="157"/>
      <c r="O148" s="157"/>
      <c r="P148" s="158">
        <f>P149</f>
        <v>0</v>
      </c>
      <c r="Q148" s="157"/>
      <c r="R148" s="158">
        <f>R149</f>
        <v>0</v>
      </c>
      <c r="S148" s="157"/>
      <c r="T148" s="159">
        <f>T149</f>
        <v>0</v>
      </c>
      <c r="AR148" s="152" t="s">
        <v>88</v>
      </c>
      <c r="AT148" s="160" t="s">
        <v>81</v>
      </c>
      <c r="AU148" s="160" t="s">
        <v>88</v>
      </c>
      <c r="AY148" s="152" t="s">
        <v>173</v>
      </c>
      <c r="BK148" s="161">
        <f>BK149</f>
        <v>0</v>
      </c>
    </row>
    <row r="149" spans="1:65" s="2" customFormat="1" ht="24.2" customHeight="1">
      <c r="A149" s="32"/>
      <c r="B149" s="132"/>
      <c r="C149" s="164" t="s">
        <v>214</v>
      </c>
      <c r="D149" s="164" t="s">
        <v>175</v>
      </c>
      <c r="E149" s="165" t="s">
        <v>329</v>
      </c>
      <c r="F149" s="166" t="s">
        <v>330</v>
      </c>
      <c r="G149" s="167" t="s">
        <v>300</v>
      </c>
      <c r="H149" s="168">
        <v>0.108</v>
      </c>
      <c r="I149" s="169"/>
      <c r="J149" s="170"/>
      <c r="K149" s="171"/>
      <c r="L149" s="33"/>
      <c r="M149" s="172" t="s">
        <v>1</v>
      </c>
      <c r="N149" s="173" t="s">
        <v>48</v>
      </c>
      <c r="O149" s="58"/>
      <c r="P149" s="174">
        <f>O149*H149</f>
        <v>0</v>
      </c>
      <c r="Q149" s="174">
        <v>0</v>
      </c>
      <c r="R149" s="174">
        <f>Q149*H149</f>
        <v>0</v>
      </c>
      <c r="S149" s="174">
        <v>0</v>
      </c>
      <c r="T149" s="175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6" t="s">
        <v>105</v>
      </c>
      <c r="AT149" s="176" t="s">
        <v>175</v>
      </c>
      <c r="AU149" s="176" t="s">
        <v>93</v>
      </c>
      <c r="AY149" s="14" t="s">
        <v>173</v>
      </c>
      <c r="BE149" s="100">
        <f>IF(N149="základná",J149,0)</f>
        <v>0</v>
      </c>
      <c r="BF149" s="100">
        <f>IF(N149="znížená",J149,0)</f>
        <v>0</v>
      </c>
      <c r="BG149" s="100">
        <f>IF(N149="zákl. prenesená",J149,0)</f>
        <v>0</v>
      </c>
      <c r="BH149" s="100">
        <f>IF(N149="zníž. prenesená",J149,0)</f>
        <v>0</v>
      </c>
      <c r="BI149" s="100">
        <f>IF(N149="nulová",J149,0)</f>
        <v>0</v>
      </c>
      <c r="BJ149" s="14" t="s">
        <v>93</v>
      </c>
      <c r="BK149" s="100">
        <f>ROUND(I149*H149,2)</f>
        <v>0</v>
      </c>
      <c r="BL149" s="14" t="s">
        <v>105</v>
      </c>
      <c r="BM149" s="176" t="s">
        <v>388</v>
      </c>
    </row>
    <row r="150" spans="1:65" s="12" customFormat="1" ht="25.9" customHeight="1">
      <c r="B150" s="151"/>
      <c r="D150" s="152" t="s">
        <v>81</v>
      </c>
      <c r="E150" s="153" t="s">
        <v>332</v>
      </c>
      <c r="F150" s="153" t="s">
        <v>333</v>
      </c>
      <c r="I150" s="154"/>
      <c r="J150" s="155"/>
      <c r="L150" s="151"/>
      <c r="M150" s="156"/>
      <c r="N150" s="157"/>
      <c r="O150" s="157"/>
      <c r="P150" s="158">
        <f>P151+P155+P169+P178+P190+P199</f>
        <v>0</v>
      </c>
      <c r="Q150" s="157"/>
      <c r="R150" s="158">
        <f>R151+R155+R169+R178+R190+R199</f>
        <v>27.8982315686</v>
      </c>
      <c r="S150" s="157"/>
      <c r="T150" s="159">
        <f>T151+T155+T169+T178+T190+T199</f>
        <v>18.75990032</v>
      </c>
      <c r="AR150" s="152" t="s">
        <v>93</v>
      </c>
      <c r="AT150" s="160" t="s">
        <v>81</v>
      </c>
      <c r="AU150" s="160" t="s">
        <v>82</v>
      </c>
      <c r="AY150" s="152" t="s">
        <v>173</v>
      </c>
      <c r="BK150" s="161">
        <f>BK151+BK155+BK169+BK178+BK190+BK199</f>
        <v>0</v>
      </c>
    </row>
    <row r="151" spans="1:65" s="12" customFormat="1" ht="22.9" customHeight="1">
      <c r="B151" s="151"/>
      <c r="D151" s="152" t="s">
        <v>81</v>
      </c>
      <c r="E151" s="162" t="s">
        <v>389</v>
      </c>
      <c r="F151" s="162" t="s">
        <v>390</v>
      </c>
      <c r="I151" s="154"/>
      <c r="J151" s="163"/>
      <c r="L151" s="151"/>
      <c r="M151" s="156"/>
      <c r="N151" s="157"/>
      <c r="O151" s="157"/>
      <c r="P151" s="158">
        <f>SUM(P152:P154)</f>
        <v>0</v>
      </c>
      <c r="Q151" s="157"/>
      <c r="R151" s="158">
        <f>SUM(R152:R154)</f>
        <v>0.33534000000000003</v>
      </c>
      <c r="S151" s="157"/>
      <c r="T151" s="159">
        <f>SUM(T152:T154)</f>
        <v>0</v>
      </c>
      <c r="AR151" s="152" t="s">
        <v>93</v>
      </c>
      <c r="AT151" s="160" t="s">
        <v>81</v>
      </c>
      <c r="AU151" s="160" t="s">
        <v>88</v>
      </c>
      <c r="AY151" s="152" t="s">
        <v>173</v>
      </c>
      <c r="BK151" s="161">
        <f>SUM(BK152:BK154)</f>
        <v>0</v>
      </c>
    </row>
    <row r="152" spans="1:65" s="2" customFormat="1" ht="24.2" customHeight="1">
      <c r="A152" s="32"/>
      <c r="B152" s="132"/>
      <c r="C152" s="164" t="s">
        <v>218</v>
      </c>
      <c r="D152" s="164" t="s">
        <v>175</v>
      </c>
      <c r="E152" s="165" t="s">
        <v>391</v>
      </c>
      <c r="F152" s="166" t="s">
        <v>392</v>
      </c>
      <c r="G152" s="167" t="s">
        <v>178</v>
      </c>
      <c r="H152" s="168">
        <v>729</v>
      </c>
      <c r="I152" s="169"/>
      <c r="J152" s="170"/>
      <c r="K152" s="171"/>
      <c r="L152" s="33"/>
      <c r="M152" s="172" t="s">
        <v>1</v>
      </c>
      <c r="N152" s="173" t="s">
        <v>48</v>
      </c>
      <c r="O152" s="58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6" t="s">
        <v>234</v>
      </c>
      <c r="AT152" s="176" t="s">
        <v>175</v>
      </c>
      <c r="AU152" s="176" t="s">
        <v>93</v>
      </c>
      <c r="AY152" s="14" t="s">
        <v>173</v>
      </c>
      <c r="BE152" s="100">
        <f>IF(N152="základná",J152,0)</f>
        <v>0</v>
      </c>
      <c r="BF152" s="100">
        <f>IF(N152="znížená",J152,0)</f>
        <v>0</v>
      </c>
      <c r="BG152" s="100">
        <f>IF(N152="zákl. prenesená",J152,0)</f>
        <v>0</v>
      </c>
      <c r="BH152" s="100">
        <f>IF(N152="zníž. prenesená",J152,0)</f>
        <v>0</v>
      </c>
      <c r="BI152" s="100">
        <f>IF(N152="nulová",J152,0)</f>
        <v>0</v>
      </c>
      <c r="BJ152" s="14" t="s">
        <v>93</v>
      </c>
      <c r="BK152" s="100">
        <f>ROUND(I152*H152,2)</f>
        <v>0</v>
      </c>
      <c r="BL152" s="14" t="s">
        <v>234</v>
      </c>
      <c r="BM152" s="176" t="s">
        <v>393</v>
      </c>
    </row>
    <row r="153" spans="1:65" s="2" customFormat="1" ht="37.9" customHeight="1">
      <c r="A153" s="32"/>
      <c r="B153" s="132"/>
      <c r="C153" s="177" t="s">
        <v>222</v>
      </c>
      <c r="D153" s="177" t="s">
        <v>341</v>
      </c>
      <c r="E153" s="178" t="s">
        <v>394</v>
      </c>
      <c r="F153" s="179" t="s">
        <v>395</v>
      </c>
      <c r="G153" s="180" t="s">
        <v>178</v>
      </c>
      <c r="H153" s="181">
        <v>838.35</v>
      </c>
      <c r="I153" s="182"/>
      <c r="J153" s="183"/>
      <c r="K153" s="184"/>
      <c r="L153" s="185"/>
      <c r="M153" s="186" t="s">
        <v>1</v>
      </c>
      <c r="N153" s="187" t="s">
        <v>48</v>
      </c>
      <c r="O153" s="58"/>
      <c r="P153" s="174">
        <f>O153*H153</f>
        <v>0</v>
      </c>
      <c r="Q153" s="174">
        <v>4.0000000000000002E-4</v>
      </c>
      <c r="R153" s="174">
        <f>Q153*H153</f>
        <v>0.33534000000000003</v>
      </c>
      <c r="S153" s="174">
        <v>0</v>
      </c>
      <c r="T153" s="175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6" t="s">
        <v>297</v>
      </c>
      <c r="AT153" s="176" t="s">
        <v>341</v>
      </c>
      <c r="AU153" s="176" t="s">
        <v>93</v>
      </c>
      <c r="AY153" s="14" t="s">
        <v>173</v>
      </c>
      <c r="BE153" s="100">
        <f>IF(N153="základná",J153,0)</f>
        <v>0</v>
      </c>
      <c r="BF153" s="100">
        <f>IF(N153="znížená",J153,0)</f>
        <v>0</v>
      </c>
      <c r="BG153" s="100">
        <f>IF(N153="zákl. prenesená",J153,0)</f>
        <v>0</v>
      </c>
      <c r="BH153" s="100">
        <f>IF(N153="zníž. prenesená",J153,0)</f>
        <v>0</v>
      </c>
      <c r="BI153" s="100">
        <f>IF(N153="nulová",J153,0)</f>
        <v>0</v>
      </c>
      <c r="BJ153" s="14" t="s">
        <v>93</v>
      </c>
      <c r="BK153" s="100">
        <f>ROUND(I153*H153,2)</f>
        <v>0</v>
      </c>
      <c r="BL153" s="14" t="s">
        <v>234</v>
      </c>
      <c r="BM153" s="176" t="s">
        <v>396</v>
      </c>
    </row>
    <row r="154" spans="1:65" s="2" customFormat="1" ht="24.2" customHeight="1">
      <c r="A154" s="32"/>
      <c r="B154" s="132"/>
      <c r="C154" s="164" t="s">
        <v>226</v>
      </c>
      <c r="D154" s="164" t="s">
        <v>175</v>
      </c>
      <c r="E154" s="165" t="s">
        <v>397</v>
      </c>
      <c r="F154" s="166" t="s">
        <v>398</v>
      </c>
      <c r="G154" s="167" t="s">
        <v>300</v>
      </c>
      <c r="H154" s="168">
        <v>0.33500000000000002</v>
      </c>
      <c r="I154" s="169"/>
      <c r="J154" s="170"/>
      <c r="K154" s="171"/>
      <c r="L154" s="33"/>
      <c r="M154" s="172" t="s">
        <v>1</v>
      </c>
      <c r="N154" s="173" t="s">
        <v>48</v>
      </c>
      <c r="O154" s="58"/>
      <c r="P154" s="174">
        <f>O154*H154</f>
        <v>0</v>
      </c>
      <c r="Q154" s="174">
        <v>0</v>
      </c>
      <c r="R154" s="174">
        <f>Q154*H154</f>
        <v>0</v>
      </c>
      <c r="S154" s="174">
        <v>0</v>
      </c>
      <c r="T154" s="175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6" t="s">
        <v>234</v>
      </c>
      <c r="AT154" s="176" t="s">
        <v>175</v>
      </c>
      <c r="AU154" s="176" t="s">
        <v>93</v>
      </c>
      <c r="AY154" s="14" t="s">
        <v>173</v>
      </c>
      <c r="BE154" s="100">
        <f>IF(N154="základná",J154,0)</f>
        <v>0</v>
      </c>
      <c r="BF154" s="100">
        <f>IF(N154="znížená",J154,0)</f>
        <v>0</v>
      </c>
      <c r="BG154" s="100">
        <f>IF(N154="zákl. prenesená",J154,0)</f>
        <v>0</v>
      </c>
      <c r="BH154" s="100">
        <f>IF(N154="zníž. prenesená",J154,0)</f>
        <v>0</v>
      </c>
      <c r="BI154" s="100">
        <f>IF(N154="nulová",J154,0)</f>
        <v>0</v>
      </c>
      <c r="BJ154" s="14" t="s">
        <v>93</v>
      </c>
      <c r="BK154" s="100">
        <f>ROUND(I154*H154,2)</f>
        <v>0</v>
      </c>
      <c r="BL154" s="14" t="s">
        <v>234</v>
      </c>
      <c r="BM154" s="176" t="s">
        <v>399</v>
      </c>
    </row>
    <row r="155" spans="1:65" s="12" customFormat="1" ht="22.9" customHeight="1">
      <c r="B155" s="151"/>
      <c r="D155" s="152" t="s">
        <v>81</v>
      </c>
      <c r="E155" s="162" t="s">
        <v>334</v>
      </c>
      <c r="F155" s="162" t="s">
        <v>335</v>
      </c>
      <c r="I155" s="154"/>
      <c r="J155" s="163"/>
      <c r="L155" s="151"/>
      <c r="M155" s="156"/>
      <c r="N155" s="157"/>
      <c r="O155" s="157"/>
      <c r="P155" s="158">
        <f>SUM(P156:P168)</f>
        <v>0</v>
      </c>
      <c r="Q155" s="157"/>
      <c r="R155" s="158">
        <f>SUM(R156:R168)</f>
        <v>6.2895783500000002</v>
      </c>
      <c r="S155" s="157"/>
      <c r="T155" s="159">
        <f>SUM(T156:T168)</f>
        <v>0</v>
      </c>
      <c r="AR155" s="152" t="s">
        <v>93</v>
      </c>
      <c r="AT155" s="160" t="s">
        <v>81</v>
      </c>
      <c r="AU155" s="160" t="s">
        <v>88</v>
      </c>
      <c r="AY155" s="152" t="s">
        <v>173</v>
      </c>
      <c r="BK155" s="161">
        <f>SUM(BK156:BK168)</f>
        <v>0</v>
      </c>
    </row>
    <row r="156" spans="1:65" s="2" customFormat="1" ht="24.2" customHeight="1">
      <c r="A156" s="32"/>
      <c r="B156" s="132"/>
      <c r="C156" s="164" t="s">
        <v>230</v>
      </c>
      <c r="D156" s="164" t="s">
        <v>175</v>
      </c>
      <c r="E156" s="165" t="s">
        <v>400</v>
      </c>
      <c r="F156" s="166" t="s">
        <v>401</v>
      </c>
      <c r="G156" s="167" t="s">
        <v>178</v>
      </c>
      <c r="H156" s="168">
        <v>253.411</v>
      </c>
      <c r="I156" s="169"/>
      <c r="J156" s="170"/>
      <c r="K156" s="171"/>
      <c r="L156" s="33"/>
      <c r="M156" s="172" t="s">
        <v>1</v>
      </c>
      <c r="N156" s="173" t="s">
        <v>48</v>
      </c>
      <c r="O156" s="58"/>
      <c r="P156" s="174">
        <f t="shared" ref="P156:P168" si="9">O156*H156</f>
        <v>0</v>
      </c>
      <c r="Q156" s="174">
        <v>0</v>
      </c>
      <c r="R156" s="174">
        <f t="shared" ref="R156:R168" si="10">Q156*H156</f>
        <v>0</v>
      </c>
      <c r="S156" s="174">
        <v>0</v>
      </c>
      <c r="T156" s="175">
        <f t="shared" ref="T156:T168" si="11"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6" t="s">
        <v>234</v>
      </c>
      <c r="AT156" s="176" t="s">
        <v>175</v>
      </c>
      <c r="AU156" s="176" t="s">
        <v>93</v>
      </c>
      <c r="AY156" s="14" t="s">
        <v>173</v>
      </c>
      <c r="BE156" s="100">
        <f t="shared" ref="BE156:BE168" si="12">IF(N156="základná",J156,0)</f>
        <v>0</v>
      </c>
      <c r="BF156" s="100">
        <f t="shared" ref="BF156:BF168" si="13">IF(N156="znížená",J156,0)</f>
        <v>0</v>
      </c>
      <c r="BG156" s="100">
        <f t="shared" ref="BG156:BG168" si="14">IF(N156="zákl. prenesená",J156,0)</f>
        <v>0</v>
      </c>
      <c r="BH156" s="100">
        <f t="shared" ref="BH156:BH168" si="15">IF(N156="zníž. prenesená",J156,0)</f>
        <v>0</v>
      </c>
      <c r="BI156" s="100">
        <f t="shared" ref="BI156:BI168" si="16">IF(N156="nulová",J156,0)</f>
        <v>0</v>
      </c>
      <c r="BJ156" s="14" t="s">
        <v>93</v>
      </c>
      <c r="BK156" s="100">
        <f t="shared" ref="BK156:BK168" si="17">ROUND(I156*H156,2)</f>
        <v>0</v>
      </c>
      <c r="BL156" s="14" t="s">
        <v>234</v>
      </c>
      <c r="BM156" s="176" t="s">
        <v>402</v>
      </c>
    </row>
    <row r="157" spans="1:65" s="2" customFormat="1" ht="37.9" customHeight="1">
      <c r="A157" s="32"/>
      <c r="B157" s="132"/>
      <c r="C157" s="177" t="s">
        <v>234</v>
      </c>
      <c r="D157" s="177" t="s">
        <v>341</v>
      </c>
      <c r="E157" s="178" t="s">
        <v>403</v>
      </c>
      <c r="F157" s="179" t="s">
        <v>404</v>
      </c>
      <c r="G157" s="180" t="s">
        <v>178</v>
      </c>
      <c r="H157" s="181">
        <v>258.47899999999998</v>
      </c>
      <c r="I157" s="182"/>
      <c r="J157" s="183"/>
      <c r="K157" s="184"/>
      <c r="L157" s="185"/>
      <c r="M157" s="186" t="s">
        <v>1</v>
      </c>
      <c r="N157" s="187" t="s">
        <v>48</v>
      </c>
      <c r="O157" s="58"/>
      <c r="P157" s="174">
        <f t="shared" si="9"/>
        <v>0</v>
      </c>
      <c r="Q157" s="174">
        <v>1.0800000000000001E-2</v>
      </c>
      <c r="R157" s="174">
        <f t="shared" si="10"/>
        <v>2.7915732000000002</v>
      </c>
      <c r="S157" s="174">
        <v>0</v>
      </c>
      <c r="T157" s="175">
        <f t="shared" si="11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6" t="s">
        <v>297</v>
      </c>
      <c r="AT157" s="176" t="s">
        <v>341</v>
      </c>
      <c r="AU157" s="176" t="s">
        <v>93</v>
      </c>
      <c r="AY157" s="14" t="s">
        <v>173</v>
      </c>
      <c r="BE157" s="100">
        <f t="shared" si="12"/>
        <v>0</v>
      </c>
      <c r="BF157" s="100">
        <f t="shared" si="13"/>
        <v>0</v>
      </c>
      <c r="BG157" s="100">
        <f t="shared" si="14"/>
        <v>0</v>
      </c>
      <c r="BH157" s="100">
        <f t="shared" si="15"/>
        <v>0</v>
      </c>
      <c r="BI157" s="100">
        <f t="shared" si="16"/>
        <v>0</v>
      </c>
      <c r="BJ157" s="14" t="s">
        <v>93</v>
      </c>
      <c r="BK157" s="100">
        <f t="shared" si="17"/>
        <v>0</v>
      </c>
      <c r="BL157" s="14" t="s">
        <v>234</v>
      </c>
      <c r="BM157" s="176" t="s">
        <v>405</v>
      </c>
    </row>
    <row r="158" spans="1:65" s="2" customFormat="1" ht="24.2" customHeight="1">
      <c r="A158" s="32"/>
      <c r="B158" s="132"/>
      <c r="C158" s="164" t="s">
        <v>239</v>
      </c>
      <c r="D158" s="164" t="s">
        <v>175</v>
      </c>
      <c r="E158" s="165" t="s">
        <v>400</v>
      </c>
      <c r="F158" s="166" t="s">
        <v>401</v>
      </c>
      <c r="G158" s="167" t="s">
        <v>178</v>
      </c>
      <c r="H158" s="168">
        <v>264.54899999999998</v>
      </c>
      <c r="I158" s="169"/>
      <c r="J158" s="170"/>
      <c r="K158" s="171"/>
      <c r="L158" s="33"/>
      <c r="M158" s="172" t="s">
        <v>1</v>
      </c>
      <c r="N158" s="173" t="s">
        <v>48</v>
      </c>
      <c r="O158" s="58"/>
      <c r="P158" s="174">
        <f t="shared" si="9"/>
        <v>0</v>
      </c>
      <c r="Q158" s="174">
        <v>0</v>
      </c>
      <c r="R158" s="174">
        <f t="shared" si="10"/>
        <v>0</v>
      </c>
      <c r="S158" s="174">
        <v>0</v>
      </c>
      <c r="T158" s="175">
        <f t="shared" si="11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6" t="s">
        <v>234</v>
      </c>
      <c r="AT158" s="176" t="s">
        <v>175</v>
      </c>
      <c r="AU158" s="176" t="s">
        <v>93</v>
      </c>
      <c r="AY158" s="14" t="s">
        <v>173</v>
      </c>
      <c r="BE158" s="100">
        <f t="shared" si="12"/>
        <v>0</v>
      </c>
      <c r="BF158" s="100">
        <f t="shared" si="13"/>
        <v>0</v>
      </c>
      <c r="BG158" s="100">
        <f t="shared" si="14"/>
        <v>0</v>
      </c>
      <c r="BH158" s="100">
        <f t="shared" si="15"/>
        <v>0</v>
      </c>
      <c r="BI158" s="100">
        <f t="shared" si="16"/>
        <v>0</v>
      </c>
      <c r="BJ158" s="14" t="s">
        <v>93</v>
      </c>
      <c r="BK158" s="100">
        <f t="shared" si="17"/>
        <v>0</v>
      </c>
      <c r="BL158" s="14" t="s">
        <v>234</v>
      </c>
      <c r="BM158" s="176" t="s">
        <v>406</v>
      </c>
    </row>
    <row r="159" spans="1:65" s="2" customFormat="1" ht="37.9" customHeight="1">
      <c r="A159" s="32"/>
      <c r="B159" s="132"/>
      <c r="C159" s="177" t="s">
        <v>243</v>
      </c>
      <c r="D159" s="177" t="s">
        <v>341</v>
      </c>
      <c r="E159" s="178" t="s">
        <v>403</v>
      </c>
      <c r="F159" s="179" t="s">
        <v>404</v>
      </c>
      <c r="G159" s="180" t="s">
        <v>178</v>
      </c>
      <c r="H159" s="181">
        <v>269.83999999999997</v>
      </c>
      <c r="I159" s="182"/>
      <c r="J159" s="183"/>
      <c r="K159" s="184"/>
      <c r="L159" s="185"/>
      <c r="M159" s="186" t="s">
        <v>1</v>
      </c>
      <c r="N159" s="187" t="s">
        <v>48</v>
      </c>
      <c r="O159" s="58"/>
      <c r="P159" s="174">
        <f t="shared" si="9"/>
        <v>0</v>
      </c>
      <c r="Q159" s="174">
        <v>1.0800000000000001E-2</v>
      </c>
      <c r="R159" s="174">
        <f t="shared" si="10"/>
        <v>2.914272</v>
      </c>
      <c r="S159" s="174">
        <v>0</v>
      </c>
      <c r="T159" s="175">
        <f t="shared" si="11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6" t="s">
        <v>297</v>
      </c>
      <c r="AT159" s="176" t="s">
        <v>341</v>
      </c>
      <c r="AU159" s="176" t="s">
        <v>93</v>
      </c>
      <c r="AY159" s="14" t="s">
        <v>173</v>
      </c>
      <c r="BE159" s="100">
        <f t="shared" si="12"/>
        <v>0</v>
      </c>
      <c r="BF159" s="100">
        <f t="shared" si="13"/>
        <v>0</v>
      </c>
      <c r="BG159" s="100">
        <f t="shared" si="14"/>
        <v>0</v>
      </c>
      <c r="BH159" s="100">
        <f t="shared" si="15"/>
        <v>0</v>
      </c>
      <c r="BI159" s="100">
        <f t="shared" si="16"/>
        <v>0</v>
      </c>
      <c r="BJ159" s="14" t="s">
        <v>93</v>
      </c>
      <c r="BK159" s="100">
        <f t="shared" si="17"/>
        <v>0</v>
      </c>
      <c r="BL159" s="14" t="s">
        <v>234</v>
      </c>
      <c r="BM159" s="176" t="s">
        <v>407</v>
      </c>
    </row>
    <row r="160" spans="1:65" s="2" customFormat="1" ht="24.2" customHeight="1">
      <c r="A160" s="32"/>
      <c r="B160" s="132"/>
      <c r="C160" s="164" t="s">
        <v>247</v>
      </c>
      <c r="D160" s="164" t="s">
        <v>175</v>
      </c>
      <c r="E160" s="165" t="s">
        <v>400</v>
      </c>
      <c r="F160" s="166" t="s">
        <v>401</v>
      </c>
      <c r="G160" s="167" t="s">
        <v>178</v>
      </c>
      <c r="H160" s="168">
        <v>44.835000000000001</v>
      </c>
      <c r="I160" s="169"/>
      <c r="J160" s="170"/>
      <c r="K160" s="171"/>
      <c r="L160" s="33"/>
      <c r="M160" s="172" t="s">
        <v>1</v>
      </c>
      <c r="N160" s="173" t="s">
        <v>48</v>
      </c>
      <c r="O160" s="58"/>
      <c r="P160" s="174">
        <f t="shared" si="9"/>
        <v>0</v>
      </c>
      <c r="Q160" s="174">
        <v>0</v>
      </c>
      <c r="R160" s="174">
        <f t="shared" si="10"/>
        <v>0</v>
      </c>
      <c r="S160" s="174">
        <v>0</v>
      </c>
      <c r="T160" s="175">
        <f t="shared" si="11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6" t="s">
        <v>234</v>
      </c>
      <c r="AT160" s="176" t="s">
        <v>175</v>
      </c>
      <c r="AU160" s="176" t="s">
        <v>93</v>
      </c>
      <c r="AY160" s="14" t="s">
        <v>173</v>
      </c>
      <c r="BE160" s="100">
        <f t="shared" si="12"/>
        <v>0</v>
      </c>
      <c r="BF160" s="100">
        <f t="shared" si="13"/>
        <v>0</v>
      </c>
      <c r="BG160" s="100">
        <f t="shared" si="14"/>
        <v>0</v>
      </c>
      <c r="BH160" s="100">
        <f t="shared" si="15"/>
        <v>0</v>
      </c>
      <c r="BI160" s="100">
        <f t="shared" si="16"/>
        <v>0</v>
      </c>
      <c r="BJ160" s="14" t="s">
        <v>93</v>
      </c>
      <c r="BK160" s="100">
        <f t="shared" si="17"/>
        <v>0</v>
      </c>
      <c r="BL160" s="14" t="s">
        <v>234</v>
      </c>
      <c r="BM160" s="176" t="s">
        <v>408</v>
      </c>
    </row>
    <row r="161" spans="1:65" s="2" customFormat="1" ht="37.9" customHeight="1">
      <c r="A161" s="32"/>
      <c r="B161" s="132"/>
      <c r="C161" s="177" t="s">
        <v>7</v>
      </c>
      <c r="D161" s="177" t="s">
        <v>341</v>
      </c>
      <c r="E161" s="178" t="s">
        <v>409</v>
      </c>
      <c r="F161" s="179" t="s">
        <v>410</v>
      </c>
      <c r="G161" s="180" t="s">
        <v>178</v>
      </c>
      <c r="H161" s="181">
        <v>45.731999999999999</v>
      </c>
      <c r="I161" s="182"/>
      <c r="J161" s="183"/>
      <c r="K161" s="184"/>
      <c r="L161" s="185"/>
      <c r="M161" s="186" t="s">
        <v>1</v>
      </c>
      <c r="N161" s="187" t="s">
        <v>48</v>
      </c>
      <c r="O161" s="58"/>
      <c r="P161" s="174">
        <f t="shared" si="9"/>
        <v>0</v>
      </c>
      <c r="Q161" s="174">
        <v>1.0800000000000001E-2</v>
      </c>
      <c r="R161" s="174">
        <f t="shared" si="10"/>
        <v>0.4939056</v>
      </c>
      <c r="S161" s="174">
        <v>0</v>
      </c>
      <c r="T161" s="175">
        <f t="shared" si="11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6" t="s">
        <v>297</v>
      </c>
      <c r="AT161" s="176" t="s">
        <v>341</v>
      </c>
      <c r="AU161" s="176" t="s">
        <v>93</v>
      </c>
      <c r="AY161" s="14" t="s">
        <v>173</v>
      </c>
      <c r="BE161" s="100">
        <f t="shared" si="12"/>
        <v>0</v>
      </c>
      <c r="BF161" s="100">
        <f t="shared" si="13"/>
        <v>0</v>
      </c>
      <c r="BG161" s="100">
        <f t="shared" si="14"/>
        <v>0</v>
      </c>
      <c r="BH161" s="100">
        <f t="shared" si="15"/>
        <v>0</v>
      </c>
      <c r="BI161" s="100">
        <f t="shared" si="16"/>
        <v>0</v>
      </c>
      <c r="BJ161" s="14" t="s">
        <v>93</v>
      </c>
      <c r="BK161" s="100">
        <f t="shared" si="17"/>
        <v>0</v>
      </c>
      <c r="BL161" s="14" t="s">
        <v>234</v>
      </c>
      <c r="BM161" s="176" t="s">
        <v>411</v>
      </c>
    </row>
    <row r="162" spans="1:65" s="2" customFormat="1" ht="14.45" customHeight="1">
      <c r="A162" s="32"/>
      <c r="B162" s="132"/>
      <c r="C162" s="164" t="s">
        <v>254</v>
      </c>
      <c r="D162" s="164" t="s">
        <v>175</v>
      </c>
      <c r="E162" s="165" t="s">
        <v>412</v>
      </c>
      <c r="F162" s="166" t="s">
        <v>413</v>
      </c>
      <c r="G162" s="167" t="s">
        <v>178</v>
      </c>
      <c r="H162" s="168">
        <v>280.93200000000002</v>
      </c>
      <c r="I162" s="169"/>
      <c r="J162" s="170"/>
      <c r="K162" s="171"/>
      <c r="L162" s="33"/>
      <c r="M162" s="172" t="s">
        <v>1</v>
      </c>
      <c r="N162" s="173" t="s">
        <v>48</v>
      </c>
      <c r="O162" s="58"/>
      <c r="P162" s="174">
        <f t="shared" si="9"/>
        <v>0</v>
      </c>
      <c r="Q162" s="174">
        <v>3.0000000000000001E-5</v>
      </c>
      <c r="R162" s="174">
        <f t="shared" si="10"/>
        <v>8.42796E-3</v>
      </c>
      <c r="S162" s="174">
        <v>0</v>
      </c>
      <c r="T162" s="175">
        <f t="shared" si="11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6" t="s">
        <v>234</v>
      </c>
      <c r="AT162" s="176" t="s">
        <v>175</v>
      </c>
      <c r="AU162" s="176" t="s">
        <v>93</v>
      </c>
      <c r="AY162" s="14" t="s">
        <v>173</v>
      </c>
      <c r="BE162" s="100">
        <f t="shared" si="12"/>
        <v>0</v>
      </c>
      <c r="BF162" s="100">
        <f t="shared" si="13"/>
        <v>0</v>
      </c>
      <c r="BG162" s="100">
        <f t="shared" si="14"/>
        <v>0</v>
      </c>
      <c r="BH162" s="100">
        <f t="shared" si="15"/>
        <v>0</v>
      </c>
      <c r="BI162" s="100">
        <f t="shared" si="16"/>
        <v>0</v>
      </c>
      <c r="BJ162" s="14" t="s">
        <v>93</v>
      </c>
      <c r="BK162" s="100">
        <f t="shared" si="17"/>
        <v>0</v>
      </c>
      <c r="BL162" s="14" t="s">
        <v>234</v>
      </c>
      <c r="BM162" s="176" t="s">
        <v>414</v>
      </c>
    </row>
    <row r="163" spans="1:65" s="2" customFormat="1" ht="37.9" customHeight="1">
      <c r="A163" s="32"/>
      <c r="B163" s="132"/>
      <c r="C163" s="177" t="s">
        <v>258</v>
      </c>
      <c r="D163" s="177" t="s">
        <v>341</v>
      </c>
      <c r="E163" s="178" t="s">
        <v>415</v>
      </c>
      <c r="F163" s="179" t="s">
        <v>416</v>
      </c>
      <c r="G163" s="180" t="s">
        <v>178</v>
      </c>
      <c r="H163" s="181">
        <v>323.072</v>
      </c>
      <c r="I163" s="182"/>
      <c r="J163" s="183"/>
      <c r="K163" s="184"/>
      <c r="L163" s="185"/>
      <c r="M163" s="186" t="s">
        <v>1</v>
      </c>
      <c r="N163" s="187" t="s">
        <v>48</v>
      </c>
      <c r="O163" s="58"/>
      <c r="P163" s="174">
        <f t="shared" si="9"/>
        <v>0</v>
      </c>
      <c r="Q163" s="174">
        <v>1.7000000000000001E-4</v>
      </c>
      <c r="R163" s="174">
        <f t="shared" si="10"/>
        <v>5.4922240000000004E-2</v>
      </c>
      <c r="S163" s="174">
        <v>0</v>
      </c>
      <c r="T163" s="175">
        <f t="shared" si="11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6" t="s">
        <v>297</v>
      </c>
      <c r="AT163" s="176" t="s">
        <v>341</v>
      </c>
      <c r="AU163" s="176" t="s">
        <v>93</v>
      </c>
      <c r="AY163" s="14" t="s">
        <v>173</v>
      </c>
      <c r="BE163" s="100">
        <f t="shared" si="12"/>
        <v>0</v>
      </c>
      <c r="BF163" s="100">
        <f t="shared" si="13"/>
        <v>0</v>
      </c>
      <c r="BG163" s="100">
        <f t="shared" si="14"/>
        <v>0</v>
      </c>
      <c r="BH163" s="100">
        <f t="shared" si="15"/>
        <v>0</v>
      </c>
      <c r="BI163" s="100">
        <f t="shared" si="16"/>
        <v>0</v>
      </c>
      <c r="BJ163" s="14" t="s">
        <v>93</v>
      </c>
      <c r="BK163" s="100">
        <f t="shared" si="17"/>
        <v>0</v>
      </c>
      <c r="BL163" s="14" t="s">
        <v>234</v>
      </c>
      <c r="BM163" s="176" t="s">
        <v>417</v>
      </c>
    </row>
    <row r="164" spans="1:65" s="2" customFormat="1" ht="24.2" customHeight="1">
      <c r="A164" s="32"/>
      <c r="B164" s="132"/>
      <c r="C164" s="164" t="s">
        <v>263</v>
      </c>
      <c r="D164" s="164" t="s">
        <v>175</v>
      </c>
      <c r="E164" s="165" t="s">
        <v>418</v>
      </c>
      <c r="F164" s="166" t="s">
        <v>419</v>
      </c>
      <c r="G164" s="167" t="s">
        <v>178</v>
      </c>
      <c r="H164" s="168">
        <v>2.4289999999999998</v>
      </c>
      <c r="I164" s="169"/>
      <c r="J164" s="170"/>
      <c r="K164" s="171"/>
      <c r="L164" s="33"/>
      <c r="M164" s="172" t="s">
        <v>1</v>
      </c>
      <c r="N164" s="173" t="s">
        <v>48</v>
      </c>
      <c r="O164" s="58"/>
      <c r="P164" s="174">
        <f t="shared" si="9"/>
        <v>0</v>
      </c>
      <c r="Q164" s="174">
        <v>1.15E-3</v>
      </c>
      <c r="R164" s="174">
        <f t="shared" si="10"/>
        <v>2.7933499999999996E-3</v>
      </c>
      <c r="S164" s="174">
        <v>0</v>
      </c>
      <c r="T164" s="175">
        <f t="shared" si="11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6" t="s">
        <v>234</v>
      </c>
      <c r="AT164" s="176" t="s">
        <v>175</v>
      </c>
      <c r="AU164" s="176" t="s">
        <v>93</v>
      </c>
      <c r="AY164" s="14" t="s">
        <v>173</v>
      </c>
      <c r="BE164" s="100">
        <f t="shared" si="12"/>
        <v>0</v>
      </c>
      <c r="BF164" s="100">
        <f t="shared" si="13"/>
        <v>0</v>
      </c>
      <c r="BG164" s="100">
        <f t="shared" si="14"/>
        <v>0</v>
      </c>
      <c r="BH164" s="100">
        <f t="shared" si="15"/>
        <v>0</v>
      </c>
      <c r="BI164" s="100">
        <f t="shared" si="16"/>
        <v>0</v>
      </c>
      <c r="BJ164" s="14" t="s">
        <v>93</v>
      </c>
      <c r="BK164" s="100">
        <f t="shared" si="17"/>
        <v>0</v>
      </c>
      <c r="BL164" s="14" t="s">
        <v>234</v>
      </c>
      <c r="BM164" s="176" t="s">
        <v>420</v>
      </c>
    </row>
    <row r="165" spans="1:65" s="2" customFormat="1" ht="37.9" customHeight="1">
      <c r="A165" s="32"/>
      <c r="B165" s="132"/>
      <c r="C165" s="177" t="s">
        <v>267</v>
      </c>
      <c r="D165" s="177" t="s">
        <v>341</v>
      </c>
      <c r="E165" s="178" t="s">
        <v>421</v>
      </c>
      <c r="F165" s="179" t="s">
        <v>422</v>
      </c>
      <c r="G165" s="180" t="s">
        <v>178</v>
      </c>
      <c r="H165" s="181">
        <v>2.4780000000000002</v>
      </c>
      <c r="I165" s="182"/>
      <c r="J165" s="183"/>
      <c r="K165" s="184"/>
      <c r="L165" s="185"/>
      <c r="M165" s="186" t="s">
        <v>1</v>
      </c>
      <c r="N165" s="187" t="s">
        <v>48</v>
      </c>
      <c r="O165" s="58"/>
      <c r="P165" s="174">
        <f t="shared" si="9"/>
        <v>0</v>
      </c>
      <c r="Q165" s="174">
        <v>9.2499999999999995E-3</v>
      </c>
      <c r="R165" s="174">
        <f t="shared" si="10"/>
        <v>2.2921500000000001E-2</v>
      </c>
      <c r="S165" s="174">
        <v>0</v>
      </c>
      <c r="T165" s="175">
        <f t="shared" si="11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6" t="s">
        <v>297</v>
      </c>
      <c r="AT165" s="176" t="s">
        <v>341</v>
      </c>
      <c r="AU165" s="176" t="s">
        <v>93</v>
      </c>
      <c r="AY165" s="14" t="s">
        <v>173</v>
      </c>
      <c r="BE165" s="100">
        <f t="shared" si="12"/>
        <v>0</v>
      </c>
      <c r="BF165" s="100">
        <f t="shared" si="13"/>
        <v>0</v>
      </c>
      <c r="BG165" s="100">
        <f t="shared" si="14"/>
        <v>0</v>
      </c>
      <c r="BH165" s="100">
        <f t="shared" si="15"/>
        <v>0</v>
      </c>
      <c r="BI165" s="100">
        <f t="shared" si="16"/>
        <v>0</v>
      </c>
      <c r="BJ165" s="14" t="s">
        <v>93</v>
      </c>
      <c r="BK165" s="100">
        <f t="shared" si="17"/>
        <v>0</v>
      </c>
      <c r="BL165" s="14" t="s">
        <v>234</v>
      </c>
      <c r="BM165" s="176" t="s">
        <v>423</v>
      </c>
    </row>
    <row r="166" spans="1:65" s="2" customFormat="1" ht="24.2" customHeight="1">
      <c r="A166" s="32"/>
      <c r="B166" s="132"/>
      <c r="C166" s="164" t="s">
        <v>271</v>
      </c>
      <c r="D166" s="164" t="s">
        <v>175</v>
      </c>
      <c r="E166" s="165" t="s">
        <v>424</v>
      </c>
      <c r="F166" s="166" t="s">
        <v>425</v>
      </c>
      <c r="G166" s="167" t="s">
        <v>261</v>
      </c>
      <c r="H166" s="168">
        <v>76.25</v>
      </c>
      <c r="I166" s="169"/>
      <c r="J166" s="170"/>
      <c r="K166" s="171"/>
      <c r="L166" s="33"/>
      <c r="M166" s="172" t="s">
        <v>1</v>
      </c>
      <c r="N166" s="173" t="s">
        <v>48</v>
      </c>
      <c r="O166" s="58"/>
      <c r="P166" s="174">
        <f t="shared" si="9"/>
        <v>0</v>
      </c>
      <c r="Q166" s="174">
        <v>1.0000000000000001E-5</v>
      </c>
      <c r="R166" s="174">
        <f t="shared" si="10"/>
        <v>7.6250000000000005E-4</v>
      </c>
      <c r="S166" s="174">
        <v>0</v>
      </c>
      <c r="T166" s="175">
        <f t="shared" si="11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6" t="s">
        <v>234</v>
      </c>
      <c r="AT166" s="176" t="s">
        <v>175</v>
      </c>
      <c r="AU166" s="176" t="s">
        <v>93</v>
      </c>
      <c r="AY166" s="14" t="s">
        <v>173</v>
      </c>
      <c r="BE166" s="100">
        <f t="shared" si="12"/>
        <v>0</v>
      </c>
      <c r="BF166" s="100">
        <f t="shared" si="13"/>
        <v>0</v>
      </c>
      <c r="BG166" s="100">
        <f t="shared" si="14"/>
        <v>0</v>
      </c>
      <c r="BH166" s="100">
        <f t="shared" si="15"/>
        <v>0</v>
      </c>
      <c r="BI166" s="100">
        <f t="shared" si="16"/>
        <v>0</v>
      </c>
      <c r="BJ166" s="14" t="s">
        <v>93</v>
      </c>
      <c r="BK166" s="100">
        <f t="shared" si="17"/>
        <v>0</v>
      </c>
      <c r="BL166" s="14" t="s">
        <v>234</v>
      </c>
      <c r="BM166" s="176" t="s">
        <v>426</v>
      </c>
    </row>
    <row r="167" spans="1:65" s="2" customFormat="1" ht="14.45" customHeight="1">
      <c r="A167" s="32"/>
      <c r="B167" s="132"/>
      <c r="C167" s="164" t="s">
        <v>275</v>
      </c>
      <c r="D167" s="164" t="s">
        <v>175</v>
      </c>
      <c r="E167" s="165" t="s">
        <v>427</v>
      </c>
      <c r="F167" s="166" t="s">
        <v>428</v>
      </c>
      <c r="G167" s="167" t="s">
        <v>362</v>
      </c>
      <c r="H167" s="168">
        <v>2</v>
      </c>
      <c r="I167" s="169"/>
      <c r="J167" s="170"/>
      <c r="K167" s="171"/>
      <c r="L167" s="33"/>
      <c r="M167" s="172" t="s">
        <v>1</v>
      </c>
      <c r="N167" s="173" t="s">
        <v>48</v>
      </c>
      <c r="O167" s="58"/>
      <c r="P167" s="174">
        <f t="shared" si="9"/>
        <v>0</v>
      </c>
      <c r="Q167" s="174">
        <v>0</v>
      </c>
      <c r="R167" s="174">
        <f t="shared" si="10"/>
        <v>0</v>
      </c>
      <c r="S167" s="174">
        <v>0</v>
      </c>
      <c r="T167" s="175">
        <f t="shared" si="11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6" t="s">
        <v>234</v>
      </c>
      <c r="AT167" s="176" t="s">
        <v>175</v>
      </c>
      <c r="AU167" s="176" t="s">
        <v>93</v>
      </c>
      <c r="AY167" s="14" t="s">
        <v>173</v>
      </c>
      <c r="BE167" s="100">
        <f t="shared" si="12"/>
        <v>0</v>
      </c>
      <c r="BF167" s="100">
        <f t="shared" si="13"/>
        <v>0</v>
      </c>
      <c r="BG167" s="100">
        <f t="shared" si="14"/>
        <v>0</v>
      </c>
      <c r="BH167" s="100">
        <f t="shared" si="15"/>
        <v>0</v>
      </c>
      <c r="BI167" s="100">
        <f t="shared" si="16"/>
        <v>0</v>
      </c>
      <c r="BJ167" s="14" t="s">
        <v>93</v>
      </c>
      <c r="BK167" s="100">
        <f t="shared" si="17"/>
        <v>0</v>
      </c>
      <c r="BL167" s="14" t="s">
        <v>234</v>
      </c>
      <c r="BM167" s="176" t="s">
        <v>429</v>
      </c>
    </row>
    <row r="168" spans="1:65" s="2" customFormat="1" ht="24.2" customHeight="1">
      <c r="A168" s="32"/>
      <c r="B168" s="132"/>
      <c r="C168" s="164" t="s">
        <v>277</v>
      </c>
      <c r="D168" s="164" t="s">
        <v>175</v>
      </c>
      <c r="E168" s="165" t="s">
        <v>346</v>
      </c>
      <c r="F168" s="166" t="s">
        <v>347</v>
      </c>
      <c r="G168" s="167" t="s">
        <v>300</v>
      </c>
      <c r="H168" s="168">
        <v>6.29</v>
      </c>
      <c r="I168" s="169"/>
      <c r="J168" s="170"/>
      <c r="K168" s="171"/>
      <c r="L168" s="33"/>
      <c r="M168" s="172" t="s">
        <v>1</v>
      </c>
      <c r="N168" s="173" t="s">
        <v>48</v>
      </c>
      <c r="O168" s="58"/>
      <c r="P168" s="174">
        <f t="shared" si="9"/>
        <v>0</v>
      </c>
      <c r="Q168" s="174">
        <v>0</v>
      </c>
      <c r="R168" s="174">
        <f t="shared" si="10"/>
        <v>0</v>
      </c>
      <c r="S168" s="174">
        <v>0</v>
      </c>
      <c r="T168" s="175">
        <f t="shared" si="11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6" t="s">
        <v>234</v>
      </c>
      <c r="AT168" s="176" t="s">
        <v>175</v>
      </c>
      <c r="AU168" s="176" t="s">
        <v>93</v>
      </c>
      <c r="AY168" s="14" t="s">
        <v>173</v>
      </c>
      <c r="BE168" s="100">
        <f t="shared" si="12"/>
        <v>0</v>
      </c>
      <c r="BF168" s="100">
        <f t="shared" si="13"/>
        <v>0</v>
      </c>
      <c r="BG168" s="100">
        <f t="shared" si="14"/>
        <v>0</v>
      </c>
      <c r="BH168" s="100">
        <f t="shared" si="15"/>
        <v>0</v>
      </c>
      <c r="BI168" s="100">
        <f t="shared" si="16"/>
        <v>0</v>
      </c>
      <c r="BJ168" s="14" t="s">
        <v>93</v>
      </c>
      <c r="BK168" s="100">
        <f t="shared" si="17"/>
        <v>0</v>
      </c>
      <c r="BL168" s="14" t="s">
        <v>234</v>
      </c>
      <c r="BM168" s="176" t="s">
        <v>430</v>
      </c>
    </row>
    <row r="169" spans="1:65" s="12" customFormat="1" ht="22.9" customHeight="1">
      <c r="B169" s="151"/>
      <c r="D169" s="152" t="s">
        <v>81</v>
      </c>
      <c r="E169" s="162" t="s">
        <v>431</v>
      </c>
      <c r="F169" s="162" t="s">
        <v>432</v>
      </c>
      <c r="I169" s="154"/>
      <c r="J169" s="163"/>
      <c r="L169" s="151"/>
      <c r="M169" s="156"/>
      <c r="N169" s="157"/>
      <c r="O169" s="157"/>
      <c r="P169" s="158">
        <f>SUM(P170:P177)</f>
        <v>0</v>
      </c>
      <c r="Q169" s="157"/>
      <c r="R169" s="158">
        <f>SUM(R170:R177)</f>
        <v>1.9766219</v>
      </c>
      <c r="S169" s="157"/>
      <c r="T169" s="159">
        <f>SUM(T170:T177)</f>
        <v>2.2225000000000001</v>
      </c>
      <c r="AR169" s="152" t="s">
        <v>93</v>
      </c>
      <c r="AT169" s="160" t="s">
        <v>81</v>
      </c>
      <c r="AU169" s="160" t="s">
        <v>88</v>
      </c>
      <c r="AY169" s="152" t="s">
        <v>173</v>
      </c>
      <c r="BK169" s="161">
        <f>SUM(BK170:BK177)</f>
        <v>0</v>
      </c>
    </row>
    <row r="170" spans="1:65" s="2" customFormat="1" ht="24.2" customHeight="1">
      <c r="A170" s="32"/>
      <c r="B170" s="132"/>
      <c r="C170" s="164" t="s">
        <v>281</v>
      </c>
      <c r="D170" s="164" t="s">
        <v>175</v>
      </c>
      <c r="E170" s="165" t="s">
        <v>433</v>
      </c>
      <c r="F170" s="166" t="s">
        <v>434</v>
      </c>
      <c r="G170" s="167" t="s">
        <v>261</v>
      </c>
      <c r="H170" s="168">
        <v>1256.056</v>
      </c>
      <c r="I170" s="169"/>
      <c r="J170" s="170"/>
      <c r="K170" s="171"/>
      <c r="L170" s="33"/>
      <c r="M170" s="172" t="s">
        <v>1</v>
      </c>
      <c r="N170" s="173" t="s">
        <v>48</v>
      </c>
      <c r="O170" s="58"/>
      <c r="P170" s="174">
        <f t="shared" ref="P170:P177" si="18">O170*H170</f>
        <v>0</v>
      </c>
      <c r="Q170" s="174">
        <v>0</v>
      </c>
      <c r="R170" s="174">
        <f t="shared" ref="R170:R177" si="19">Q170*H170</f>
        <v>0</v>
      </c>
      <c r="S170" s="174">
        <v>0</v>
      </c>
      <c r="T170" s="175">
        <f t="shared" ref="T170:T177" si="20"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6" t="s">
        <v>234</v>
      </c>
      <c r="AT170" s="176" t="s">
        <v>175</v>
      </c>
      <c r="AU170" s="176" t="s">
        <v>93</v>
      </c>
      <c r="AY170" s="14" t="s">
        <v>173</v>
      </c>
      <c r="BE170" s="100">
        <f t="shared" ref="BE170:BE177" si="21">IF(N170="základná",J170,0)</f>
        <v>0</v>
      </c>
      <c r="BF170" s="100">
        <f t="shared" ref="BF170:BF177" si="22">IF(N170="znížená",J170,0)</f>
        <v>0</v>
      </c>
      <c r="BG170" s="100">
        <f t="shared" ref="BG170:BG177" si="23">IF(N170="zákl. prenesená",J170,0)</f>
        <v>0</v>
      </c>
      <c r="BH170" s="100">
        <f t="shared" ref="BH170:BH177" si="24">IF(N170="zníž. prenesená",J170,0)</f>
        <v>0</v>
      </c>
      <c r="BI170" s="100">
        <f t="shared" ref="BI170:BI177" si="25">IF(N170="nulová",J170,0)</f>
        <v>0</v>
      </c>
      <c r="BJ170" s="14" t="s">
        <v>93</v>
      </c>
      <c r="BK170" s="100">
        <f t="shared" ref="BK170:BK177" si="26">ROUND(I170*H170,2)</f>
        <v>0</v>
      </c>
      <c r="BL170" s="14" t="s">
        <v>234</v>
      </c>
      <c r="BM170" s="176" t="s">
        <v>435</v>
      </c>
    </row>
    <row r="171" spans="1:65" s="2" customFormat="1" ht="24.2" customHeight="1">
      <c r="A171" s="32"/>
      <c r="B171" s="132"/>
      <c r="C171" s="177" t="s">
        <v>285</v>
      </c>
      <c r="D171" s="177" t="s">
        <v>341</v>
      </c>
      <c r="E171" s="178" t="s">
        <v>436</v>
      </c>
      <c r="F171" s="179" t="s">
        <v>437</v>
      </c>
      <c r="G171" s="180" t="s">
        <v>438</v>
      </c>
      <c r="H171" s="181">
        <v>2.4180000000000001</v>
      </c>
      <c r="I171" s="182"/>
      <c r="J171" s="183"/>
      <c r="K171" s="184"/>
      <c r="L171" s="185"/>
      <c r="M171" s="186" t="s">
        <v>1</v>
      </c>
      <c r="N171" s="187" t="s">
        <v>48</v>
      </c>
      <c r="O171" s="58"/>
      <c r="P171" s="174">
        <f t="shared" si="18"/>
        <v>0</v>
      </c>
      <c r="Q171" s="174">
        <v>0.55000000000000004</v>
      </c>
      <c r="R171" s="174">
        <f t="shared" si="19"/>
        <v>1.3299000000000001</v>
      </c>
      <c r="S171" s="174">
        <v>0</v>
      </c>
      <c r="T171" s="175">
        <f t="shared" si="20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6" t="s">
        <v>297</v>
      </c>
      <c r="AT171" s="176" t="s">
        <v>341</v>
      </c>
      <c r="AU171" s="176" t="s">
        <v>93</v>
      </c>
      <c r="AY171" s="14" t="s">
        <v>173</v>
      </c>
      <c r="BE171" s="100">
        <f t="shared" si="21"/>
        <v>0</v>
      </c>
      <c r="BF171" s="100">
        <f t="shared" si="22"/>
        <v>0</v>
      </c>
      <c r="BG171" s="100">
        <f t="shared" si="23"/>
        <v>0</v>
      </c>
      <c r="BH171" s="100">
        <f t="shared" si="24"/>
        <v>0</v>
      </c>
      <c r="BI171" s="100">
        <f t="shared" si="25"/>
        <v>0</v>
      </c>
      <c r="BJ171" s="14" t="s">
        <v>93</v>
      </c>
      <c r="BK171" s="100">
        <f t="shared" si="26"/>
        <v>0</v>
      </c>
      <c r="BL171" s="14" t="s">
        <v>234</v>
      </c>
      <c r="BM171" s="176" t="s">
        <v>439</v>
      </c>
    </row>
    <row r="172" spans="1:65" s="2" customFormat="1" ht="14.45" customHeight="1">
      <c r="A172" s="32"/>
      <c r="B172" s="132"/>
      <c r="C172" s="164" t="s">
        <v>289</v>
      </c>
      <c r="D172" s="164" t="s">
        <v>175</v>
      </c>
      <c r="E172" s="165" t="s">
        <v>440</v>
      </c>
      <c r="F172" s="166" t="s">
        <v>441</v>
      </c>
      <c r="G172" s="167" t="s">
        <v>261</v>
      </c>
      <c r="H172" s="168">
        <v>535.43799999999999</v>
      </c>
      <c r="I172" s="169"/>
      <c r="J172" s="170"/>
      <c r="K172" s="171"/>
      <c r="L172" s="33"/>
      <c r="M172" s="172" t="s">
        <v>1</v>
      </c>
      <c r="N172" s="173" t="s">
        <v>48</v>
      </c>
      <c r="O172" s="58"/>
      <c r="P172" s="174">
        <f t="shared" si="18"/>
        <v>0</v>
      </c>
      <c r="Q172" s="174">
        <v>0</v>
      </c>
      <c r="R172" s="174">
        <f t="shared" si="19"/>
        <v>0</v>
      </c>
      <c r="S172" s="174">
        <v>0</v>
      </c>
      <c r="T172" s="175">
        <f t="shared" si="20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6" t="s">
        <v>234</v>
      </c>
      <c r="AT172" s="176" t="s">
        <v>175</v>
      </c>
      <c r="AU172" s="176" t="s">
        <v>93</v>
      </c>
      <c r="AY172" s="14" t="s">
        <v>173</v>
      </c>
      <c r="BE172" s="100">
        <f t="shared" si="21"/>
        <v>0</v>
      </c>
      <c r="BF172" s="100">
        <f t="shared" si="22"/>
        <v>0</v>
      </c>
      <c r="BG172" s="100">
        <f t="shared" si="23"/>
        <v>0</v>
      </c>
      <c r="BH172" s="100">
        <f t="shared" si="24"/>
        <v>0</v>
      </c>
      <c r="BI172" s="100">
        <f t="shared" si="25"/>
        <v>0</v>
      </c>
      <c r="BJ172" s="14" t="s">
        <v>93</v>
      </c>
      <c r="BK172" s="100">
        <f t="shared" si="26"/>
        <v>0</v>
      </c>
      <c r="BL172" s="14" t="s">
        <v>234</v>
      </c>
      <c r="BM172" s="176" t="s">
        <v>442</v>
      </c>
    </row>
    <row r="173" spans="1:65" s="2" customFormat="1" ht="24.2" customHeight="1">
      <c r="A173" s="32"/>
      <c r="B173" s="132"/>
      <c r="C173" s="177" t="s">
        <v>293</v>
      </c>
      <c r="D173" s="177" t="s">
        <v>341</v>
      </c>
      <c r="E173" s="178" t="s">
        <v>436</v>
      </c>
      <c r="F173" s="179" t="s">
        <v>437</v>
      </c>
      <c r="G173" s="180" t="s">
        <v>438</v>
      </c>
      <c r="H173" s="181">
        <v>1.0309999999999999</v>
      </c>
      <c r="I173" s="182"/>
      <c r="J173" s="183"/>
      <c r="K173" s="184"/>
      <c r="L173" s="185"/>
      <c r="M173" s="186" t="s">
        <v>1</v>
      </c>
      <c r="N173" s="187" t="s">
        <v>48</v>
      </c>
      <c r="O173" s="58"/>
      <c r="P173" s="174">
        <f t="shared" si="18"/>
        <v>0</v>
      </c>
      <c r="Q173" s="174">
        <v>0.55000000000000004</v>
      </c>
      <c r="R173" s="174">
        <f t="shared" si="19"/>
        <v>0.56705000000000005</v>
      </c>
      <c r="S173" s="174">
        <v>0</v>
      </c>
      <c r="T173" s="175">
        <f t="shared" si="20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6" t="s">
        <v>297</v>
      </c>
      <c r="AT173" s="176" t="s">
        <v>341</v>
      </c>
      <c r="AU173" s="176" t="s">
        <v>93</v>
      </c>
      <c r="AY173" s="14" t="s">
        <v>173</v>
      </c>
      <c r="BE173" s="100">
        <f t="shared" si="21"/>
        <v>0</v>
      </c>
      <c r="BF173" s="100">
        <f t="shared" si="22"/>
        <v>0</v>
      </c>
      <c r="BG173" s="100">
        <f t="shared" si="23"/>
        <v>0</v>
      </c>
      <c r="BH173" s="100">
        <f t="shared" si="24"/>
        <v>0</v>
      </c>
      <c r="BI173" s="100">
        <f t="shared" si="25"/>
        <v>0</v>
      </c>
      <c r="BJ173" s="14" t="s">
        <v>93</v>
      </c>
      <c r="BK173" s="100">
        <f t="shared" si="26"/>
        <v>0</v>
      </c>
      <c r="BL173" s="14" t="s">
        <v>234</v>
      </c>
      <c r="BM173" s="176" t="s">
        <v>443</v>
      </c>
    </row>
    <row r="174" spans="1:65" s="2" customFormat="1" ht="24.2" customHeight="1">
      <c r="A174" s="32"/>
      <c r="B174" s="132"/>
      <c r="C174" s="164" t="s">
        <v>297</v>
      </c>
      <c r="D174" s="164" t="s">
        <v>175</v>
      </c>
      <c r="E174" s="165" t="s">
        <v>444</v>
      </c>
      <c r="F174" s="166" t="s">
        <v>445</v>
      </c>
      <c r="G174" s="167" t="s">
        <v>178</v>
      </c>
      <c r="H174" s="168">
        <v>364.5</v>
      </c>
      <c r="I174" s="169"/>
      <c r="J174" s="170"/>
      <c r="K174" s="171"/>
      <c r="L174" s="33"/>
      <c r="M174" s="172" t="s">
        <v>1</v>
      </c>
      <c r="N174" s="173" t="s">
        <v>48</v>
      </c>
      <c r="O174" s="58"/>
      <c r="P174" s="174">
        <f t="shared" si="18"/>
        <v>0</v>
      </c>
      <c r="Q174" s="174">
        <v>0</v>
      </c>
      <c r="R174" s="174">
        <f t="shared" si="19"/>
        <v>0</v>
      </c>
      <c r="S174" s="174">
        <v>5.0000000000000001E-3</v>
      </c>
      <c r="T174" s="175">
        <f t="shared" si="20"/>
        <v>1.8225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6" t="s">
        <v>234</v>
      </c>
      <c r="AT174" s="176" t="s">
        <v>175</v>
      </c>
      <c r="AU174" s="176" t="s">
        <v>93</v>
      </c>
      <c r="AY174" s="14" t="s">
        <v>173</v>
      </c>
      <c r="BE174" s="100">
        <f t="shared" si="21"/>
        <v>0</v>
      </c>
      <c r="BF174" s="100">
        <f t="shared" si="22"/>
        <v>0</v>
      </c>
      <c r="BG174" s="100">
        <f t="shared" si="23"/>
        <v>0</v>
      </c>
      <c r="BH174" s="100">
        <f t="shared" si="24"/>
        <v>0</v>
      </c>
      <c r="BI174" s="100">
        <f t="shared" si="25"/>
        <v>0</v>
      </c>
      <c r="BJ174" s="14" t="s">
        <v>93</v>
      </c>
      <c r="BK174" s="100">
        <f t="shared" si="26"/>
        <v>0</v>
      </c>
      <c r="BL174" s="14" t="s">
        <v>234</v>
      </c>
      <c r="BM174" s="176" t="s">
        <v>446</v>
      </c>
    </row>
    <row r="175" spans="1:65" s="2" customFormat="1" ht="24.2" customHeight="1">
      <c r="A175" s="32"/>
      <c r="B175" s="132"/>
      <c r="C175" s="164" t="s">
        <v>302</v>
      </c>
      <c r="D175" s="164" t="s">
        <v>175</v>
      </c>
      <c r="E175" s="165" t="s">
        <v>447</v>
      </c>
      <c r="F175" s="166" t="s">
        <v>448</v>
      </c>
      <c r="G175" s="167" t="s">
        <v>362</v>
      </c>
      <c r="H175" s="168">
        <v>2</v>
      </c>
      <c r="I175" s="169"/>
      <c r="J175" s="170"/>
      <c r="K175" s="171"/>
      <c r="L175" s="33"/>
      <c r="M175" s="172" t="s">
        <v>1</v>
      </c>
      <c r="N175" s="173" t="s">
        <v>48</v>
      </c>
      <c r="O175" s="58"/>
      <c r="P175" s="174">
        <f t="shared" si="18"/>
        <v>0</v>
      </c>
      <c r="Q175" s="174">
        <v>0</v>
      </c>
      <c r="R175" s="174">
        <f t="shared" si="19"/>
        <v>0</v>
      </c>
      <c r="S175" s="174">
        <v>0.2</v>
      </c>
      <c r="T175" s="175">
        <f t="shared" si="20"/>
        <v>0.4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6" t="s">
        <v>234</v>
      </c>
      <c r="AT175" s="176" t="s">
        <v>175</v>
      </c>
      <c r="AU175" s="176" t="s">
        <v>93</v>
      </c>
      <c r="AY175" s="14" t="s">
        <v>173</v>
      </c>
      <c r="BE175" s="100">
        <f t="shared" si="21"/>
        <v>0</v>
      </c>
      <c r="BF175" s="100">
        <f t="shared" si="22"/>
        <v>0</v>
      </c>
      <c r="BG175" s="100">
        <f t="shared" si="23"/>
        <v>0</v>
      </c>
      <c r="BH175" s="100">
        <f t="shared" si="24"/>
        <v>0</v>
      </c>
      <c r="BI175" s="100">
        <f t="shared" si="25"/>
        <v>0</v>
      </c>
      <c r="BJ175" s="14" t="s">
        <v>93</v>
      </c>
      <c r="BK175" s="100">
        <f t="shared" si="26"/>
        <v>0</v>
      </c>
      <c r="BL175" s="14" t="s">
        <v>234</v>
      </c>
      <c r="BM175" s="176" t="s">
        <v>449</v>
      </c>
    </row>
    <row r="176" spans="1:65" s="2" customFormat="1" ht="37.9" customHeight="1">
      <c r="A176" s="32"/>
      <c r="B176" s="132"/>
      <c r="C176" s="164" t="s">
        <v>306</v>
      </c>
      <c r="D176" s="164" t="s">
        <v>175</v>
      </c>
      <c r="E176" s="165" t="s">
        <v>450</v>
      </c>
      <c r="F176" s="166" t="s">
        <v>451</v>
      </c>
      <c r="G176" s="167" t="s">
        <v>438</v>
      </c>
      <c r="H176" s="168">
        <v>3.4489999999999998</v>
      </c>
      <c r="I176" s="169"/>
      <c r="J176" s="170"/>
      <c r="K176" s="171"/>
      <c r="L176" s="33"/>
      <c r="M176" s="172" t="s">
        <v>1</v>
      </c>
      <c r="N176" s="173" t="s">
        <v>48</v>
      </c>
      <c r="O176" s="58"/>
      <c r="P176" s="174">
        <f t="shared" si="18"/>
        <v>0</v>
      </c>
      <c r="Q176" s="174">
        <v>2.3099999999999999E-2</v>
      </c>
      <c r="R176" s="174">
        <f t="shared" si="19"/>
        <v>7.967189999999999E-2</v>
      </c>
      <c r="S176" s="174">
        <v>0</v>
      </c>
      <c r="T176" s="175">
        <f t="shared" si="20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6" t="s">
        <v>234</v>
      </c>
      <c r="AT176" s="176" t="s">
        <v>175</v>
      </c>
      <c r="AU176" s="176" t="s">
        <v>93</v>
      </c>
      <c r="AY176" s="14" t="s">
        <v>173</v>
      </c>
      <c r="BE176" s="100">
        <f t="shared" si="21"/>
        <v>0</v>
      </c>
      <c r="BF176" s="100">
        <f t="shared" si="22"/>
        <v>0</v>
      </c>
      <c r="BG176" s="100">
        <f t="shared" si="23"/>
        <v>0</v>
      </c>
      <c r="BH176" s="100">
        <f t="shared" si="24"/>
        <v>0</v>
      </c>
      <c r="BI176" s="100">
        <f t="shared" si="25"/>
        <v>0</v>
      </c>
      <c r="BJ176" s="14" t="s">
        <v>93</v>
      </c>
      <c r="BK176" s="100">
        <f t="shared" si="26"/>
        <v>0</v>
      </c>
      <c r="BL176" s="14" t="s">
        <v>234</v>
      </c>
      <c r="BM176" s="176" t="s">
        <v>452</v>
      </c>
    </row>
    <row r="177" spans="1:65" s="2" customFormat="1" ht="24.2" customHeight="1">
      <c r="A177" s="32"/>
      <c r="B177" s="132"/>
      <c r="C177" s="164" t="s">
        <v>310</v>
      </c>
      <c r="D177" s="164" t="s">
        <v>175</v>
      </c>
      <c r="E177" s="165" t="s">
        <v>453</v>
      </c>
      <c r="F177" s="166" t="s">
        <v>454</v>
      </c>
      <c r="G177" s="167" t="s">
        <v>300</v>
      </c>
      <c r="H177" s="168">
        <v>1.9770000000000001</v>
      </c>
      <c r="I177" s="169"/>
      <c r="J177" s="170"/>
      <c r="K177" s="171"/>
      <c r="L177" s="33"/>
      <c r="M177" s="172" t="s">
        <v>1</v>
      </c>
      <c r="N177" s="173" t="s">
        <v>48</v>
      </c>
      <c r="O177" s="58"/>
      <c r="P177" s="174">
        <f t="shared" si="18"/>
        <v>0</v>
      </c>
      <c r="Q177" s="174">
        <v>0</v>
      </c>
      <c r="R177" s="174">
        <f t="shared" si="19"/>
        <v>0</v>
      </c>
      <c r="S177" s="174">
        <v>0</v>
      </c>
      <c r="T177" s="175">
        <f t="shared" si="20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6" t="s">
        <v>234</v>
      </c>
      <c r="AT177" s="176" t="s">
        <v>175</v>
      </c>
      <c r="AU177" s="176" t="s">
        <v>93</v>
      </c>
      <c r="AY177" s="14" t="s">
        <v>173</v>
      </c>
      <c r="BE177" s="100">
        <f t="shared" si="21"/>
        <v>0</v>
      </c>
      <c r="BF177" s="100">
        <f t="shared" si="22"/>
        <v>0</v>
      </c>
      <c r="BG177" s="100">
        <f t="shared" si="23"/>
        <v>0</v>
      </c>
      <c r="BH177" s="100">
        <f t="shared" si="24"/>
        <v>0</v>
      </c>
      <c r="BI177" s="100">
        <f t="shared" si="25"/>
        <v>0</v>
      </c>
      <c r="BJ177" s="14" t="s">
        <v>93</v>
      </c>
      <c r="BK177" s="100">
        <f t="shared" si="26"/>
        <v>0</v>
      </c>
      <c r="BL177" s="14" t="s">
        <v>234</v>
      </c>
      <c r="BM177" s="176" t="s">
        <v>455</v>
      </c>
    </row>
    <row r="178" spans="1:65" s="12" customFormat="1" ht="22.9" customHeight="1">
      <c r="B178" s="151"/>
      <c r="D178" s="152" t="s">
        <v>81</v>
      </c>
      <c r="E178" s="162" t="s">
        <v>349</v>
      </c>
      <c r="F178" s="162" t="s">
        <v>350</v>
      </c>
      <c r="I178" s="154"/>
      <c r="J178" s="163"/>
      <c r="L178" s="151"/>
      <c r="M178" s="156"/>
      <c r="N178" s="157"/>
      <c r="O178" s="157"/>
      <c r="P178" s="158">
        <f>SUM(P179:P189)</f>
        <v>0</v>
      </c>
      <c r="Q178" s="157"/>
      <c r="R178" s="158">
        <f>SUM(R179:R189)</f>
        <v>0.1327876586</v>
      </c>
      <c r="S178" s="157"/>
      <c r="T178" s="159">
        <f>SUM(T179:T189)</f>
        <v>0.50965031999999999</v>
      </c>
      <c r="AR178" s="152" t="s">
        <v>93</v>
      </c>
      <c r="AT178" s="160" t="s">
        <v>81</v>
      </c>
      <c r="AU178" s="160" t="s">
        <v>88</v>
      </c>
      <c r="AY178" s="152" t="s">
        <v>173</v>
      </c>
      <c r="BK178" s="161">
        <f>SUM(BK179:BK189)</f>
        <v>0</v>
      </c>
    </row>
    <row r="179" spans="1:65" s="2" customFormat="1" ht="24.2" customHeight="1">
      <c r="A179" s="32"/>
      <c r="B179" s="132"/>
      <c r="C179" s="164" t="s">
        <v>314</v>
      </c>
      <c r="D179" s="164" t="s">
        <v>175</v>
      </c>
      <c r="E179" s="165" t="s">
        <v>456</v>
      </c>
      <c r="F179" s="166" t="s">
        <v>457</v>
      </c>
      <c r="G179" s="167" t="s">
        <v>261</v>
      </c>
      <c r="H179" s="168">
        <v>3.52</v>
      </c>
      <c r="I179" s="169"/>
      <c r="J179" s="170"/>
      <c r="K179" s="171"/>
      <c r="L179" s="33"/>
      <c r="M179" s="172" t="s">
        <v>1</v>
      </c>
      <c r="N179" s="173" t="s">
        <v>48</v>
      </c>
      <c r="O179" s="58"/>
      <c r="P179" s="174">
        <f t="shared" ref="P179:P189" si="27">O179*H179</f>
        <v>0</v>
      </c>
      <c r="Q179" s="174">
        <v>2.8091800000000001E-3</v>
      </c>
      <c r="R179" s="174">
        <f t="shared" ref="R179:R189" si="28">Q179*H179</f>
        <v>9.8883136000000003E-3</v>
      </c>
      <c r="S179" s="174">
        <v>0</v>
      </c>
      <c r="T179" s="175">
        <f t="shared" ref="T179:T189" si="29"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6" t="s">
        <v>234</v>
      </c>
      <c r="AT179" s="176" t="s">
        <v>175</v>
      </c>
      <c r="AU179" s="176" t="s">
        <v>93</v>
      </c>
      <c r="AY179" s="14" t="s">
        <v>173</v>
      </c>
      <c r="BE179" s="100">
        <f t="shared" ref="BE179:BE189" si="30">IF(N179="základná",J179,0)</f>
        <v>0</v>
      </c>
      <c r="BF179" s="100">
        <f t="shared" ref="BF179:BF189" si="31">IF(N179="znížená",J179,0)</f>
        <v>0</v>
      </c>
      <c r="BG179" s="100">
        <f t="shared" ref="BG179:BG189" si="32">IF(N179="zákl. prenesená",J179,0)</f>
        <v>0</v>
      </c>
      <c r="BH179" s="100">
        <f t="shared" ref="BH179:BH189" si="33">IF(N179="zníž. prenesená",J179,0)</f>
        <v>0</v>
      </c>
      <c r="BI179" s="100">
        <f t="shared" ref="BI179:BI189" si="34">IF(N179="nulová",J179,0)</f>
        <v>0</v>
      </c>
      <c r="BJ179" s="14" t="s">
        <v>93</v>
      </c>
      <c r="BK179" s="100">
        <f t="shared" ref="BK179:BK189" si="35">ROUND(I179*H179,2)</f>
        <v>0</v>
      </c>
      <c r="BL179" s="14" t="s">
        <v>234</v>
      </c>
      <c r="BM179" s="176" t="s">
        <v>458</v>
      </c>
    </row>
    <row r="180" spans="1:65" s="2" customFormat="1" ht="37.9" customHeight="1">
      <c r="A180" s="32"/>
      <c r="B180" s="132"/>
      <c r="C180" s="164" t="s">
        <v>318</v>
      </c>
      <c r="D180" s="164" t="s">
        <v>175</v>
      </c>
      <c r="E180" s="165" t="s">
        <v>459</v>
      </c>
      <c r="F180" s="166" t="s">
        <v>460</v>
      </c>
      <c r="G180" s="167" t="s">
        <v>362</v>
      </c>
      <c r="H180" s="168">
        <v>10</v>
      </c>
      <c r="I180" s="169"/>
      <c r="J180" s="170"/>
      <c r="K180" s="171"/>
      <c r="L180" s="33"/>
      <c r="M180" s="172" t="s">
        <v>1</v>
      </c>
      <c r="N180" s="173" t="s">
        <v>48</v>
      </c>
      <c r="O180" s="58"/>
      <c r="P180" s="174">
        <f t="shared" si="27"/>
        <v>0</v>
      </c>
      <c r="Q180" s="174">
        <v>1.15E-3</v>
      </c>
      <c r="R180" s="174">
        <f t="shared" si="28"/>
        <v>1.15E-2</v>
      </c>
      <c r="S180" s="174">
        <v>0</v>
      </c>
      <c r="T180" s="175">
        <f t="shared" si="29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6" t="s">
        <v>234</v>
      </c>
      <c r="AT180" s="176" t="s">
        <v>175</v>
      </c>
      <c r="AU180" s="176" t="s">
        <v>93</v>
      </c>
      <c r="AY180" s="14" t="s">
        <v>173</v>
      </c>
      <c r="BE180" s="100">
        <f t="shared" si="30"/>
        <v>0</v>
      </c>
      <c r="BF180" s="100">
        <f t="shared" si="31"/>
        <v>0</v>
      </c>
      <c r="BG180" s="100">
        <f t="shared" si="32"/>
        <v>0</v>
      </c>
      <c r="BH180" s="100">
        <f t="shared" si="33"/>
        <v>0</v>
      </c>
      <c r="BI180" s="100">
        <f t="shared" si="34"/>
        <v>0</v>
      </c>
      <c r="BJ180" s="14" t="s">
        <v>93</v>
      </c>
      <c r="BK180" s="100">
        <f t="shared" si="35"/>
        <v>0</v>
      </c>
      <c r="BL180" s="14" t="s">
        <v>234</v>
      </c>
      <c r="BM180" s="176" t="s">
        <v>461</v>
      </c>
    </row>
    <row r="181" spans="1:65" s="2" customFormat="1" ht="37.9" customHeight="1">
      <c r="A181" s="32"/>
      <c r="B181" s="132"/>
      <c r="C181" s="164" t="s">
        <v>322</v>
      </c>
      <c r="D181" s="164" t="s">
        <v>175</v>
      </c>
      <c r="E181" s="165" t="s">
        <v>462</v>
      </c>
      <c r="F181" s="166" t="s">
        <v>463</v>
      </c>
      <c r="G181" s="167" t="s">
        <v>178</v>
      </c>
      <c r="H181" s="168">
        <v>2.4289999999999998</v>
      </c>
      <c r="I181" s="169"/>
      <c r="J181" s="170"/>
      <c r="K181" s="171"/>
      <c r="L181" s="33"/>
      <c r="M181" s="172" t="s">
        <v>1</v>
      </c>
      <c r="N181" s="173" t="s">
        <v>48</v>
      </c>
      <c r="O181" s="58"/>
      <c r="P181" s="174">
        <f t="shared" si="27"/>
        <v>0</v>
      </c>
      <c r="Q181" s="174">
        <v>4.6800000000000001E-3</v>
      </c>
      <c r="R181" s="174">
        <f t="shared" si="28"/>
        <v>1.136772E-2</v>
      </c>
      <c r="S181" s="174">
        <v>0</v>
      </c>
      <c r="T181" s="175">
        <f t="shared" si="29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6" t="s">
        <v>234</v>
      </c>
      <c r="AT181" s="176" t="s">
        <v>175</v>
      </c>
      <c r="AU181" s="176" t="s">
        <v>93</v>
      </c>
      <c r="AY181" s="14" t="s">
        <v>173</v>
      </c>
      <c r="BE181" s="100">
        <f t="shared" si="30"/>
        <v>0</v>
      </c>
      <c r="BF181" s="100">
        <f t="shared" si="31"/>
        <v>0</v>
      </c>
      <c r="BG181" s="100">
        <f t="shared" si="32"/>
        <v>0</v>
      </c>
      <c r="BH181" s="100">
        <f t="shared" si="33"/>
        <v>0</v>
      </c>
      <c r="BI181" s="100">
        <f t="shared" si="34"/>
        <v>0</v>
      </c>
      <c r="BJ181" s="14" t="s">
        <v>93</v>
      </c>
      <c r="BK181" s="100">
        <f t="shared" si="35"/>
        <v>0</v>
      </c>
      <c r="BL181" s="14" t="s">
        <v>234</v>
      </c>
      <c r="BM181" s="176" t="s">
        <v>464</v>
      </c>
    </row>
    <row r="182" spans="1:65" s="2" customFormat="1" ht="37.9" customHeight="1">
      <c r="A182" s="32"/>
      <c r="B182" s="132"/>
      <c r="C182" s="164" t="s">
        <v>328</v>
      </c>
      <c r="D182" s="164" t="s">
        <v>175</v>
      </c>
      <c r="E182" s="165" t="s">
        <v>465</v>
      </c>
      <c r="F182" s="166" t="s">
        <v>466</v>
      </c>
      <c r="G182" s="167" t="s">
        <v>261</v>
      </c>
      <c r="H182" s="168">
        <v>80.25</v>
      </c>
      <c r="I182" s="169"/>
      <c r="J182" s="170"/>
      <c r="K182" s="171"/>
      <c r="L182" s="33"/>
      <c r="M182" s="172" t="s">
        <v>1</v>
      </c>
      <c r="N182" s="173" t="s">
        <v>48</v>
      </c>
      <c r="O182" s="58"/>
      <c r="P182" s="174">
        <f t="shared" si="27"/>
        <v>0</v>
      </c>
      <c r="Q182" s="174">
        <v>1.2465E-3</v>
      </c>
      <c r="R182" s="174">
        <f t="shared" si="28"/>
        <v>0.100031625</v>
      </c>
      <c r="S182" s="174">
        <v>0</v>
      </c>
      <c r="T182" s="175">
        <f t="shared" si="29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6" t="s">
        <v>234</v>
      </c>
      <c r="AT182" s="176" t="s">
        <v>175</v>
      </c>
      <c r="AU182" s="176" t="s">
        <v>93</v>
      </c>
      <c r="AY182" s="14" t="s">
        <v>173</v>
      </c>
      <c r="BE182" s="100">
        <f t="shared" si="30"/>
        <v>0</v>
      </c>
      <c r="BF182" s="100">
        <f t="shared" si="31"/>
        <v>0</v>
      </c>
      <c r="BG182" s="100">
        <f t="shared" si="32"/>
        <v>0</v>
      </c>
      <c r="BH182" s="100">
        <f t="shared" si="33"/>
        <v>0</v>
      </c>
      <c r="BI182" s="100">
        <f t="shared" si="34"/>
        <v>0</v>
      </c>
      <c r="BJ182" s="14" t="s">
        <v>93</v>
      </c>
      <c r="BK182" s="100">
        <f t="shared" si="35"/>
        <v>0</v>
      </c>
      <c r="BL182" s="14" t="s">
        <v>234</v>
      </c>
      <c r="BM182" s="176" t="s">
        <v>467</v>
      </c>
    </row>
    <row r="183" spans="1:65" s="2" customFormat="1" ht="24.2" customHeight="1">
      <c r="A183" s="32"/>
      <c r="B183" s="132"/>
      <c r="C183" s="164" t="s">
        <v>336</v>
      </c>
      <c r="D183" s="164" t="s">
        <v>175</v>
      </c>
      <c r="E183" s="165" t="s">
        <v>468</v>
      </c>
      <c r="F183" s="166" t="s">
        <v>469</v>
      </c>
      <c r="G183" s="167" t="s">
        <v>178</v>
      </c>
      <c r="H183" s="168">
        <v>2.6560000000000001</v>
      </c>
      <c r="I183" s="169"/>
      <c r="J183" s="170"/>
      <c r="K183" s="171"/>
      <c r="L183" s="33"/>
      <c r="M183" s="172" t="s">
        <v>1</v>
      </c>
      <c r="N183" s="173" t="s">
        <v>48</v>
      </c>
      <c r="O183" s="58"/>
      <c r="P183" s="174">
        <f t="shared" si="27"/>
        <v>0</v>
      </c>
      <c r="Q183" s="174">
        <v>0</v>
      </c>
      <c r="R183" s="174">
        <f t="shared" si="28"/>
        <v>0</v>
      </c>
      <c r="S183" s="174">
        <v>7.4200000000000004E-3</v>
      </c>
      <c r="T183" s="175">
        <f t="shared" si="29"/>
        <v>1.9707520000000003E-2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6" t="s">
        <v>234</v>
      </c>
      <c r="AT183" s="176" t="s">
        <v>175</v>
      </c>
      <c r="AU183" s="176" t="s">
        <v>93</v>
      </c>
      <c r="AY183" s="14" t="s">
        <v>173</v>
      </c>
      <c r="BE183" s="100">
        <f t="shared" si="30"/>
        <v>0</v>
      </c>
      <c r="BF183" s="100">
        <f t="shared" si="31"/>
        <v>0</v>
      </c>
      <c r="BG183" s="100">
        <f t="shared" si="32"/>
        <v>0</v>
      </c>
      <c r="BH183" s="100">
        <f t="shared" si="33"/>
        <v>0</v>
      </c>
      <c r="BI183" s="100">
        <f t="shared" si="34"/>
        <v>0</v>
      </c>
      <c r="BJ183" s="14" t="s">
        <v>93</v>
      </c>
      <c r="BK183" s="100">
        <f t="shared" si="35"/>
        <v>0</v>
      </c>
      <c r="BL183" s="14" t="s">
        <v>234</v>
      </c>
      <c r="BM183" s="176" t="s">
        <v>470</v>
      </c>
    </row>
    <row r="184" spans="1:65" s="2" customFormat="1" ht="24.2" customHeight="1">
      <c r="A184" s="32"/>
      <c r="B184" s="132"/>
      <c r="C184" s="164" t="s">
        <v>340</v>
      </c>
      <c r="D184" s="164" t="s">
        <v>175</v>
      </c>
      <c r="E184" s="165" t="s">
        <v>471</v>
      </c>
      <c r="F184" s="166" t="s">
        <v>472</v>
      </c>
      <c r="G184" s="167" t="s">
        <v>261</v>
      </c>
      <c r="H184" s="168">
        <v>80.25</v>
      </c>
      <c r="I184" s="169"/>
      <c r="J184" s="170"/>
      <c r="K184" s="171"/>
      <c r="L184" s="33"/>
      <c r="M184" s="172" t="s">
        <v>1</v>
      </c>
      <c r="N184" s="173" t="s">
        <v>48</v>
      </c>
      <c r="O184" s="58"/>
      <c r="P184" s="174">
        <f t="shared" si="27"/>
        <v>0</v>
      </c>
      <c r="Q184" s="174">
        <v>0</v>
      </c>
      <c r="R184" s="174">
        <f t="shared" si="28"/>
        <v>0</v>
      </c>
      <c r="S184" s="174">
        <v>3.8E-3</v>
      </c>
      <c r="T184" s="175">
        <f t="shared" si="29"/>
        <v>0.30495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6" t="s">
        <v>234</v>
      </c>
      <c r="AT184" s="176" t="s">
        <v>175</v>
      </c>
      <c r="AU184" s="176" t="s">
        <v>93</v>
      </c>
      <c r="AY184" s="14" t="s">
        <v>173</v>
      </c>
      <c r="BE184" s="100">
        <f t="shared" si="30"/>
        <v>0</v>
      </c>
      <c r="BF184" s="100">
        <f t="shared" si="31"/>
        <v>0</v>
      </c>
      <c r="BG184" s="100">
        <f t="shared" si="32"/>
        <v>0</v>
      </c>
      <c r="BH184" s="100">
        <f t="shared" si="33"/>
        <v>0</v>
      </c>
      <c r="BI184" s="100">
        <f t="shared" si="34"/>
        <v>0</v>
      </c>
      <c r="BJ184" s="14" t="s">
        <v>93</v>
      </c>
      <c r="BK184" s="100">
        <f t="shared" si="35"/>
        <v>0</v>
      </c>
      <c r="BL184" s="14" t="s">
        <v>234</v>
      </c>
      <c r="BM184" s="176" t="s">
        <v>473</v>
      </c>
    </row>
    <row r="185" spans="1:65" s="2" customFormat="1" ht="24.2" customHeight="1">
      <c r="A185" s="32"/>
      <c r="B185" s="132"/>
      <c r="C185" s="164" t="s">
        <v>345</v>
      </c>
      <c r="D185" s="164" t="s">
        <v>175</v>
      </c>
      <c r="E185" s="165" t="s">
        <v>474</v>
      </c>
      <c r="F185" s="166" t="s">
        <v>475</v>
      </c>
      <c r="G185" s="167" t="s">
        <v>261</v>
      </c>
      <c r="H185" s="168">
        <v>3.52</v>
      </c>
      <c r="I185" s="169"/>
      <c r="J185" s="170"/>
      <c r="K185" s="171"/>
      <c r="L185" s="33"/>
      <c r="M185" s="172" t="s">
        <v>1</v>
      </c>
      <c r="N185" s="173" t="s">
        <v>48</v>
      </c>
      <c r="O185" s="58"/>
      <c r="P185" s="174">
        <f t="shared" si="27"/>
        <v>0</v>
      </c>
      <c r="Q185" s="174">
        <v>0</v>
      </c>
      <c r="R185" s="174">
        <f t="shared" si="28"/>
        <v>0</v>
      </c>
      <c r="S185" s="174">
        <v>3.79E-3</v>
      </c>
      <c r="T185" s="175">
        <f t="shared" si="29"/>
        <v>1.33408E-2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6" t="s">
        <v>234</v>
      </c>
      <c r="AT185" s="176" t="s">
        <v>175</v>
      </c>
      <c r="AU185" s="176" t="s">
        <v>93</v>
      </c>
      <c r="AY185" s="14" t="s">
        <v>173</v>
      </c>
      <c r="BE185" s="100">
        <f t="shared" si="30"/>
        <v>0</v>
      </c>
      <c r="BF185" s="100">
        <f t="shared" si="31"/>
        <v>0</v>
      </c>
      <c r="BG185" s="100">
        <f t="shared" si="32"/>
        <v>0</v>
      </c>
      <c r="BH185" s="100">
        <f t="shared" si="33"/>
        <v>0</v>
      </c>
      <c r="BI185" s="100">
        <f t="shared" si="34"/>
        <v>0</v>
      </c>
      <c r="BJ185" s="14" t="s">
        <v>93</v>
      </c>
      <c r="BK185" s="100">
        <f t="shared" si="35"/>
        <v>0</v>
      </c>
      <c r="BL185" s="14" t="s">
        <v>234</v>
      </c>
      <c r="BM185" s="176" t="s">
        <v>476</v>
      </c>
    </row>
    <row r="186" spans="1:65" s="2" customFormat="1" ht="24.2" customHeight="1">
      <c r="A186" s="32"/>
      <c r="B186" s="132"/>
      <c r="C186" s="164" t="s">
        <v>351</v>
      </c>
      <c r="D186" s="164" t="s">
        <v>175</v>
      </c>
      <c r="E186" s="165" t="s">
        <v>477</v>
      </c>
      <c r="F186" s="166" t="s">
        <v>478</v>
      </c>
      <c r="G186" s="167" t="s">
        <v>178</v>
      </c>
      <c r="H186" s="168">
        <v>17.559999999999999</v>
      </c>
      <c r="I186" s="169"/>
      <c r="J186" s="170"/>
      <c r="K186" s="171"/>
      <c r="L186" s="33"/>
      <c r="M186" s="172" t="s">
        <v>1</v>
      </c>
      <c r="N186" s="173" t="s">
        <v>48</v>
      </c>
      <c r="O186" s="58"/>
      <c r="P186" s="174">
        <f t="shared" si="27"/>
        <v>0</v>
      </c>
      <c r="Q186" s="174">
        <v>0</v>
      </c>
      <c r="R186" s="174">
        <f t="shared" si="28"/>
        <v>0</v>
      </c>
      <c r="S186" s="174">
        <v>7.1999999999999998E-3</v>
      </c>
      <c r="T186" s="175">
        <f t="shared" si="29"/>
        <v>0.12643199999999999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6" t="s">
        <v>234</v>
      </c>
      <c r="AT186" s="176" t="s">
        <v>175</v>
      </c>
      <c r="AU186" s="176" t="s">
        <v>93</v>
      </c>
      <c r="AY186" s="14" t="s">
        <v>173</v>
      </c>
      <c r="BE186" s="100">
        <f t="shared" si="30"/>
        <v>0</v>
      </c>
      <c r="BF186" s="100">
        <f t="shared" si="31"/>
        <v>0</v>
      </c>
      <c r="BG186" s="100">
        <f t="shared" si="32"/>
        <v>0</v>
      </c>
      <c r="BH186" s="100">
        <f t="shared" si="33"/>
        <v>0</v>
      </c>
      <c r="BI186" s="100">
        <f t="shared" si="34"/>
        <v>0</v>
      </c>
      <c r="BJ186" s="14" t="s">
        <v>93</v>
      </c>
      <c r="BK186" s="100">
        <f t="shared" si="35"/>
        <v>0</v>
      </c>
      <c r="BL186" s="14" t="s">
        <v>234</v>
      </c>
      <c r="BM186" s="176" t="s">
        <v>479</v>
      </c>
    </row>
    <row r="187" spans="1:65" s="2" customFormat="1" ht="24.2" customHeight="1">
      <c r="A187" s="32"/>
      <c r="B187" s="132"/>
      <c r="C187" s="164" t="s">
        <v>355</v>
      </c>
      <c r="D187" s="164" t="s">
        <v>175</v>
      </c>
      <c r="E187" s="165" t="s">
        <v>480</v>
      </c>
      <c r="F187" s="166" t="s">
        <v>481</v>
      </c>
      <c r="G187" s="167" t="s">
        <v>362</v>
      </c>
      <c r="H187" s="168">
        <v>2</v>
      </c>
      <c r="I187" s="169"/>
      <c r="J187" s="170"/>
      <c r="K187" s="171"/>
      <c r="L187" s="33"/>
      <c r="M187" s="172" t="s">
        <v>1</v>
      </c>
      <c r="N187" s="173" t="s">
        <v>48</v>
      </c>
      <c r="O187" s="58"/>
      <c r="P187" s="174">
        <f t="shared" si="27"/>
        <v>0</v>
      </c>
      <c r="Q187" s="174">
        <v>0</v>
      </c>
      <c r="R187" s="174">
        <f t="shared" si="28"/>
        <v>0</v>
      </c>
      <c r="S187" s="174">
        <v>2.6099999999999999E-3</v>
      </c>
      <c r="T187" s="175">
        <f t="shared" si="29"/>
        <v>5.2199999999999998E-3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6" t="s">
        <v>234</v>
      </c>
      <c r="AT187" s="176" t="s">
        <v>175</v>
      </c>
      <c r="AU187" s="176" t="s">
        <v>93</v>
      </c>
      <c r="AY187" s="14" t="s">
        <v>173</v>
      </c>
      <c r="BE187" s="100">
        <f t="shared" si="30"/>
        <v>0</v>
      </c>
      <c r="BF187" s="100">
        <f t="shared" si="31"/>
        <v>0</v>
      </c>
      <c r="BG187" s="100">
        <f t="shared" si="32"/>
        <v>0</v>
      </c>
      <c r="BH187" s="100">
        <f t="shared" si="33"/>
        <v>0</v>
      </c>
      <c r="BI187" s="100">
        <f t="shared" si="34"/>
        <v>0</v>
      </c>
      <c r="BJ187" s="14" t="s">
        <v>93</v>
      </c>
      <c r="BK187" s="100">
        <f t="shared" si="35"/>
        <v>0</v>
      </c>
      <c r="BL187" s="14" t="s">
        <v>234</v>
      </c>
      <c r="BM187" s="176" t="s">
        <v>482</v>
      </c>
    </row>
    <row r="188" spans="1:65" s="2" customFormat="1" ht="24.2" customHeight="1">
      <c r="A188" s="32"/>
      <c r="B188" s="132"/>
      <c r="C188" s="164" t="s">
        <v>359</v>
      </c>
      <c r="D188" s="164" t="s">
        <v>175</v>
      </c>
      <c r="E188" s="165" t="s">
        <v>483</v>
      </c>
      <c r="F188" s="166" t="s">
        <v>484</v>
      </c>
      <c r="G188" s="167" t="s">
        <v>362</v>
      </c>
      <c r="H188" s="168">
        <v>2</v>
      </c>
      <c r="I188" s="169"/>
      <c r="J188" s="170"/>
      <c r="K188" s="171"/>
      <c r="L188" s="33"/>
      <c r="M188" s="172" t="s">
        <v>1</v>
      </c>
      <c r="N188" s="173" t="s">
        <v>48</v>
      </c>
      <c r="O188" s="58"/>
      <c r="P188" s="174">
        <f t="shared" si="27"/>
        <v>0</v>
      </c>
      <c r="Q188" s="174">
        <v>0</v>
      </c>
      <c r="R188" s="174">
        <f t="shared" si="28"/>
        <v>0</v>
      </c>
      <c r="S188" s="174">
        <v>0.02</v>
      </c>
      <c r="T188" s="175">
        <f t="shared" si="29"/>
        <v>0.04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6" t="s">
        <v>105</v>
      </c>
      <c r="AT188" s="176" t="s">
        <v>175</v>
      </c>
      <c r="AU188" s="176" t="s">
        <v>93</v>
      </c>
      <c r="AY188" s="14" t="s">
        <v>173</v>
      </c>
      <c r="BE188" s="100">
        <f t="shared" si="30"/>
        <v>0</v>
      </c>
      <c r="BF188" s="100">
        <f t="shared" si="31"/>
        <v>0</v>
      </c>
      <c r="BG188" s="100">
        <f t="shared" si="32"/>
        <v>0</v>
      </c>
      <c r="BH188" s="100">
        <f t="shared" si="33"/>
        <v>0</v>
      </c>
      <c r="BI188" s="100">
        <f t="shared" si="34"/>
        <v>0</v>
      </c>
      <c r="BJ188" s="14" t="s">
        <v>93</v>
      </c>
      <c r="BK188" s="100">
        <f t="shared" si="35"/>
        <v>0</v>
      </c>
      <c r="BL188" s="14" t="s">
        <v>105</v>
      </c>
      <c r="BM188" s="176" t="s">
        <v>485</v>
      </c>
    </row>
    <row r="189" spans="1:65" s="2" customFormat="1" ht="24.2" customHeight="1">
      <c r="A189" s="32"/>
      <c r="B189" s="132"/>
      <c r="C189" s="164" t="s">
        <v>364</v>
      </c>
      <c r="D189" s="164" t="s">
        <v>175</v>
      </c>
      <c r="E189" s="165" t="s">
        <v>365</v>
      </c>
      <c r="F189" s="166" t="s">
        <v>366</v>
      </c>
      <c r="G189" s="167" t="s">
        <v>300</v>
      </c>
      <c r="H189" s="168">
        <v>0.13300000000000001</v>
      </c>
      <c r="I189" s="169"/>
      <c r="J189" s="170"/>
      <c r="K189" s="171"/>
      <c r="L189" s="33"/>
      <c r="M189" s="172" t="s">
        <v>1</v>
      </c>
      <c r="N189" s="173" t="s">
        <v>48</v>
      </c>
      <c r="O189" s="58"/>
      <c r="P189" s="174">
        <f t="shared" si="27"/>
        <v>0</v>
      </c>
      <c r="Q189" s="174">
        <v>0</v>
      </c>
      <c r="R189" s="174">
        <f t="shared" si="28"/>
        <v>0</v>
      </c>
      <c r="S189" s="174">
        <v>0</v>
      </c>
      <c r="T189" s="175">
        <f t="shared" si="29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6" t="s">
        <v>234</v>
      </c>
      <c r="AT189" s="176" t="s">
        <v>175</v>
      </c>
      <c r="AU189" s="176" t="s">
        <v>93</v>
      </c>
      <c r="AY189" s="14" t="s">
        <v>173</v>
      </c>
      <c r="BE189" s="100">
        <f t="shared" si="30"/>
        <v>0</v>
      </c>
      <c r="BF189" s="100">
        <f t="shared" si="31"/>
        <v>0</v>
      </c>
      <c r="BG189" s="100">
        <f t="shared" si="32"/>
        <v>0</v>
      </c>
      <c r="BH189" s="100">
        <f t="shared" si="33"/>
        <v>0</v>
      </c>
      <c r="BI189" s="100">
        <f t="shared" si="34"/>
        <v>0</v>
      </c>
      <c r="BJ189" s="14" t="s">
        <v>93</v>
      </c>
      <c r="BK189" s="100">
        <f t="shared" si="35"/>
        <v>0</v>
      </c>
      <c r="BL189" s="14" t="s">
        <v>234</v>
      </c>
      <c r="BM189" s="176" t="s">
        <v>486</v>
      </c>
    </row>
    <row r="190" spans="1:65" s="12" customFormat="1" ht="22.9" customHeight="1">
      <c r="B190" s="151"/>
      <c r="D190" s="152" t="s">
        <v>81</v>
      </c>
      <c r="E190" s="162" t="s">
        <v>487</v>
      </c>
      <c r="F190" s="162" t="s">
        <v>488</v>
      </c>
      <c r="I190" s="154"/>
      <c r="J190" s="163"/>
      <c r="L190" s="151"/>
      <c r="M190" s="156"/>
      <c r="N190" s="157"/>
      <c r="O190" s="157"/>
      <c r="P190" s="158">
        <f>SUM(P191:P198)</f>
        <v>0</v>
      </c>
      <c r="Q190" s="157"/>
      <c r="R190" s="158">
        <f>SUM(R191:R198)</f>
        <v>18.98969898</v>
      </c>
      <c r="S190" s="157"/>
      <c r="T190" s="159">
        <f>SUM(T191:T198)</f>
        <v>16.027750000000001</v>
      </c>
      <c r="AR190" s="152" t="s">
        <v>93</v>
      </c>
      <c r="AT190" s="160" t="s">
        <v>81</v>
      </c>
      <c r="AU190" s="160" t="s">
        <v>88</v>
      </c>
      <c r="AY190" s="152" t="s">
        <v>173</v>
      </c>
      <c r="BK190" s="161">
        <f>SUM(BK191:BK198)</f>
        <v>0</v>
      </c>
    </row>
    <row r="191" spans="1:65" s="2" customFormat="1" ht="37.9" customHeight="1">
      <c r="A191" s="32"/>
      <c r="B191" s="132"/>
      <c r="C191" s="164" t="s">
        <v>489</v>
      </c>
      <c r="D191" s="164" t="s">
        <v>175</v>
      </c>
      <c r="E191" s="165" t="s">
        <v>490</v>
      </c>
      <c r="F191" s="166" t="s">
        <v>491</v>
      </c>
      <c r="G191" s="167" t="s">
        <v>178</v>
      </c>
      <c r="H191" s="168">
        <v>320.55500000000001</v>
      </c>
      <c r="I191" s="169"/>
      <c r="J191" s="170"/>
      <c r="K191" s="171"/>
      <c r="L191" s="33"/>
      <c r="M191" s="172" t="s">
        <v>1</v>
      </c>
      <c r="N191" s="173" t="s">
        <v>48</v>
      </c>
      <c r="O191" s="58"/>
      <c r="P191" s="174">
        <f t="shared" ref="P191:P198" si="36">O191*H191</f>
        <v>0</v>
      </c>
      <c r="Q191" s="174">
        <v>0</v>
      </c>
      <c r="R191" s="174">
        <f t="shared" ref="R191:R198" si="37">Q191*H191</f>
        <v>0</v>
      </c>
      <c r="S191" s="174">
        <v>0.05</v>
      </c>
      <c r="T191" s="175">
        <f t="shared" ref="T191:T198" si="38">S191*H191</f>
        <v>16.027750000000001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6" t="s">
        <v>234</v>
      </c>
      <c r="AT191" s="176" t="s">
        <v>175</v>
      </c>
      <c r="AU191" s="176" t="s">
        <v>93</v>
      </c>
      <c r="AY191" s="14" t="s">
        <v>173</v>
      </c>
      <c r="BE191" s="100">
        <f t="shared" ref="BE191:BE198" si="39">IF(N191="základná",J191,0)</f>
        <v>0</v>
      </c>
      <c r="BF191" s="100">
        <f t="shared" ref="BF191:BF198" si="40">IF(N191="znížená",J191,0)</f>
        <v>0</v>
      </c>
      <c r="BG191" s="100">
        <f t="shared" ref="BG191:BG198" si="41">IF(N191="zákl. prenesená",J191,0)</f>
        <v>0</v>
      </c>
      <c r="BH191" s="100">
        <f t="shared" ref="BH191:BH198" si="42">IF(N191="zníž. prenesená",J191,0)</f>
        <v>0</v>
      </c>
      <c r="BI191" s="100">
        <f t="shared" ref="BI191:BI198" si="43">IF(N191="nulová",J191,0)</f>
        <v>0</v>
      </c>
      <c r="BJ191" s="14" t="s">
        <v>93</v>
      </c>
      <c r="BK191" s="100">
        <f t="shared" ref="BK191:BK198" si="44">ROUND(I191*H191,2)</f>
        <v>0</v>
      </c>
      <c r="BL191" s="14" t="s">
        <v>234</v>
      </c>
      <c r="BM191" s="176" t="s">
        <v>492</v>
      </c>
    </row>
    <row r="192" spans="1:65" s="2" customFormat="1" ht="37.9" customHeight="1">
      <c r="A192" s="32"/>
      <c r="B192" s="132"/>
      <c r="C192" s="164" t="s">
        <v>493</v>
      </c>
      <c r="D192" s="164" t="s">
        <v>175</v>
      </c>
      <c r="E192" s="165" t="s">
        <v>494</v>
      </c>
      <c r="F192" s="166" t="s">
        <v>495</v>
      </c>
      <c r="G192" s="167" t="s">
        <v>178</v>
      </c>
      <c r="H192" s="168">
        <v>364.5</v>
      </c>
      <c r="I192" s="169"/>
      <c r="J192" s="170"/>
      <c r="K192" s="171"/>
      <c r="L192" s="33"/>
      <c r="M192" s="172" t="s">
        <v>1</v>
      </c>
      <c r="N192" s="173" t="s">
        <v>48</v>
      </c>
      <c r="O192" s="58"/>
      <c r="P192" s="174">
        <f t="shared" si="36"/>
        <v>0</v>
      </c>
      <c r="Q192" s="174">
        <v>4.98474E-2</v>
      </c>
      <c r="R192" s="174">
        <f t="shared" si="37"/>
        <v>18.169377300000001</v>
      </c>
      <c r="S192" s="174">
        <v>0</v>
      </c>
      <c r="T192" s="175">
        <f t="shared" si="38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6" t="s">
        <v>234</v>
      </c>
      <c r="AT192" s="176" t="s">
        <v>175</v>
      </c>
      <c r="AU192" s="176" t="s">
        <v>93</v>
      </c>
      <c r="AY192" s="14" t="s">
        <v>173</v>
      </c>
      <c r="BE192" s="100">
        <f t="shared" si="39"/>
        <v>0</v>
      </c>
      <c r="BF192" s="100">
        <f t="shared" si="40"/>
        <v>0</v>
      </c>
      <c r="BG192" s="100">
        <f t="shared" si="41"/>
        <v>0</v>
      </c>
      <c r="BH192" s="100">
        <f t="shared" si="42"/>
        <v>0</v>
      </c>
      <c r="BI192" s="100">
        <f t="shared" si="43"/>
        <v>0</v>
      </c>
      <c r="BJ192" s="14" t="s">
        <v>93</v>
      </c>
      <c r="BK192" s="100">
        <f t="shared" si="44"/>
        <v>0</v>
      </c>
      <c r="BL192" s="14" t="s">
        <v>234</v>
      </c>
      <c r="BM192" s="176" t="s">
        <v>496</v>
      </c>
    </row>
    <row r="193" spans="1:65" s="2" customFormat="1" ht="24.2" customHeight="1">
      <c r="A193" s="32"/>
      <c r="B193" s="132"/>
      <c r="C193" s="164" t="s">
        <v>497</v>
      </c>
      <c r="D193" s="164" t="s">
        <v>175</v>
      </c>
      <c r="E193" s="165" t="s">
        <v>498</v>
      </c>
      <c r="F193" s="166" t="s">
        <v>499</v>
      </c>
      <c r="G193" s="167" t="s">
        <v>261</v>
      </c>
      <c r="H193" s="168">
        <v>69.603999999999999</v>
      </c>
      <c r="I193" s="169"/>
      <c r="J193" s="170"/>
      <c r="K193" s="171"/>
      <c r="L193" s="33"/>
      <c r="M193" s="172" t="s">
        <v>1</v>
      </c>
      <c r="N193" s="173" t="s">
        <v>48</v>
      </c>
      <c r="O193" s="58"/>
      <c r="P193" s="174">
        <f t="shared" si="36"/>
        <v>0</v>
      </c>
      <c r="Q193" s="174">
        <v>1.3999999999999999E-4</v>
      </c>
      <c r="R193" s="174">
        <f t="shared" si="37"/>
        <v>9.7445599999999993E-3</v>
      </c>
      <c r="S193" s="174">
        <v>0</v>
      </c>
      <c r="T193" s="175">
        <f t="shared" si="38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6" t="s">
        <v>234</v>
      </c>
      <c r="AT193" s="176" t="s">
        <v>175</v>
      </c>
      <c r="AU193" s="176" t="s">
        <v>93</v>
      </c>
      <c r="AY193" s="14" t="s">
        <v>173</v>
      </c>
      <c r="BE193" s="100">
        <f t="shared" si="39"/>
        <v>0</v>
      </c>
      <c r="BF193" s="100">
        <f t="shared" si="40"/>
        <v>0</v>
      </c>
      <c r="BG193" s="100">
        <f t="shared" si="41"/>
        <v>0</v>
      </c>
      <c r="BH193" s="100">
        <f t="shared" si="42"/>
        <v>0</v>
      </c>
      <c r="BI193" s="100">
        <f t="shared" si="43"/>
        <v>0</v>
      </c>
      <c r="BJ193" s="14" t="s">
        <v>93</v>
      </c>
      <c r="BK193" s="100">
        <f t="shared" si="44"/>
        <v>0</v>
      </c>
      <c r="BL193" s="14" t="s">
        <v>234</v>
      </c>
      <c r="BM193" s="176" t="s">
        <v>500</v>
      </c>
    </row>
    <row r="194" spans="1:65" s="2" customFormat="1" ht="24.2" customHeight="1">
      <c r="A194" s="32"/>
      <c r="B194" s="132"/>
      <c r="C194" s="164" t="s">
        <v>501</v>
      </c>
      <c r="D194" s="164" t="s">
        <v>175</v>
      </c>
      <c r="E194" s="165" t="s">
        <v>502</v>
      </c>
      <c r="F194" s="166" t="s">
        <v>503</v>
      </c>
      <c r="G194" s="167" t="s">
        <v>261</v>
      </c>
      <c r="H194" s="168">
        <v>18.504999999999999</v>
      </c>
      <c r="I194" s="169"/>
      <c r="J194" s="170"/>
      <c r="K194" s="171"/>
      <c r="L194" s="33"/>
      <c r="M194" s="172" t="s">
        <v>1</v>
      </c>
      <c r="N194" s="173" t="s">
        <v>48</v>
      </c>
      <c r="O194" s="58"/>
      <c r="P194" s="174">
        <f t="shared" si="36"/>
        <v>0</v>
      </c>
      <c r="Q194" s="174">
        <v>8.3800000000000003E-3</v>
      </c>
      <c r="R194" s="174">
        <f t="shared" si="37"/>
        <v>0.15507189999999998</v>
      </c>
      <c r="S194" s="174">
        <v>0</v>
      </c>
      <c r="T194" s="175">
        <f t="shared" si="38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6" t="s">
        <v>234</v>
      </c>
      <c r="AT194" s="176" t="s">
        <v>175</v>
      </c>
      <c r="AU194" s="176" t="s">
        <v>93</v>
      </c>
      <c r="AY194" s="14" t="s">
        <v>173</v>
      </c>
      <c r="BE194" s="100">
        <f t="shared" si="39"/>
        <v>0</v>
      </c>
      <c r="BF194" s="100">
        <f t="shared" si="40"/>
        <v>0</v>
      </c>
      <c r="BG194" s="100">
        <f t="shared" si="41"/>
        <v>0</v>
      </c>
      <c r="BH194" s="100">
        <f t="shared" si="42"/>
        <v>0</v>
      </c>
      <c r="BI194" s="100">
        <f t="shared" si="43"/>
        <v>0</v>
      </c>
      <c r="BJ194" s="14" t="s">
        <v>93</v>
      </c>
      <c r="BK194" s="100">
        <f t="shared" si="44"/>
        <v>0</v>
      </c>
      <c r="BL194" s="14" t="s">
        <v>234</v>
      </c>
      <c r="BM194" s="176" t="s">
        <v>504</v>
      </c>
    </row>
    <row r="195" spans="1:65" s="2" customFormat="1" ht="24.2" customHeight="1">
      <c r="A195" s="32"/>
      <c r="B195" s="132"/>
      <c r="C195" s="164" t="s">
        <v>505</v>
      </c>
      <c r="D195" s="164" t="s">
        <v>175</v>
      </c>
      <c r="E195" s="165" t="s">
        <v>506</v>
      </c>
      <c r="F195" s="166" t="s">
        <v>507</v>
      </c>
      <c r="G195" s="167" t="s">
        <v>261</v>
      </c>
      <c r="H195" s="168">
        <v>34.802</v>
      </c>
      <c r="I195" s="169"/>
      <c r="J195" s="170"/>
      <c r="K195" s="171"/>
      <c r="L195" s="33"/>
      <c r="M195" s="172" t="s">
        <v>1</v>
      </c>
      <c r="N195" s="173" t="s">
        <v>48</v>
      </c>
      <c r="O195" s="58"/>
      <c r="P195" s="174">
        <f t="shared" si="36"/>
        <v>0</v>
      </c>
      <c r="Q195" s="174">
        <v>8.6099999999999996E-3</v>
      </c>
      <c r="R195" s="174">
        <f t="shared" si="37"/>
        <v>0.29964521999999999</v>
      </c>
      <c r="S195" s="174">
        <v>0</v>
      </c>
      <c r="T195" s="175">
        <f t="shared" si="38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6" t="s">
        <v>234</v>
      </c>
      <c r="AT195" s="176" t="s">
        <v>175</v>
      </c>
      <c r="AU195" s="176" t="s">
        <v>93</v>
      </c>
      <c r="AY195" s="14" t="s">
        <v>173</v>
      </c>
      <c r="BE195" s="100">
        <f t="shared" si="39"/>
        <v>0</v>
      </c>
      <c r="BF195" s="100">
        <f t="shared" si="40"/>
        <v>0</v>
      </c>
      <c r="BG195" s="100">
        <f t="shared" si="41"/>
        <v>0</v>
      </c>
      <c r="BH195" s="100">
        <f t="shared" si="42"/>
        <v>0</v>
      </c>
      <c r="BI195" s="100">
        <f t="shared" si="43"/>
        <v>0</v>
      </c>
      <c r="BJ195" s="14" t="s">
        <v>93</v>
      </c>
      <c r="BK195" s="100">
        <f t="shared" si="44"/>
        <v>0</v>
      </c>
      <c r="BL195" s="14" t="s">
        <v>234</v>
      </c>
      <c r="BM195" s="176" t="s">
        <v>508</v>
      </c>
    </row>
    <row r="196" spans="1:65" s="2" customFormat="1" ht="24.2" customHeight="1">
      <c r="A196" s="32"/>
      <c r="B196" s="132"/>
      <c r="C196" s="164" t="s">
        <v>509</v>
      </c>
      <c r="D196" s="164" t="s">
        <v>175</v>
      </c>
      <c r="E196" s="165" t="s">
        <v>510</v>
      </c>
      <c r="F196" s="166" t="s">
        <v>511</v>
      </c>
      <c r="G196" s="167" t="s">
        <v>362</v>
      </c>
      <c r="H196" s="168">
        <v>432</v>
      </c>
      <c r="I196" s="169"/>
      <c r="J196" s="170"/>
      <c r="K196" s="171"/>
      <c r="L196" s="33"/>
      <c r="M196" s="172" t="s">
        <v>1</v>
      </c>
      <c r="N196" s="173" t="s">
        <v>48</v>
      </c>
      <c r="O196" s="58"/>
      <c r="P196" s="174">
        <f t="shared" si="36"/>
        <v>0</v>
      </c>
      <c r="Q196" s="174">
        <v>5.1999999999999995E-4</v>
      </c>
      <c r="R196" s="174">
        <f t="shared" si="37"/>
        <v>0.22463999999999998</v>
      </c>
      <c r="S196" s="174">
        <v>0</v>
      </c>
      <c r="T196" s="175">
        <f t="shared" si="38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6" t="s">
        <v>234</v>
      </c>
      <c r="AT196" s="176" t="s">
        <v>175</v>
      </c>
      <c r="AU196" s="176" t="s">
        <v>93</v>
      </c>
      <c r="AY196" s="14" t="s">
        <v>173</v>
      </c>
      <c r="BE196" s="100">
        <f t="shared" si="39"/>
        <v>0</v>
      </c>
      <c r="BF196" s="100">
        <f t="shared" si="40"/>
        <v>0</v>
      </c>
      <c r="BG196" s="100">
        <f t="shared" si="41"/>
        <v>0</v>
      </c>
      <c r="BH196" s="100">
        <f t="shared" si="42"/>
        <v>0</v>
      </c>
      <c r="BI196" s="100">
        <f t="shared" si="43"/>
        <v>0</v>
      </c>
      <c r="BJ196" s="14" t="s">
        <v>93</v>
      </c>
      <c r="BK196" s="100">
        <f t="shared" si="44"/>
        <v>0</v>
      </c>
      <c r="BL196" s="14" t="s">
        <v>234</v>
      </c>
      <c r="BM196" s="176" t="s">
        <v>512</v>
      </c>
    </row>
    <row r="197" spans="1:65" s="2" customFormat="1" ht="24.2" customHeight="1">
      <c r="A197" s="32"/>
      <c r="B197" s="132"/>
      <c r="C197" s="164" t="s">
        <v>513</v>
      </c>
      <c r="D197" s="164" t="s">
        <v>175</v>
      </c>
      <c r="E197" s="165" t="s">
        <v>514</v>
      </c>
      <c r="F197" s="166" t="s">
        <v>515</v>
      </c>
      <c r="G197" s="167" t="s">
        <v>178</v>
      </c>
      <c r="H197" s="168">
        <v>364.5</v>
      </c>
      <c r="I197" s="169"/>
      <c r="J197" s="170"/>
      <c r="K197" s="171"/>
      <c r="L197" s="33"/>
      <c r="M197" s="172" t="s">
        <v>1</v>
      </c>
      <c r="N197" s="173" t="s">
        <v>48</v>
      </c>
      <c r="O197" s="58"/>
      <c r="P197" s="174">
        <f t="shared" si="36"/>
        <v>0</v>
      </c>
      <c r="Q197" s="174">
        <v>3.6000000000000002E-4</v>
      </c>
      <c r="R197" s="174">
        <f t="shared" si="37"/>
        <v>0.13122</v>
      </c>
      <c r="S197" s="174">
        <v>0</v>
      </c>
      <c r="T197" s="175">
        <f t="shared" si="38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6" t="s">
        <v>234</v>
      </c>
      <c r="AT197" s="176" t="s">
        <v>175</v>
      </c>
      <c r="AU197" s="176" t="s">
        <v>93</v>
      </c>
      <c r="AY197" s="14" t="s">
        <v>173</v>
      </c>
      <c r="BE197" s="100">
        <f t="shared" si="39"/>
        <v>0</v>
      </c>
      <c r="BF197" s="100">
        <f t="shared" si="40"/>
        <v>0</v>
      </c>
      <c r="BG197" s="100">
        <f t="shared" si="41"/>
        <v>0</v>
      </c>
      <c r="BH197" s="100">
        <f t="shared" si="42"/>
        <v>0</v>
      </c>
      <c r="BI197" s="100">
        <f t="shared" si="43"/>
        <v>0</v>
      </c>
      <c r="BJ197" s="14" t="s">
        <v>93</v>
      </c>
      <c r="BK197" s="100">
        <f t="shared" si="44"/>
        <v>0</v>
      </c>
      <c r="BL197" s="14" t="s">
        <v>234</v>
      </c>
      <c r="BM197" s="176" t="s">
        <v>516</v>
      </c>
    </row>
    <row r="198" spans="1:65" s="2" customFormat="1" ht="24.2" customHeight="1">
      <c r="A198" s="32"/>
      <c r="B198" s="132"/>
      <c r="C198" s="164" t="s">
        <v>517</v>
      </c>
      <c r="D198" s="164" t="s">
        <v>175</v>
      </c>
      <c r="E198" s="165" t="s">
        <v>518</v>
      </c>
      <c r="F198" s="166" t="s">
        <v>519</v>
      </c>
      <c r="G198" s="167" t="s">
        <v>300</v>
      </c>
      <c r="H198" s="168">
        <v>18.989999999999998</v>
      </c>
      <c r="I198" s="169"/>
      <c r="J198" s="170"/>
      <c r="K198" s="171"/>
      <c r="L198" s="33"/>
      <c r="M198" s="172" t="s">
        <v>1</v>
      </c>
      <c r="N198" s="173" t="s">
        <v>48</v>
      </c>
      <c r="O198" s="58"/>
      <c r="P198" s="174">
        <f t="shared" si="36"/>
        <v>0</v>
      </c>
      <c r="Q198" s="174">
        <v>0</v>
      </c>
      <c r="R198" s="174">
        <f t="shared" si="37"/>
        <v>0</v>
      </c>
      <c r="S198" s="174">
        <v>0</v>
      </c>
      <c r="T198" s="175">
        <f t="shared" si="38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6" t="s">
        <v>234</v>
      </c>
      <c r="AT198" s="176" t="s">
        <v>175</v>
      </c>
      <c r="AU198" s="176" t="s">
        <v>93</v>
      </c>
      <c r="AY198" s="14" t="s">
        <v>173</v>
      </c>
      <c r="BE198" s="100">
        <f t="shared" si="39"/>
        <v>0</v>
      </c>
      <c r="BF198" s="100">
        <f t="shared" si="40"/>
        <v>0</v>
      </c>
      <c r="BG198" s="100">
        <f t="shared" si="41"/>
        <v>0</v>
      </c>
      <c r="BH198" s="100">
        <f t="shared" si="42"/>
        <v>0</v>
      </c>
      <c r="BI198" s="100">
        <f t="shared" si="43"/>
        <v>0</v>
      </c>
      <c r="BJ198" s="14" t="s">
        <v>93</v>
      </c>
      <c r="BK198" s="100">
        <f t="shared" si="44"/>
        <v>0</v>
      </c>
      <c r="BL198" s="14" t="s">
        <v>234</v>
      </c>
      <c r="BM198" s="176" t="s">
        <v>520</v>
      </c>
    </row>
    <row r="199" spans="1:65" s="12" customFormat="1" ht="22.9" customHeight="1">
      <c r="B199" s="151"/>
      <c r="D199" s="152" t="s">
        <v>81</v>
      </c>
      <c r="E199" s="162" t="s">
        <v>521</v>
      </c>
      <c r="F199" s="162" t="s">
        <v>522</v>
      </c>
      <c r="I199" s="154"/>
      <c r="J199" s="163"/>
      <c r="L199" s="151"/>
      <c r="M199" s="156"/>
      <c r="N199" s="157"/>
      <c r="O199" s="157"/>
      <c r="P199" s="158">
        <f>P200</f>
        <v>0</v>
      </c>
      <c r="Q199" s="157"/>
      <c r="R199" s="158">
        <f>R200</f>
        <v>0.17420468</v>
      </c>
      <c r="S199" s="157"/>
      <c r="T199" s="159">
        <f>T200</f>
        <v>0</v>
      </c>
      <c r="AR199" s="152" t="s">
        <v>93</v>
      </c>
      <c r="AT199" s="160" t="s">
        <v>81</v>
      </c>
      <c r="AU199" s="160" t="s">
        <v>88</v>
      </c>
      <c r="AY199" s="152" t="s">
        <v>173</v>
      </c>
      <c r="BK199" s="161">
        <f>BK200</f>
        <v>0</v>
      </c>
    </row>
    <row r="200" spans="1:65" s="2" customFormat="1" ht="24.2" customHeight="1">
      <c r="A200" s="32"/>
      <c r="B200" s="132"/>
      <c r="C200" s="164" t="s">
        <v>523</v>
      </c>
      <c r="D200" s="164" t="s">
        <v>175</v>
      </c>
      <c r="E200" s="165" t="s">
        <v>524</v>
      </c>
      <c r="F200" s="166" t="s">
        <v>525</v>
      </c>
      <c r="G200" s="167" t="s">
        <v>178</v>
      </c>
      <c r="H200" s="168">
        <v>335.00900000000001</v>
      </c>
      <c r="I200" s="169"/>
      <c r="J200" s="170"/>
      <c r="K200" s="171"/>
      <c r="L200" s="33"/>
      <c r="M200" s="188" t="s">
        <v>1</v>
      </c>
      <c r="N200" s="189" t="s">
        <v>48</v>
      </c>
      <c r="O200" s="190"/>
      <c r="P200" s="191">
        <f>O200*H200</f>
        <v>0</v>
      </c>
      <c r="Q200" s="191">
        <v>5.1999999999999995E-4</v>
      </c>
      <c r="R200" s="191">
        <f>Q200*H200</f>
        <v>0.17420468</v>
      </c>
      <c r="S200" s="191">
        <v>0</v>
      </c>
      <c r="T200" s="192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6" t="s">
        <v>234</v>
      </c>
      <c r="AT200" s="176" t="s">
        <v>175</v>
      </c>
      <c r="AU200" s="176" t="s">
        <v>93</v>
      </c>
      <c r="AY200" s="14" t="s">
        <v>173</v>
      </c>
      <c r="BE200" s="100">
        <f>IF(N200="základná",J200,0)</f>
        <v>0</v>
      </c>
      <c r="BF200" s="100">
        <f>IF(N200="znížená",J200,0)</f>
        <v>0</v>
      </c>
      <c r="BG200" s="100">
        <f>IF(N200="zákl. prenesená",J200,0)</f>
        <v>0</v>
      </c>
      <c r="BH200" s="100">
        <f>IF(N200="zníž. prenesená",J200,0)</f>
        <v>0</v>
      </c>
      <c r="BI200" s="100">
        <f>IF(N200="nulová",J200,0)</f>
        <v>0</v>
      </c>
      <c r="BJ200" s="14" t="s">
        <v>93</v>
      </c>
      <c r="BK200" s="100">
        <f>ROUND(I200*H200,2)</f>
        <v>0</v>
      </c>
      <c r="BL200" s="14" t="s">
        <v>234</v>
      </c>
      <c r="BM200" s="176" t="s">
        <v>526</v>
      </c>
    </row>
    <row r="201" spans="1:65" s="2" customFormat="1" ht="6.95" customHeight="1">
      <c r="A201" s="32"/>
      <c r="B201" s="47"/>
      <c r="C201" s="48"/>
      <c r="D201" s="48"/>
      <c r="E201" s="48"/>
      <c r="F201" s="48"/>
      <c r="G201" s="48"/>
      <c r="H201" s="48"/>
      <c r="I201" s="48"/>
      <c r="J201" s="48"/>
      <c r="K201" s="48"/>
      <c r="L201" s="33"/>
      <c r="M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</row>
  </sheetData>
  <autoFilter ref="C133:K200"/>
  <mergeCells count="12">
    <mergeCell ref="E29:H29"/>
    <mergeCell ref="E126:H126"/>
    <mergeCell ref="L2:V2"/>
    <mergeCell ref="E122:H122"/>
    <mergeCell ref="E124:H124"/>
    <mergeCell ref="E84:H84"/>
    <mergeCell ref="E86:H86"/>
    <mergeCell ref="E88:H88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7"/>
  <sheetViews>
    <sheetView showGridLines="0" workbookViewId="0">
      <selection activeCell="A111" sqref="A111:XFD11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4" t="s">
        <v>98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1:46" s="1" customFormat="1" ht="24.95" customHeight="1">
      <c r="B4" s="17"/>
      <c r="D4" s="18" t="s">
        <v>132</v>
      </c>
      <c r="L4" s="17"/>
      <c r="M4" s="10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43" t="str">
        <f>'Rekapitulácia stavby'!K6</f>
        <v>Veľký Krtíš ODI PZ, rekonštrukcia a modernizácia objektu</v>
      </c>
      <c r="F7" s="244"/>
      <c r="G7" s="244"/>
      <c r="H7" s="244"/>
      <c r="L7" s="17"/>
    </row>
    <row r="8" spans="1:46" s="1" customFormat="1" ht="12" customHeight="1">
      <c r="B8" s="17"/>
      <c r="D8" s="24" t="s">
        <v>133</v>
      </c>
      <c r="L8" s="17"/>
    </row>
    <row r="9" spans="1:46" s="2" customFormat="1" ht="16.5" customHeight="1">
      <c r="A9" s="32"/>
      <c r="B9" s="33"/>
      <c r="C9" s="32"/>
      <c r="D9" s="32"/>
      <c r="E9" s="243" t="s">
        <v>86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4" t="s">
        <v>134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197" t="s">
        <v>97</v>
      </c>
      <c r="F11" s="241"/>
      <c r="G11" s="241"/>
      <c r="H11" s="24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4" t="s">
        <v>15</v>
      </c>
      <c r="E13" s="32"/>
      <c r="F13" s="22" t="s">
        <v>16</v>
      </c>
      <c r="G13" s="32"/>
      <c r="H13" s="32"/>
      <c r="I13" s="24" t="s">
        <v>17</v>
      </c>
      <c r="J13" s="22" t="s">
        <v>18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4" t="s">
        <v>19</v>
      </c>
      <c r="E14" s="32"/>
      <c r="F14" s="22" t="s">
        <v>20</v>
      </c>
      <c r="G14" s="32"/>
      <c r="H14" s="32"/>
      <c r="I14" s="24" t="s">
        <v>21</v>
      </c>
      <c r="J14" s="55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21.75" customHeight="1">
      <c r="A15" s="32"/>
      <c r="B15" s="33"/>
      <c r="C15" s="32"/>
      <c r="D15" s="21" t="s">
        <v>22</v>
      </c>
      <c r="E15" s="32"/>
      <c r="F15" s="26"/>
      <c r="G15" s="32"/>
      <c r="H15" s="32"/>
      <c r="I15" s="21" t="s">
        <v>23</v>
      </c>
      <c r="J15" s="26" t="s">
        <v>24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25</v>
      </c>
      <c r="E16" s="32"/>
      <c r="F16" s="32"/>
      <c r="G16" s="32"/>
      <c r="H16" s="32"/>
      <c r="I16" s="24" t="s">
        <v>26</v>
      </c>
      <c r="J16" s="22" t="s">
        <v>27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2" t="s">
        <v>28</v>
      </c>
      <c r="F17" s="32"/>
      <c r="G17" s="32"/>
      <c r="H17" s="32"/>
      <c r="I17" s="24" t="s">
        <v>29</v>
      </c>
      <c r="J17" s="2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4" t="s">
        <v>30</v>
      </c>
      <c r="E19" s="32"/>
      <c r="F19" s="32"/>
      <c r="G19" s="32"/>
      <c r="H19" s="32"/>
      <c r="I19" s="24" t="s">
        <v>26</v>
      </c>
      <c r="J19" s="25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45"/>
      <c r="F20" s="232"/>
      <c r="G20" s="232"/>
      <c r="H20" s="232"/>
      <c r="I20" s="24" t="s">
        <v>29</v>
      </c>
      <c r="J20" s="25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4" t="s">
        <v>31</v>
      </c>
      <c r="E22" s="32"/>
      <c r="F22" s="32"/>
      <c r="G22" s="32"/>
      <c r="H22" s="32"/>
      <c r="I22" s="24" t="s">
        <v>26</v>
      </c>
      <c r="J22" s="22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2" t="s">
        <v>33</v>
      </c>
      <c r="F23" s="32"/>
      <c r="G23" s="32"/>
      <c r="H23" s="32"/>
      <c r="I23" s="24" t="s">
        <v>29</v>
      </c>
      <c r="J23" s="22" t="s">
        <v>34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4" t="s">
        <v>36</v>
      </c>
      <c r="E25" s="32"/>
      <c r="F25" s="32"/>
      <c r="G25" s="32"/>
      <c r="H25" s="32"/>
      <c r="I25" s="24" t="s">
        <v>26</v>
      </c>
      <c r="J25" s="22" t="s">
        <v>37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2" t="s">
        <v>38</v>
      </c>
      <c r="F26" s="32"/>
      <c r="G26" s="32"/>
      <c r="H26" s="32"/>
      <c r="I26" s="24" t="s">
        <v>29</v>
      </c>
      <c r="J26" s="22" t="s">
        <v>37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4" t="s">
        <v>39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5"/>
      <c r="B29" s="106"/>
      <c r="C29" s="105"/>
      <c r="D29" s="105"/>
      <c r="E29" s="236" t="s">
        <v>1</v>
      </c>
      <c r="F29" s="236"/>
      <c r="G29" s="236"/>
      <c r="H29" s="236"/>
      <c r="I29" s="105"/>
      <c r="J29" s="105"/>
      <c r="K29" s="105"/>
      <c r="L29" s="107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22" t="s">
        <v>136</v>
      </c>
      <c r="E32" s="32"/>
      <c r="F32" s="32"/>
      <c r="G32" s="32"/>
      <c r="H32" s="32"/>
      <c r="I32" s="32"/>
      <c r="J32" s="31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30" t="s">
        <v>130</v>
      </c>
      <c r="E33" s="32"/>
      <c r="F33" s="32"/>
      <c r="G33" s="32"/>
      <c r="H33" s="32"/>
      <c r="I33" s="32"/>
      <c r="J33" s="31"/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8" t="s">
        <v>42</v>
      </c>
      <c r="E34" s="32"/>
      <c r="F34" s="32"/>
      <c r="G34" s="32"/>
      <c r="H34" s="32"/>
      <c r="I34" s="32"/>
      <c r="J34" s="7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44</v>
      </c>
      <c r="G36" s="32"/>
      <c r="H36" s="32"/>
      <c r="I36" s="36" t="s">
        <v>43</v>
      </c>
      <c r="J36" s="36" t="s">
        <v>45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9" t="s">
        <v>46</v>
      </c>
      <c r="E37" s="24" t="s">
        <v>47</v>
      </c>
      <c r="F37" s="110"/>
      <c r="G37" s="32"/>
      <c r="H37" s="32"/>
      <c r="I37" s="111">
        <v>0.2</v>
      </c>
      <c r="J37" s="110"/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4" t="s">
        <v>48</v>
      </c>
      <c r="F38" s="110"/>
      <c r="G38" s="32"/>
      <c r="H38" s="32"/>
      <c r="I38" s="111">
        <v>0.2</v>
      </c>
      <c r="J38" s="110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4" t="s">
        <v>49</v>
      </c>
      <c r="F39" s="110">
        <f>ROUND((SUM(BG110:BG111) + SUM(BG133:BG226)),  2)</f>
        <v>0</v>
      </c>
      <c r="G39" s="32"/>
      <c r="H39" s="32"/>
      <c r="I39" s="111">
        <v>0.2</v>
      </c>
      <c r="J39" s="110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4" t="s">
        <v>50</v>
      </c>
      <c r="F40" s="110">
        <f>ROUND((SUM(BH110:BH111) + SUM(BH133:BH226)),  2)</f>
        <v>0</v>
      </c>
      <c r="G40" s="32"/>
      <c r="H40" s="32"/>
      <c r="I40" s="111">
        <v>0.2</v>
      </c>
      <c r="J40" s="110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51</v>
      </c>
      <c r="F41" s="110">
        <f>ROUND((SUM(BI110:BI111) + SUM(BI133:BI226)),  2)</f>
        <v>0</v>
      </c>
      <c r="G41" s="32"/>
      <c r="H41" s="32"/>
      <c r="I41" s="111">
        <v>0</v>
      </c>
      <c r="J41" s="110"/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2"/>
      <c r="D43" s="112" t="s">
        <v>52</v>
      </c>
      <c r="E43" s="60"/>
      <c r="F43" s="60"/>
      <c r="G43" s="113" t="s">
        <v>53</v>
      </c>
      <c r="H43" s="114" t="s">
        <v>54</v>
      </c>
      <c r="I43" s="60"/>
      <c r="J43" s="115"/>
      <c r="K43" s="116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55</v>
      </c>
      <c r="E49" s="44"/>
      <c r="F49" s="44"/>
      <c r="G49" s="43" t="s">
        <v>56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57</v>
      </c>
      <c r="E60" s="35"/>
      <c r="F60" s="117" t="s">
        <v>58</v>
      </c>
      <c r="G60" s="45" t="s">
        <v>57</v>
      </c>
      <c r="H60" s="35"/>
      <c r="I60" s="35"/>
      <c r="J60" s="118" t="s">
        <v>58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59</v>
      </c>
      <c r="E64" s="46"/>
      <c r="F64" s="46"/>
      <c r="G64" s="43" t="s">
        <v>60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57</v>
      </c>
      <c r="E75" s="35"/>
      <c r="F75" s="117" t="s">
        <v>58</v>
      </c>
      <c r="G75" s="45" t="s">
        <v>57</v>
      </c>
      <c r="H75" s="35"/>
      <c r="I75" s="35"/>
      <c r="J75" s="118" t="s">
        <v>58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137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43" t="str">
        <f>E7</f>
        <v>Veľký Krtíš ODI PZ, rekonštrukcia a modernizácia objektu</v>
      </c>
      <c r="F84" s="244"/>
      <c r="G84" s="244"/>
      <c r="H84" s="244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133</v>
      </c>
      <c r="L85" s="17"/>
    </row>
    <row r="86" spans="1:31" s="2" customFormat="1" ht="16.5" customHeight="1">
      <c r="A86" s="32"/>
      <c r="B86" s="33"/>
      <c r="C86" s="32"/>
      <c r="D86" s="32"/>
      <c r="E86" s="243" t="s">
        <v>86</v>
      </c>
      <c r="F86" s="241"/>
      <c r="G86" s="241"/>
      <c r="H86" s="241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4" t="s">
        <v>134</v>
      </c>
      <c r="D87" s="32"/>
      <c r="E87" s="32"/>
      <c r="F87" s="32"/>
      <c r="G87" s="32"/>
      <c r="H87" s="3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6.5" customHeight="1">
      <c r="A88" s="32"/>
      <c r="B88" s="33"/>
      <c r="C88" s="32"/>
      <c r="D88" s="32"/>
      <c r="E88" s="197" t="str">
        <f>E11</f>
        <v>SO 01.1.3 Výmena otvorových konštrukcií</v>
      </c>
      <c r="F88" s="241"/>
      <c r="G88" s="241"/>
      <c r="H88" s="241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6.95" customHeight="1">
      <c r="A89" s="32"/>
      <c r="B89" s="33"/>
      <c r="C89" s="32"/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4" t="s">
        <v>19</v>
      </c>
      <c r="D90" s="32"/>
      <c r="E90" s="32"/>
      <c r="F90" s="22" t="str">
        <f>F14</f>
        <v>Veľký Krtíš</v>
      </c>
      <c r="G90" s="32"/>
      <c r="H90" s="32"/>
      <c r="I90" s="24" t="s">
        <v>21</v>
      </c>
      <c r="J90" s="55" t="str">
        <f>IF(J14="","",J14)</f>
        <v/>
      </c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4" t="s">
        <v>25</v>
      </c>
      <c r="D92" s="32"/>
      <c r="E92" s="32"/>
      <c r="F92" s="22" t="str">
        <f>E17</f>
        <v>Ministerstvo vnútra Slovenskej republiky</v>
      </c>
      <c r="G92" s="32"/>
      <c r="H92" s="32"/>
      <c r="I92" s="24" t="s">
        <v>31</v>
      </c>
      <c r="J92" s="28" t="str">
        <f>E23</f>
        <v>PROMOST s.r.o.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4" t="s">
        <v>30</v>
      </c>
      <c r="D93" s="32"/>
      <c r="E93" s="32"/>
      <c r="F93" s="22" t="str">
        <f>IF(E20="","",E20)</f>
        <v/>
      </c>
      <c r="G93" s="32"/>
      <c r="H93" s="32"/>
      <c r="I93" s="24" t="s">
        <v>36</v>
      </c>
      <c r="J93" s="28" t="str">
        <f>E26</f>
        <v>Ing. Michal Slobodník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0.3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9.25" customHeight="1">
      <c r="A95" s="32"/>
      <c r="B95" s="33"/>
      <c r="C95" s="119" t="s">
        <v>138</v>
      </c>
      <c r="D95" s="102"/>
      <c r="E95" s="102"/>
      <c r="F95" s="102"/>
      <c r="G95" s="102"/>
      <c r="H95" s="102"/>
      <c r="I95" s="102"/>
      <c r="J95" s="120" t="s">
        <v>139</v>
      </c>
      <c r="K95" s="10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2.9" customHeight="1">
      <c r="A97" s="32"/>
      <c r="B97" s="33"/>
      <c r="C97" s="121" t="s">
        <v>140</v>
      </c>
      <c r="D97" s="32"/>
      <c r="E97" s="32"/>
      <c r="F97" s="32"/>
      <c r="G97" s="32"/>
      <c r="H97" s="32"/>
      <c r="I97" s="32"/>
      <c r="J97" s="71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U97" s="14" t="s">
        <v>141</v>
      </c>
    </row>
    <row r="98" spans="1:47" s="9" customFormat="1" ht="24.95" customHeight="1">
      <c r="B98" s="122"/>
      <c r="D98" s="123" t="s">
        <v>142</v>
      </c>
      <c r="E98" s="124"/>
      <c r="F98" s="124"/>
      <c r="G98" s="124"/>
      <c r="H98" s="124"/>
      <c r="I98" s="124"/>
      <c r="J98" s="125"/>
      <c r="L98" s="122"/>
    </row>
    <row r="99" spans="1:47" s="10" customFormat="1" ht="19.899999999999999" customHeight="1">
      <c r="B99" s="126"/>
      <c r="D99" s="127" t="s">
        <v>143</v>
      </c>
      <c r="E99" s="128"/>
      <c r="F99" s="128"/>
      <c r="G99" s="128"/>
      <c r="H99" s="128"/>
      <c r="I99" s="128"/>
      <c r="J99" s="129"/>
      <c r="L99" s="126"/>
    </row>
    <row r="100" spans="1:47" s="10" customFormat="1" ht="19.899999999999999" customHeight="1">
      <c r="B100" s="126"/>
      <c r="D100" s="127" t="s">
        <v>144</v>
      </c>
      <c r="E100" s="128"/>
      <c r="F100" s="128"/>
      <c r="G100" s="128"/>
      <c r="H100" s="128"/>
      <c r="I100" s="128"/>
      <c r="J100" s="129"/>
      <c r="L100" s="126"/>
    </row>
    <row r="101" spans="1:47" s="10" customFormat="1" ht="19.899999999999999" customHeight="1">
      <c r="B101" s="126"/>
      <c r="D101" s="127" t="s">
        <v>145</v>
      </c>
      <c r="E101" s="128"/>
      <c r="F101" s="128"/>
      <c r="G101" s="128"/>
      <c r="H101" s="128"/>
      <c r="I101" s="128"/>
      <c r="J101" s="129"/>
      <c r="L101" s="126"/>
    </row>
    <row r="102" spans="1:47" s="10" customFormat="1" ht="19.899999999999999" customHeight="1">
      <c r="B102" s="126"/>
      <c r="D102" s="127" t="s">
        <v>146</v>
      </c>
      <c r="E102" s="128"/>
      <c r="F102" s="128"/>
      <c r="G102" s="128"/>
      <c r="H102" s="128"/>
      <c r="I102" s="128"/>
      <c r="J102" s="129"/>
      <c r="L102" s="126"/>
    </row>
    <row r="103" spans="1:47" s="9" customFormat="1" ht="24.95" customHeight="1">
      <c r="B103" s="122"/>
      <c r="D103" s="123" t="s">
        <v>147</v>
      </c>
      <c r="E103" s="124"/>
      <c r="F103" s="124"/>
      <c r="G103" s="124"/>
      <c r="H103" s="124"/>
      <c r="I103" s="124"/>
      <c r="J103" s="125"/>
      <c r="L103" s="122"/>
    </row>
    <row r="104" spans="1:47" s="10" customFormat="1" ht="19.899999999999999" customHeight="1">
      <c r="B104" s="126"/>
      <c r="D104" s="127" t="s">
        <v>527</v>
      </c>
      <c r="E104" s="128"/>
      <c r="F104" s="128"/>
      <c r="G104" s="128"/>
      <c r="H104" s="128"/>
      <c r="I104" s="128"/>
      <c r="J104" s="129"/>
      <c r="L104" s="126"/>
    </row>
    <row r="105" spans="1:47" s="10" customFormat="1" ht="19.899999999999999" customHeight="1">
      <c r="B105" s="126"/>
      <c r="D105" s="127" t="s">
        <v>528</v>
      </c>
      <c r="E105" s="128"/>
      <c r="F105" s="128"/>
      <c r="G105" s="128"/>
      <c r="H105" s="128"/>
      <c r="I105" s="128"/>
      <c r="J105" s="129"/>
      <c r="L105" s="126"/>
    </row>
    <row r="106" spans="1:47" s="10" customFormat="1" ht="19.899999999999999" customHeight="1">
      <c r="B106" s="126"/>
      <c r="D106" s="127" t="s">
        <v>371</v>
      </c>
      <c r="E106" s="128"/>
      <c r="F106" s="128"/>
      <c r="G106" s="128"/>
      <c r="H106" s="128"/>
      <c r="I106" s="128"/>
      <c r="J106" s="129"/>
      <c r="L106" s="126"/>
    </row>
    <row r="107" spans="1:47" s="10" customFormat="1" ht="19.899999999999999" customHeight="1">
      <c r="B107" s="126"/>
      <c r="D107" s="127" t="s">
        <v>529</v>
      </c>
      <c r="E107" s="128"/>
      <c r="F107" s="128"/>
      <c r="G107" s="128"/>
      <c r="H107" s="128"/>
      <c r="I107" s="128"/>
      <c r="J107" s="129"/>
      <c r="L107" s="126"/>
    </row>
    <row r="108" spans="1:47" s="2" customFormat="1" ht="21.7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9.25" customHeight="1">
      <c r="A110" s="32"/>
      <c r="B110" s="33"/>
      <c r="C110" s="121" t="s">
        <v>150</v>
      </c>
      <c r="D110" s="32"/>
      <c r="E110" s="32"/>
      <c r="F110" s="32"/>
      <c r="G110" s="32"/>
      <c r="H110" s="32"/>
      <c r="I110" s="32"/>
      <c r="J110" s="130"/>
      <c r="K110" s="32"/>
      <c r="L110" s="42"/>
      <c r="N110" s="131" t="s">
        <v>46</v>
      </c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29.25" customHeight="1">
      <c r="A112" s="32"/>
      <c r="B112" s="33"/>
      <c r="C112" s="101" t="s">
        <v>131</v>
      </c>
      <c r="D112" s="102"/>
      <c r="E112" s="102"/>
      <c r="F112" s="102"/>
      <c r="G112" s="102"/>
      <c r="H112" s="102"/>
      <c r="I112" s="102"/>
      <c r="J112" s="103"/>
      <c r="K112" s="10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7" spans="1:31" s="2" customFormat="1" ht="6.95" customHeight="1">
      <c r="A117" s="32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4.95" customHeight="1">
      <c r="A118" s="32"/>
      <c r="B118" s="33"/>
      <c r="C118" s="18" t="s">
        <v>159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4" t="s">
        <v>13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43" t="str">
        <f>E7</f>
        <v>Veľký Krtíš ODI PZ, rekonštrukcia a modernizácia objektu</v>
      </c>
      <c r="F121" s="244"/>
      <c r="G121" s="244"/>
      <c r="H121" s="244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" customFormat="1" ht="12" customHeight="1">
      <c r="B122" s="17"/>
      <c r="C122" s="24" t="s">
        <v>133</v>
      </c>
      <c r="L122" s="17"/>
    </row>
    <row r="123" spans="1:31" s="2" customFormat="1" ht="16.5" customHeight="1">
      <c r="A123" s="32"/>
      <c r="B123" s="33"/>
      <c r="C123" s="32"/>
      <c r="D123" s="32"/>
      <c r="E123" s="243" t="s">
        <v>86</v>
      </c>
      <c r="F123" s="241"/>
      <c r="G123" s="241"/>
      <c r="H123" s="241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4" t="s">
        <v>134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2"/>
      <c r="D125" s="32"/>
      <c r="E125" s="197" t="str">
        <f>E11</f>
        <v>SO 01.1.3 Výmena otvorových konštrukcií</v>
      </c>
      <c r="F125" s="241"/>
      <c r="G125" s="241"/>
      <c r="H125" s="241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4" t="s">
        <v>19</v>
      </c>
      <c r="D127" s="32"/>
      <c r="E127" s="32"/>
      <c r="F127" s="22" t="str">
        <f>F14</f>
        <v>Veľký Krtíš</v>
      </c>
      <c r="G127" s="32"/>
      <c r="H127" s="32"/>
      <c r="I127" s="24" t="s">
        <v>21</v>
      </c>
      <c r="J127" s="55" t="str">
        <f>IF(J14="","",J14)</f>
        <v/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4" t="s">
        <v>25</v>
      </c>
      <c r="D129" s="32"/>
      <c r="E129" s="32"/>
      <c r="F129" s="22" t="str">
        <f>E17</f>
        <v>Ministerstvo vnútra Slovenskej republiky</v>
      </c>
      <c r="G129" s="32"/>
      <c r="H129" s="32"/>
      <c r="I129" s="24" t="s">
        <v>31</v>
      </c>
      <c r="J129" s="28" t="str">
        <f>E23</f>
        <v>PROMOST s.r.o.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25.7" customHeight="1">
      <c r="A130" s="32"/>
      <c r="B130" s="33"/>
      <c r="C130" s="24" t="s">
        <v>30</v>
      </c>
      <c r="D130" s="32"/>
      <c r="E130" s="32"/>
      <c r="F130" s="22" t="str">
        <f>IF(E20="","",E20)</f>
        <v/>
      </c>
      <c r="G130" s="32"/>
      <c r="H130" s="32"/>
      <c r="I130" s="24" t="s">
        <v>36</v>
      </c>
      <c r="J130" s="28" t="str">
        <f>E26</f>
        <v>Ing. Michal Slobodník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0.3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11" customFormat="1" ht="29.25" customHeight="1">
      <c r="A132" s="140"/>
      <c r="B132" s="141"/>
      <c r="C132" s="142" t="s">
        <v>160</v>
      </c>
      <c r="D132" s="143" t="s">
        <v>67</v>
      </c>
      <c r="E132" s="143" t="s">
        <v>63</v>
      </c>
      <c r="F132" s="143" t="s">
        <v>64</v>
      </c>
      <c r="G132" s="143" t="s">
        <v>161</v>
      </c>
      <c r="H132" s="143" t="s">
        <v>162</v>
      </c>
      <c r="I132" s="143" t="s">
        <v>163</v>
      </c>
      <c r="J132" s="144" t="s">
        <v>139</v>
      </c>
      <c r="K132" s="145" t="s">
        <v>164</v>
      </c>
      <c r="L132" s="146"/>
      <c r="M132" s="62" t="s">
        <v>1</v>
      </c>
      <c r="N132" s="63" t="s">
        <v>46</v>
      </c>
      <c r="O132" s="63" t="s">
        <v>165</v>
      </c>
      <c r="P132" s="63" t="s">
        <v>166</v>
      </c>
      <c r="Q132" s="63" t="s">
        <v>167</v>
      </c>
      <c r="R132" s="63" t="s">
        <v>168</v>
      </c>
      <c r="S132" s="63" t="s">
        <v>169</v>
      </c>
      <c r="T132" s="64" t="s">
        <v>170</v>
      </c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</row>
    <row r="133" spans="1:65" s="2" customFormat="1" ht="22.9" customHeight="1">
      <c r="A133" s="32"/>
      <c r="B133" s="33"/>
      <c r="C133" s="69" t="s">
        <v>136</v>
      </c>
      <c r="D133" s="32"/>
      <c r="E133" s="32"/>
      <c r="F133" s="32"/>
      <c r="G133" s="32"/>
      <c r="H133" s="32"/>
      <c r="I133" s="32"/>
      <c r="J133" s="147"/>
      <c r="K133" s="32"/>
      <c r="L133" s="33"/>
      <c r="M133" s="65"/>
      <c r="N133" s="56"/>
      <c r="O133" s="66"/>
      <c r="P133" s="148">
        <f>P134+P174</f>
        <v>0</v>
      </c>
      <c r="Q133" s="66"/>
      <c r="R133" s="148">
        <f>R134+R174</f>
        <v>20.29234610808</v>
      </c>
      <c r="S133" s="66"/>
      <c r="T133" s="149">
        <f>T134+T174</f>
        <v>14.223548999999998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4" t="s">
        <v>81</v>
      </c>
      <c r="AU133" s="14" t="s">
        <v>141</v>
      </c>
      <c r="BK133" s="150">
        <f>BK134+BK174</f>
        <v>0</v>
      </c>
    </row>
    <row r="134" spans="1:65" s="12" customFormat="1" ht="25.9" customHeight="1">
      <c r="B134" s="151"/>
      <c r="D134" s="152" t="s">
        <v>81</v>
      </c>
      <c r="E134" s="153" t="s">
        <v>171</v>
      </c>
      <c r="F134" s="153" t="s">
        <v>172</v>
      </c>
      <c r="I134" s="154"/>
      <c r="J134" s="155"/>
      <c r="L134" s="151"/>
      <c r="M134" s="156"/>
      <c r="N134" s="157"/>
      <c r="O134" s="157"/>
      <c r="P134" s="158">
        <f>P135+P138+P152+P172</f>
        <v>0</v>
      </c>
      <c r="Q134" s="157"/>
      <c r="R134" s="158">
        <f>R135+R138+R152+R172</f>
        <v>13.33496949808</v>
      </c>
      <c r="S134" s="157"/>
      <c r="T134" s="159">
        <f>T135+T138+T152+T172</f>
        <v>14.223548999999998</v>
      </c>
      <c r="AR134" s="152" t="s">
        <v>88</v>
      </c>
      <c r="AT134" s="160" t="s">
        <v>81</v>
      </c>
      <c r="AU134" s="160" t="s">
        <v>82</v>
      </c>
      <c r="AY134" s="152" t="s">
        <v>173</v>
      </c>
      <c r="BK134" s="161">
        <f>BK135+BK138+BK152+BK172</f>
        <v>0</v>
      </c>
    </row>
    <row r="135" spans="1:65" s="12" customFormat="1" ht="22.9" customHeight="1">
      <c r="B135" s="151"/>
      <c r="D135" s="152" t="s">
        <v>81</v>
      </c>
      <c r="E135" s="162" t="s">
        <v>102</v>
      </c>
      <c r="F135" s="162" t="s">
        <v>174</v>
      </c>
      <c r="I135" s="154"/>
      <c r="J135" s="163"/>
      <c r="L135" s="151"/>
      <c r="M135" s="156"/>
      <c r="N135" s="157"/>
      <c r="O135" s="157"/>
      <c r="P135" s="158">
        <f>SUM(P136:P137)</f>
        <v>0</v>
      </c>
      <c r="Q135" s="157"/>
      <c r="R135" s="158">
        <f>SUM(R136:R137)</f>
        <v>1.05636</v>
      </c>
      <c r="S135" s="157"/>
      <c r="T135" s="159">
        <f>SUM(T136:T137)</f>
        <v>0</v>
      </c>
      <c r="AR135" s="152" t="s">
        <v>88</v>
      </c>
      <c r="AT135" s="160" t="s">
        <v>81</v>
      </c>
      <c r="AU135" s="160" t="s">
        <v>88</v>
      </c>
      <c r="AY135" s="152" t="s">
        <v>173</v>
      </c>
      <c r="BK135" s="161">
        <f>SUM(BK136:BK137)</f>
        <v>0</v>
      </c>
    </row>
    <row r="136" spans="1:65" s="2" customFormat="1" ht="24.2" customHeight="1">
      <c r="A136" s="32"/>
      <c r="B136" s="132"/>
      <c r="C136" s="164" t="s">
        <v>88</v>
      </c>
      <c r="D136" s="164" t="s">
        <v>175</v>
      </c>
      <c r="E136" s="165" t="s">
        <v>530</v>
      </c>
      <c r="F136" s="166" t="s">
        <v>531</v>
      </c>
      <c r="G136" s="167" t="s">
        <v>362</v>
      </c>
      <c r="H136" s="168">
        <v>12</v>
      </c>
      <c r="I136" s="169"/>
      <c r="J136" s="170"/>
      <c r="K136" s="171"/>
      <c r="L136" s="33"/>
      <c r="M136" s="172" t="s">
        <v>1</v>
      </c>
      <c r="N136" s="173" t="s">
        <v>48</v>
      </c>
      <c r="O136" s="58"/>
      <c r="P136" s="174">
        <f>O136*H136</f>
        <v>0</v>
      </c>
      <c r="Q136" s="174">
        <v>2.7279999999999999E-2</v>
      </c>
      <c r="R136" s="174">
        <f>Q136*H136</f>
        <v>0.32735999999999998</v>
      </c>
      <c r="S136" s="174">
        <v>0</v>
      </c>
      <c r="T136" s="175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6" t="s">
        <v>105</v>
      </c>
      <c r="AT136" s="176" t="s">
        <v>175</v>
      </c>
      <c r="AU136" s="176" t="s">
        <v>93</v>
      </c>
      <c r="AY136" s="14" t="s">
        <v>173</v>
      </c>
      <c r="BE136" s="100">
        <f>IF(N136="základná",J136,0)</f>
        <v>0</v>
      </c>
      <c r="BF136" s="100">
        <f>IF(N136="znížená",J136,0)</f>
        <v>0</v>
      </c>
      <c r="BG136" s="100">
        <f>IF(N136="zákl. prenesená",J136,0)</f>
        <v>0</v>
      </c>
      <c r="BH136" s="100">
        <f>IF(N136="zníž. prenesená",J136,0)</f>
        <v>0</v>
      </c>
      <c r="BI136" s="100">
        <f>IF(N136="nulová",J136,0)</f>
        <v>0</v>
      </c>
      <c r="BJ136" s="14" t="s">
        <v>93</v>
      </c>
      <c r="BK136" s="100">
        <f>ROUND(I136*H136,2)</f>
        <v>0</v>
      </c>
      <c r="BL136" s="14" t="s">
        <v>105</v>
      </c>
      <c r="BM136" s="176" t="s">
        <v>532</v>
      </c>
    </row>
    <row r="137" spans="1:65" s="2" customFormat="1" ht="24.2" customHeight="1">
      <c r="A137" s="32"/>
      <c r="B137" s="132"/>
      <c r="C137" s="177" t="s">
        <v>93</v>
      </c>
      <c r="D137" s="177" t="s">
        <v>341</v>
      </c>
      <c r="E137" s="178" t="s">
        <v>533</v>
      </c>
      <c r="F137" s="179" t="s">
        <v>534</v>
      </c>
      <c r="G137" s="180" t="s">
        <v>362</v>
      </c>
      <c r="H137" s="181">
        <v>12</v>
      </c>
      <c r="I137" s="182"/>
      <c r="J137" s="183"/>
      <c r="K137" s="184"/>
      <c r="L137" s="185"/>
      <c r="M137" s="186" t="s">
        <v>1</v>
      </c>
      <c r="N137" s="187" t="s">
        <v>48</v>
      </c>
      <c r="O137" s="58"/>
      <c r="P137" s="174">
        <f>O137*H137</f>
        <v>0</v>
      </c>
      <c r="Q137" s="174">
        <v>6.0749999999999998E-2</v>
      </c>
      <c r="R137" s="174">
        <f>Q137*H137</f>
        <v>0.72899999999999998</v>
      </c>
      <c r="S137" s="174">
        <v>0</v>
      </c>
      <c r="T137" s="175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6" t="s">
        <v>202</v>
      </c>
      <c r="AT137" s="176" t="s">
        <v>341</v>
      </c>
      <c r="AU137" s="176" t="s">
        <v>93</v>
      </c>
      <c r="AY137" s="14" t="s">
        <v>173</v>
      </c>
      <c r="BE137" s="100">
        <f>IF(N137="základná",J137,0)</f>
        <v>0</v>
      </c>
      <c r="BF137" s="100">
        <f>IF(N137="znížená",J137,0)</f>
        <v>0</v>
      </c>
      <c r="BG137" s="100">
        <f>IF(N137="zákl. prenesená",J137,0)</f>
        <v>0</v>
      </c>
      <c r="BH137" s="100">
        <f>IF(N137="zníž. prenesená",J137,0)</f>
        <v>0</v>
      </c>
      <c r="BI137" s="100">
        <f>IF(N137="nulová",J137,0)</f>
        <v>0</v>
      </c>
      <c r="BJ137" s="14" t="s">
        <v>93</v>
      </c>
      <c r="BK137" s="100">
        <f>ROUND(I137*H137,2)</f>
        <v>0</v>
      </c>
      <c r="BL137" s="14" t="s">
        <v>105</v>
      </c>
      <c r="BM137" s="176" t="s">
        <v>535</v>
      </c>
    </row>
    <row r="138" spans="1:65" s="12" customFormat="1" ht="22.9" customHeight="1">
      <c r="B138" s="151"/>
      <c r="D138" s="152" t="s">
        <v>81</v>
      </c>
      <c r="E138" s="162" t="s">
        <v>180</v>
      </c>
      <c r="F138" s="162" t="s">
        <v>181</v>
      </c>
      <c r="I138" s="154"/>
      <c r="J138" s="163"/>
      <c r="L138" s="151"/>
      <c r="M138" s="156"/>
      <c r="N138" s="157"/>
      <c r="O138" s="157"/>
      <c r="P138" s="158">
        <f>SUM(P139:P151)</f>
        <v>0</v>
      </c>
      <c r="Q138" s="157"/>
      <c r="R138" s="158">
        <f>SUM(R139:R151)</f>
        <v>11.57278279808</v>
      </c>
      <c r="S138" s="157"/>
      <c r="T138" s="159">
        <f>SUM(T139:T151)</f>
        <v>0</v>
      </c>
      <c r="AR138" s="152" t="s">
        <v>88</v>
      </c>
      <c r="AT138" s="160" t="s">
        <v>81</v>
      </c>
      <c r="AU138" s="160" t="s">
        <v>88</v>
      </c>
      <c r="AY138" s="152" t="s">
        <v>173</v>
      </c>
      <c r="BK138" s="161">
        <f>SUM(BK139:BK151)</f>
        <v>0</v>
      </c>
    </row>
    <row r="139" spans="1:65" s="2" customFormat="1" ht="24.2" customHeight="1">
      <c r="A139" s="32"/>
      <c r="B139" s="132"/>
      <c r="C139" s="164" t="s">
        <v>102</v>
      </c>
      <c r="D139" s="164" t="s">
        <v>175</v>
      </c>
      <c r="E139" s="165" t="s">
        <v>536</v>
      </c>
      <c r="F139" s="166" t="s">
        <v>537</v>
      </c>
      <c r="G139" s="167" t="s">
        <v>178</v>
      </c>
      <c r="H139" s="168">
        <v>156.994</v>
      </c>
      <c r="I139" s="169"/>
      <c r="J139" s="170"/>
      <c r="K139" s="171"/>
      <c r="L139" s="33"/>
      <c r="M139" s="172" t="s">
        <v>1</v>
      </c>
      <c r="N139" s="173" t="s">
        <v>48</v>
      </c>
      <c r="O139" s="58"/>
      <c r="P139" s="174">
        <f t="shared" ref="P139:P151" si="0">O139*H139</f>
        <v>0</v>
      </c>
      <c r="Q139" s="174">
        <v>1.9000000000000001E-4</v>
      </c>
      <c r="R139" s="174">
        <f t="shared" ref="R139:R151" si="1">Q139*H139</f>
        <v>2.9828860000000002E-2</v>
      </c>
      <c r="S139" s="174">
        <v>0</v>
      </c>
      <c r="T139" s="175">
        <f t="shared" ref="T139:T151" si="2"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6" t="s">
        <v>105</v>
      </c>
      <c r="AT139" s="176" t="s">
        <v>175</v>
      </c>
      <c r="AU139" s="176" t="s">
        <v>93</v>
      </c>
      <c r="AY139" s="14" t="s">
        <v>173</v>
      </c>
      <c r="BE139" s="100">
        <f t="shared" ref="BE139:BE151" si="3">IF(N139="základná",J139,0)</f>
        <v>0</v>
      </c>
      <c r="BF139" s="100">
        <f t="shared" ref="BF139:BF151" si="4">IF(N139="znížená",J139,0)</f>
        <v>0</v>
      </c>
      <c r="BG139" s="100">
        <f t="shared" ref="BG139:BG151" si="5">IF(N139="zákl. prenesená",J139,0)</f>
        <v>0</v>
      </c>
      <c r="BH139" s="100">
        <f t="shared" ref="BH139:BH151" si="6">IF(N139="zníž. prenesená",J139,0)</f>
        <v>0</v>
      </c>
      <c r="BI139" s="100">
        <f t="shared" ref="BI139:BI151" si="7">IF(N139="nulová",J139,0)</f>
        <v>0</v>
      </c>
      <c r="BJ139" s="14" t="s">
        <v>93</v>
      </c>
      <c r="BK139" s="100">
        <f t="shared" ref="BK139:BK151" si="8">ROUND(I139*H139,2)</f>
        <v>0</v>
      </c>
      <c r="BL139" s="14" t="s">
        <v>105</v>
      </c>
      <c r="BM139" s="176" t="s">
        <v>538</v>
      </c>
    </row>
    <row r="140" spans="1:65" s="2" customFormat="1" ht="24.2" customHeight="1">
      <c r="A140" s="32"/>
      <c r="B140" s="132"/>
      <c r="C140" s="164" t="s">
        <v>105</v>
      </c>
      <c r="D140" s="164" t="s">
        <v>175</v>
      </c>
      <c r="E140" s="165" t="s">
        <v>539</v>
      </c>
      <c r="F140" s="166" t="s">
        <v>540</v>
      </c>
      <c r="G140" s="167" t="s">
        <v>261</v>
      </c>
      <c r="H140" s="168">
        <v>360.88</v>
      </c>
      <c r="I140" s="169"/>
      <c r="J140" s="170"/>
      <c r="K140" s="171"/>
      <c r="L140" s="33"/>
      <c r="M140" s="172" t="s">
        <v>1</v>
      </c>
      <c r="N140" s="173" t="s">
        <v>48</v>
      </c>
      <c r="O140" s="58"/>
      <c r="P140" s="174">
        <f t="shared" si="0"/>
        <v>0</v>
      </c>
      <c r="Q140" s="174">
        <v>4.3200000000000001E-3</v>
      </c>
      <c r="R140" s="174">
        <f t="shared" si="1"/>
        <v>1.5590016</v>
      </c>
      <c r="S140" s="174">
        <v>0</v>
      </c>
      <c r="T140" s="175">
        <f t="shared" si="2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6" t="s">
        <v>105</v>
      </c>
      <c r="AT140" s="176" t="s">
        <v>175</v>
      </c>
      <c r="AU140" s="176" t="s">
        <v>93</v>
      </c>
      <c r="AY140" s="14" t="s">
        <v>173</v>
      </c>
      <c r="BE140" s="100">
        <f t="shared" si="3"/>
        <v>0</v>
      </c>
      <c r="BF140" s="100">
        <f t="shared" si="4"/>
        <v>0</v>
      </c>
      <c r="BG140" s="100">
        <f t="shared" si="5"/>
        <v>0</v>
      </c>
      <c r="BH140" s="100">
        <f t="shared" si="6"/>
        <v>0</v>
      </c>
      <c r="BI140" s="100">
        <f t="shared" si="7"/>
        <v>0</v>
      </c>
      <c r="BJ140" s="14" t="s">
        <v>93</v>
      </c>
      <c r="BK140" s="100">
        <f t="shared" si="8"/>
        <v>0</v>
      </c>
      <c r="BL140" s="14" t="s">
        <v>105</v>
      </c>
      <c r="BM140" s="176" t="s">
        <v>541</v>
      </c>
    </row>
    <row r="141" spans="1:65" s="2" customFormat="1" ht="24.2" customHeight="1">
      <c r="A141" s="32"/>
      <c r="B141" s="132"/>
      <c r="C141" s="164" t="s">
        <v>191</v>
      </c>
      <c r="D141" s="164" t="s">
        <v>175</v>
      </c>
      <c r="E141" s="165" t="s">
        <v>542</v>
      </c>
      <c r="F141" s="166" t="s">
        <v>543</v>
      </c>
      <c r="G141" s="167" t="s">
        <v>178</v>
      </c>
      <c r="H141" s="168">
        <v>120.631</v>
      </c>
      <c r="I141" s="169"/>
      <c r="J141" s="170"/>
      <c r="K141" s="171"/>
      <c r="L141" s="33"/>
      <c r="M141" s="172" t="s">
        <v>1</v>
      </c>
      <c r="N141" s="173" t="s">
        <v>48</v>
      </c>
      <c r="O141" s="58"/>
      <c r="P141" s="174">
        <f t="shared" si="0"/>
        <v>0</v>
      </c>
      <c r="Q141" s="174">
        <v>5.5320000000000001E-2</v>
      </c>
      <c r="R141" s="174">
        <f t="shared" si="1"/>
        <v>6.6733069199999999</v>
      </c>
      <c r="S141" s="174">
        <v>0</v>
      </c>
      <c r="T141" s="175">
        <f t="shared" si="2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6" t="s">
        <v>105</v>
      </c>
      <c r="AT141" s="176" t="s">
        <v>175</v>
      </c>
      <c r="AU141" s="176" t="s">
        <v>93</v>
      </c>
      <c r="AY141" s="14" t="s">
        <v>173</v>
      </c>
      <c r="BE141" s="100">
        <f t="shared" si="3"/>
        <v>0</v>
      </c>
      <c r="BF141" s="100">
        <f t="shared" si="4"/>
        <v>0</v>
      </c>
      <c r="BG141" s="100">
        <f t="shared" si="5"/>
        <v>0</v>
      </c>
      <c r="BH141" s="100">
        <f t="shared" si="6"/>
        <v>0</v>
      </c>
      <c r="BI141" s="100">
        <f t="shared" si="7"/>
        <v>0</v>
      </c>
      <c r="BJ141" s="14" t="s">
        <v>93</v>
      </c>
      <c r="BK141" s="100">
        <f t="shared" si="8"/>
        <v>0</v>
      </c>
      <c r="BL141" s="14" t="s">
        <v>105</v>
      </c>
      <c r="BM141" s="176" t="s">
        <v>544</v>
      </c>
    </row>
    <row r="142" spans="1:65" s="2" customFormat="1" ht="37.9" customHeight="1">
      <c r="A142" s="32"/>
      <c r="B142" s="132"/>
      <c r="C142" s="164" t="s">
        <v>180</v>
      </c>
      <c r="D142" s="164" t="s">
        <v>175</v>
      </c>
      <c r="E142" s="165" t="s">
        <v>545</v>
      </c>
      <c r="F142" s="166" t="s">
        <v>546</v>
      </c>
      <c r="G142" s="167" t="s">
        <v>178</v>
      </c>
      <c r="H142" s="168">
        <v>2.1</v>
      </c>
      <c r="I142" s="169"/>
      <c r="J142" s="170"/>
      <c r="K142" s="171"/>
      <c r="L142" s="33"/>
      <c r="M142" s="172" t="s">
        <v>1</v>
      </c>
      <c r="N142" s="173" t="s">
        <v>48</v>
      </c>
      <c r="O142" s="58"/>
      <c r="P142" s="174">
        <f t="shared" si="0"/>
        <v>0</v>
      </c>
      <c r="Q142" s="174">
        <v>4.4999999999999999E-4</v>
      </c>
      <c r="R142" s="174">
        <f t="shared" si="1"/>
        <v>9.4499999999999998E-4</v>
      </c>
      <c r="S142" s="174">
        <v>0</v>
      </c>
      <c r="T142" s="175">
        <f t="shared" si="2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6" t="s">
        <v>105</v>
      </c>
      <c r="AT142" s="176" t="s">
        <v>175</v>
      </c>
      <c r="AU142" s="176" t="s">
        <v>93</v>
      </c>
      <c r="AY142" s="14" t="s">
        <v>173</v>
      </c>
      <c r="BE142" s="100">
        <f t="shared" si="3"/>
        <v>0</v>
      </c>
      <c r="BF142" s="100">
        <f t="shared" si="4"/>
        <v>0</v>
      </c>
      <c r="BG142" s="100">
        <f t="shared" si="5"/>
        <v>0</v>
      </c>
      <c r="BH142" s="100">
        <f t="shared" si="6"/>
        <v>0</v>
      </c>
      <c r="BI142" s="100">
        <f t="shared" si="7"/>
        <v>0</v>
      </c>
      <c r="BJ142" s="14" t="s">
        <v>93</v>
      </c>
      <c r="BK142" s="100">
        <f t="shared" si="8"/>
        <v>0</v>
      </c>
      <c r="BL142" s="14" t="s">
        <v>105</v>
      </c>
      <c r="BM142" s="176" t="s">
        <v>547</v>
      </c>
    </row>
    <row r="143" spans="1:65" s="2" customFormat="1" ht="24.2" customHeight="1">
      <c r="A143" s="32"/>
      <c r="B143" s="132"/>
      <c r="C143" s="164" t="s">
        <v>198</v>
      </c>
      <c r="D143" s="164" t="s">
        <v>175</v>
      </c>
      <c r="E143" s="165" t="s">
        <v>548</v>
      </c>
      <c r="F143" s="166" t="s">
        <v>549</v>
      </c>
      <c r="G143" s="167" t="s">
        <v>178</v>
      </c>
      <c r="H143" s="168">
        <v>2.1</v>
      </c>
      <c r="I143" s="169"/>
      <c r="J143" s="170"/>
      <c r="K143" s="171"/>
      <c r="L143" s="33"/>
      <c r="M143" s="172" t="s">
        <v>1</v>
      </c>
      <c r="N143" s="173" t="s">
        <v>48</v>
      </c>
      <c r="O143" s="58"/>
      <c r="P143" s="174">
        <f t="shared" si="0"/>
        <v>0</v>
      </c>
      <c r="Q143" s="174">
        <v>1.3600000000000001E-3</v>
      </c>
      <c r="R143" s="174">
        <f t="shared" si="1"/>
        <v>2.8560000000000005E-3</v>
      </c>
      <c r="S143" s="174">
        <v>0</v>
      </c>
      <c r="T143" s="175">
        <f t="shared" si="2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6" t="s">
        <v>105</v>
      </c>
      <c r="AT143" s="176" t="s">
        <v>175</v>
      </c>
      <c r="AU143" s="176" t="s">
        <v>93</v>
      </c>
      <c r="AY143" s="14" t="s">
        <v>173</v>
      </c>
      <c r="BE143" s="100">
        <f t="shared" si="3"/>
        <v>0</v>
      </c>
      <c r="BF143" s="100">
        <f t="shared" si="4"/>
        <v>0</v>
      </c>
      <c r="BG143" s="100">
        <f t="shared" si="5"/>
        <v>0</v>
      </c>
      <c r="BH143" s="100">
        <f t="shared" si="6"/>
        <v>0</v>
      </c>
      <c r="BI143" s="100">
        <f t="shared" si="7"/>
        <v>0</v>
      </c>
      <c r="BJ143" s="14" t="s">
        <v>93</v>
      </c>
      <c r="BK143" s="100">
        <f t="shared" si="8"/>
        <v>0</v>
      </c>
      <c r="BL143" s="14" t="s">
        <v>105</v>
      </c>
      <c r="BM143" s="176" t="s">
        <v>550</v>
      </c>
    </row>
    <row r="144" spans="1:65" s="2" customFormat="1" ht="24.2" customHeight="1">
      <c r="A144" s="32"/>
      <c r="B144" s="132"/>
      <c r="C144" s="164" t="s">
        <v>202</v>
      </c>
      <c r="D144" s="164" t="s">
        <v>175</v>
      </c>
      <c r="E144" s="165" t="s">
        <v>551</v>
      </c>
      <c r="F144" s="166" t="s">
        <v>552</v>
      </c>
      <c r="G144" s="167" t="s">
        <v>178</v>
      </c>
      <c r="H144" s="168">
        <v>2.1</v>
      </c>
      <c r="I144" s="169"/>
      <c r="J144" s="170"/>
      <c r="K144" s="171"/>
      <c r="L144" s="33"/>
      <c r="M144" s="172" t="s">
        <v>1</v>
      </c>
      <c r="N144" s="173" t="s">
        <v>48</v>
      </c>
      <c r="O144" s="58"/>
      <c r="P144" s="174">
        <f t="shared" si="0"/>
        <v>0</v>
      </c>
      <c r="Q144" s="174">
        <v>6.2399999999999999E-3</v>
      </c>
      <c r="R144" s="174">
        <f t="shared" si="1"/>
        <v>1.3104000000000001E-2</v>
      </c>
      <c r="S144" s="174">
        <v>0</v>
      </c>
      <c r="T144" s="175">
        <f t="shared" si="2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6" t="s">
        <v>105</v>
      </c>
      <c r="AT144" s="176" t="s">
        <v>175</v>
      </c>
      <c r="AU144" s="176" t="s">
        <v>93</v>
      </c>
      <c r="AY144" s="14" t="s">
        <v>173</v>
      </c>
      <c r="BE144" s="100">
        <f t="shared" si="3"/>
        <v>0</v>
      </c>
      <c r="BF144" s="100">
        <f t="shared" si="4"/>
        <v>0</v>
      </c>
      <c r="BG144" s="100">
        <f t="shared" si="5"/>
        <v>0</v>
      </c>
      <c r="BH144" s="100">
        <f t="shared" si="6"/>
        <v>0</v>
      </c>
      <c r="BI144" s="100">
        <f t="shared" si="7"/>
        <v>0</v>
      </c>
      <c r="BJ144" s="14" t="s">
        <v>93</v>
      </c>
      <c r="BK144" s="100">
        <f t="shared" si="8"/>
        <v>0</v>
      </c>
      <c r="BL144" s="14" t="s">
        <v>105</v>
      </c>
      <c r="BM144" s="176" t="s">
        <v>553</v>
      </c>
    </row>
    <row r="145" spans="1:65" s="2" customFormat="1" ht="24.2" customHeight="1">
      <c r="A145" s="32"/>
      <c r="B145" s="132"/>
      <c r="C145" s="164" t="s">
        <v>206</v>
      </c>
      <c r="D145" s="164" t="s">
        <v>175</v>
      </c>
      <c r="E145" s="165" t="s">
        <v>554</v>
      </c>
      <c r="F145" s="166" t="s">
        <v>555</v>
      </c>
      <c r="G145" s="167" t="s">
        <v>178</v>
      </c>
      <c r="H145" s="168">
        <v>2.1</v>
      </c>
      <c r="I145" s="169"/>
      <c r="J145" s="170"/>
      <c r="K145" s="171"/>
      <c r="L145" s="33"/>
      <c r="M145" s="172" t="s">
        <v>1</v>
      </c>
      <c r="N145" s="173" t="s">
        <v>48</v>
      </c>
      <c r="O145" s="58"/>
      <c r="P145" s="174">
        <f t="shared" si="0"/>
        <v>0</v>
      </c>
      <c r="Q145" s="174">
        <v>3.7400000000000003E-2</v>
      </c>
      <c r="R145" s="174">
        <f t="shared" si="1"/>
        <v>7.8540000000000013E-2</v>
      </c>
      <c r="S145" s="174">
        <v>0</v>
      </c>
      <c r="T145" s="175">
        <f t="shared" si="2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6" t="s">
        <v>105</v>
      </c>
      <c r="AT145" s="176" t="s">
        <v>175</v>
      </c>
      <c r="AU145" s="176" t="s">
        <v>93</v>
      </c>
      <c r="AY145" s="14" t="s">
        <v>173</v>
      </c>
      <c r="BE145" s="100">
        <f t="shared" si="3"/>
        <v>0</v>
      </c>
      <c r="BF145" s="100">
        <f t="shared" si="4"/>
        <v>0</v>
      </c>
      <c r="BG145" s="100">
        <f t="shared" si="5"/>
        <v>0</v>
      </c>
      <c r="BH145" s="100">
        <f t="shared" si="6"/>
        <v>0</v>
      </c>
      <c r="BI145" s="100">
        <f t="shared" si="7"/>
        <v>0</v>
      </c>
      <c r="BJ145" s="14" t="s">
        <v>93</v>
      </c>
      <c r="BK145" s="100">
        <f t="shared" si="8"/>
        <v>0</v>
      </c>
      <c r="BL145" s="14" t="s">
        <v>105</v>
      </c>
      <c r="BM145" s="176" t="s">
        <v>556</v>
      </c>
    </row>
    <row r="146" spans="1:65" s="2" customFormat="1" ht="24.2" customHeight="1">
      <c r="A146" s="32"/>
      <c r="B146" s="132"/>
      <c r="C146" s="164" t="s">
        <v>210</v>
      </c>
      <c r="D146" s="164" t="s">
        <v>175</v>
      </c>
      <c r="E146" s="165" t="s">
        <v>557</v>
      </c>
      <c r="F146" s="166" t="s">
        <v>558</v>
      </c>
      <c r="G146" s="167" t="s">
        <v>178</v>
      </c>
      <c r="H146" s="168">
        <v>1.05</v>
      </c>
      <c r="I146" s="169"/>
      <c r="J146" s="170"/>
      <c r="K146" s="171"/>
      <c r="L146" s="33"/>
      <c r="M146" s="172" t="s">
        <v>1</v>
      </c>
      <c r="N146" s="173" t="s">
        <v>48</v>
      </c>
      <c r="O146" s="58"/>
      <c r="P146" s="174">
        <f t="shared" si="0"/>
        <v>0</v>
      </c>
      <c r="Q146" s="174">
        <v>1.0240000000000001E-2</v>
      </c>
      <c r="R146" s="174">
        <f t="shared" si="1"/>
        <v>1.0752000000000001E-2</v>
      </c>
      <c r="S146" s="174">
        <v>0</v>
      </c>
      <c r="T146" s="175">
        <f t="shared" si="2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6" t="s">
        <v>105</v>
      </c>
      <c r="AT146" s="176" t="s">
        <v>175</v>
      </c>
      <c r="AU146" s="176" t="s">
        <v>93</v>
      </c>
      <c r="AY146" s="14" t="s">
        <v>173</v>
      </c>
      <c r="BE146" s="100">
        <f t="shared" si="3"/>
        <v>0</v>
      </c>
      <c r="BF146" s="100">
        <f t="shared" si="4"/>
        <v>0</v>
      </c>
      <c r="BG146" s="100">
        <f t="shared" si="5"/>
        <v>0</v>
      </c>
      <c r="BH146" s="100">
        <f t="shared" si="6"/>
        <v>0</v>
      </c>
      <c r="BI146" s="100">
        <f t="shared" si="7"/>
        <v>0</v>
      </c>
      <c r="BJ146" s="14" t="s">
        <v>93</v>
      </c>
      <c r="BK146" s="100">
        <f t="shared" si="8"/>
        <v>0</v>
      </c>
      <c r="BL146" s="14" t="s">
        <v>105</v>
      </c>
      <c r="BM146" s="176" t="s">
        <v>559</v>
      </c>
    </row>
    <row r="147" spans="1:65" s="2" customFormat="1" ht="37.9" customHeight="1">
      <c r="A147" s="32"/>
      <c r="B147" s="132"/>
      <c r="C147" s="164" t="s">
        <v>214</v>
      </c>
      <c r="D147" s="164" t="s">
        <v>175</v>
      </c>
      <c r="E147" s="165" t="s">
        <v>560</v>
      </c>
      <c r="F147" s="166" t="s">
        <v>561</v>
      </c>
      <c r="G147" s="167" t="s">
        <v>178</v>
      </c>
      <c r="H147" s="168">
        <v>122.73099999999999</v>
      </c>
      <c r="I147" s="169"/>
      <c r="J147" s="170"/>
      <c r="K147" s="171"/>
      <c r="L147" s="33"/>
      <c r="M147" s="172" t="s">
        <v>1</v>
      </c>
      <c r="N147" s="173" t="s">
        <v>48</v>
      </c>
      <c r="O147" s="58"/>
      <c r="P147" s="174">
        <f t="shared" si="0"/>
        <v>0</v>
      </c>
      <c r="Q147" s="174">
        <v>1.8000000000000001E-4</v>
      </c>
      <c r="R147" s="174">
        <f t="shared" si="1"/>
        <v>2.209158E-2</v>
      </c>
      <c r="S147" s="174">
        <v>0</v>
      </c>
      <c r="T147" s="175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6" t="s">
        <v>105</v>
      </c>
      <c r="AT147" s="176" t="s">
        <v>175</v>
      </c>
      <c r="AU147" s="176" t="s">
        <v>93</v>
      </c>
      <c r="AY147" s="14" t="s">
        <v>173</v>
      </c>
      <c r="BE147" s="100">
        <f t="shared" si="3"/>
        <v>0</v>
      </c>
      <c r="BF147" s="100">
        <f t="shared" si="4"/>
        <v>0</v>
      </c>
      <c r="BG147" s="100">
        <f t="shared" si="5"/>
        <v>0</v>
      </c>
      <c r="BH147" s="100">
        <f t="shared" si="6"/>
        <v>0</v>
      </c>
      <c r="BI147" s="100">
        <f t="shared" si="7"/>
        <v>0</v>
      </c>
      <c r="BJ147" s="14" t="s">
        <v>93</v>
      </c>
      <c r="BK147" s="100">
        <f t="shared" si="8"/>
        <v>0</v>
      </c>
      <c r="BL147" s="14" t="s">
        <v>105</v>
      </c>
      <c r="BM147" s="176" t="s">
        <v>562</v>
      </c>
    </row>
    <row r="148" spans="1:65" s="2" customFormat="1" ht="24.2" customHeight="1">
      <c r="A148" s="32"/>
      <c r="B148" s="132"/>
      <c r="C148" s="164" t="s">
        <v>218</v>
      </c>
      <c r="D148" s="164" t="s">
        <v>175</v>
      </c>
      <c r="E148" s="165" t="s">
        <v>563</v>
      </c>
      <c r="F148" s="166" t="s">
        <v>564</v>
      </c>
      <c r="G148" s="167" t="s">
        <v>261</v>
      </c>
      <c r="H148" s="168">
        <v>5.1100000000000003</v>
      </c>
      <c r="I148" s="169"/>
      <c r="J148" s="170"/>
      <c r="K148" s="171"/>
      <c r="L148" s="33"/>
      <c r="M148" s="172" t="s">
        <v>1</v>
      </c>
      <c r="N148" s="173" t="s">
        <v>48</v>
      </c>
      <c r="O148" s="58"/>
      <c r="P148" s="174">
        <f t="shared" si="0"/>
        <v>0</v>
      </c>
      <c r="Q148" s="174">
        <v>2.0789999999999999E-2</v>
      </c>
      <c r="R148" s="174">
        <f t="shared" si="1"/>
        <v>0.10623690000000001</v>
      </c>
      <c r="S148" s="174">
        <v>0</v>
      </c>
      <c r="T148" s="175">
        <f t="shared" si="2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6" t="s">
        <v>105</v>
      </c>
      <c r="AT148" s="176" t="s">
        <v>175</v>
      </c>
      <c r="AU148" s="176" t="s">
        <v>93</v>
      </c>
      <c r="AY148" s="14" t="s">
        <v>173</v>
      </c>
      <c r="BE148" s="100">
        <f t="shared" si="3"/>
        <v>0</v>
      </c>
      <c r="BF148" s="100">
        <f t="shared" si="4"/>
        <v>0</v>
      </c>
      <c r="BG148" s="100">
        <f t="shared" si="5"/>
        <v>0</v>
      </c>
      <c r="BH148" s="100">
        <f t="shared" si="6"/>
        <v>0</v>
      </c>
      <c r="BI148" s="100">
        <f t="shared" si="7"/>
        <v>0</v>
      </c>
      <c r="BJ148" s="14" t="s">
        <v>93</v>
      </c>
      <c r="BK148" s="100">
        <f t="shared" si="8"/>
        <v>0</v>
      </c>
      <c r="BL148" s="14" t="s">
        <v>105</v>
      </c>
      <c r="BM148" s="176" t="s">
        <v>565</v>
      </c>
    </row>
    <row r="149" spans="1:65" s="2" customFormat="1" ht="24.2" customHeight="1">
      <c r="A149" s="32"/>
      <c r="B149" s="132"/>
      <c r="C149" s="164" t="s">
        <v>222</v>
      </c>
      <c r="D149" s="164" t="s">
        <v>175</v>
      </c>
      <c r="E149" s="165" t="s">
        <v>566</v>
      </c>
      <c r="F149" s="166" t="s">
        <v>567</v>
      </c>
      <c r="G149" s="167" t="s">
        <v>261</v>
      </c>
      <c r="H149" s="168">
        <v>54</v>
      </c>
      <c r="I149" s="169"/>
      <c r="J149" s="170"/>
      <c r="K149" s="171"/>
      <c r="L149" s="33"/>
      <c r="M149" s="172" t="s">
        <v>1</v>
      </c>
      <c r="N149" s="173" t="s">
        <v>48</v>
      </c>
      <c r="O149" s="58"/>
      <c r="P149" s="174">
        <f t="shared" si="0"/>
        <v>0</v>
      </c>
      <c r="Q149" s="174">
        <v>3.1185000000000001E-2</v>
      </c>
      <c r="R149" s="174">
        <f t="shared" si="1"/>
        <v>1.6839900000000001</v>
      </c>
      <c r="S149" s="174">
        <v>0</v>
      </c>
      <c r="T149" s="175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6" t="s">
        <v>105</v>
      </c>
      <c r="AT149" s="176" t="s">
        <v>175</v>
      </c>
      <c r="AU149" s="176" t="s">
        <v>93</v>
      </c>
      <c r="AY149" s="14" t="s">
        <v>173</v>
      </c>
      <c r="BE149" s="100">
        <f t="shared" si="3"/>
        <v>0</v>
      </c>
      <c r="BF149" s="100">
        <f t="shared" si="4"/>
        <v>0</v>
      </c>
      <c r="BG149" s="100">
        <f t="shared" si="5"/>
        <v>0</v>
      </c>
      <c r="BH149" s="100">
        <f t="shared" si="6"/>
        <v>0</v>
      </c>
      <c r="BI149" s="100">
        <f t="shared" si="7"/>
        <v>0</v>
      </c>
      <c r="BJ149" s="14" t="s">
        <v>93</v>
      </c>
      <c r="BK149" s="100">
        <f t="shared" si="8"/>
        <v>0</v>
      </c>
      <c r="BL149" s="14" t="s">
        <v>105</v>
      </c>
      <c r="BM149" s="176" t="s">
        <v>568</v>
      </c>
    </row>
    <row r="150" spans="1:65" s="2" customFormat="1" ht="24.2" customHeight="1">
      <c r="A150" s="32"/>
      <c r="B150" s="132"/>
      <c r="C150" s="164" t="s">
        <v>226</v>
      </c>
      <c r="D150" s="164" t="s">
        <v>175</v>
      </c>
      <c r="E150" s="165" t="s">
        <v>569</v>
      </c>
      <c r="F150" s="166" t="s">
        <v>570</v>
      </c>
      <c r="G150" s="167" t="s">
        <v>261</v>
      </c>
      <c r="H150" s="168">
        <v>33.119999999999997</v>
      </c>
      <c r="I150" s="169"/>
      <c r="J150" s="170"/>
      <c r="K150" s="171"/>
      <c r="L150" s="33"/>
      <c r="M150" s="172" t="s">
        <v>1</v>
      </c>
      <c r="N150" s="173" t="s">
        <v>48</v>
      </c>
      <c r="O150" s="58"/>
      <c r="P150" s="174">
        <f t="shared" si="0"/>
        <v>0</v>
      </c>
      <c r="Q150" s="174">
        <v>4.1579999999999999E-2</v>
      </c>
      <c r="R150" s="174">
        <f t="shared" si="1"/>
        <v>1.3771296</v>
      </c>
      <c r="S150" s="174">
        <v>0</v>
      </c>
      <c r="T150" s="175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6" t="s">
        <v>105</v>
      </c>
      <c r="AT150" s="176" t="s">
        <v>175</v>
      </c>
      <c r="AU150" s="176" t="s">
        <v>93</v>
      </c>
      <c r="AY150" s="14" t="s">
        <v>173</v>
      </c>
      <c r="BE150" s="100">
        <f t="shared" si="3"/>
        <v>0</v>
      </c>
      <c r="BF150" s="100">
        <f t="shared" si="4"/>
        <v>0</v>
      </c>
      <c r="BG150" s="100">
        <f t="shared" si="5"/>
        <v>0</v>
      </c>
      <c r="BH150" s="100">
        <f t="shared" si="6"/>
        <v>0</v>
      </c>
      <c r="BI150" s="100">
        <f t="shared" si="7"/>
        <v>0</v>
      </c>
      <c r="BJ150" s="14" t="s">
        <v>93</v>
      </c>
      <c r="BK150" s="100">
        <f t="shared" si="8"/>
        <v>0</v>
      </c>
      <c r="BL150" s="14" t="s">
        <v>105</v>
      </c>
      <c r="BM150" s="176" t="s">
        <v>571</v>
      </c>
    </row>
    <row r="151" spans="1:65" s="2" customFormat="1" ht="24.2" customHeight="1">
      <c r="A151" s="32"/>
      <c r="B151" s="132"/>
      <c r="C151" s="164" t="s">
        <v>230</v>
      </c>
      <c r="D151" s="164" t="s">
        <v>175</v>
      </c>
      <c r="E151" s="165" t="s">
        <v>572</v>
      </c>
      <c r="F151" s="166" t="s">
        <v>573</v>
      </c>
      <c r="G151" s="167" t="s">
        <v>261</v>
      </c>
      <c r="H151" s="168">
        <v>360.88</v>
      </c>
      <c r="I151" s="169"/>
      <c r="J151" s="170"/>
      <c r="K151" s="171"/>
      <c r="L151" s="33"/>
      <c r="M151" s="172" t="s">
        <v>1</v>
      </c>
      <c r="N151" s="173" t="s">
        <v>48</v>
      </c>
      <c r="O151" s="58"/>
      <c r="P151" s="174">
        <f t="shared" si="0"/>
        <v>0</v>
      </c>
      <c r="Q151" s="174">
        <v>4.1566000000000001E-5</v>
      </c>
      <c r="R151" s="174">
        <f t="shared" si="1"/>
        <v>1.500033808E-2</v>
      </c>
      <c r="S151" s="174">
        <v>0</v>
      </c>
      <c r="T151" s="175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6" t="s">
        <v>105</v>
      </c>
      <c r="AT151" s="176" t="s">
        <v>175</v>
      </c>
      <c r="AU151" s="176" t="s">
        <v>93</v>
      </c>
      <c r="AY151" s="14" t="s">
        <v>173</v>
      </c>
      <c r="BE151" s="100">
        <f t="shared" si="3"/>
        <v>0</v>
      </c>
      <c r="BF151" s="100">
        <f t="shared" si="4"/>
        <v>0</v>
      </c>
      <c r="BG151" s="100">
        <f t="shared" si="5"/>
        <v>0</v>
      </c>
      <c r="BH151" s="100">
        <f t="shared" si="6"/>
        <v>0</v>
      </c>
      <c r="BI151" s="100">
        <f t="shared" si="7"/>
        <v>0</v>
      </c>
      <c r="BJ151" s="14" t="s">
        <v>93</v>
      </c>
      <c r="BK151" s="100">
        <f t="shared" si="8"/>
        <v>0</v>
      </c>
      <c r="BL151" s="14" t="s">
        <v>105</v>
      </c>
      <c r="BM151" s="176" t="s">
        <v>574</v>
      </c>
    </row>
    <row r="152" spans="1:65" s="12" customFormat="1" ht="22.9" customHeight="1">
      <c r="B152" s="151"/>
      <c r="D152" s="152" t="s">
        <v>81</v>
      </c>
      <c r="E152" s="162" t="s">
        <v>206</v>
      </c>
      <c r="F152" s="162" t="s">
        <v>238</v>
      </c>
      <c r="I152" s="154"/>
      <c r="J152" s="163"/>
      <c r="L152" s="151"/>
      <c r="M152" s="156"/>
      <c r="N152" s="157"/>
      <c r="O152" s="157"/>
      <c r="P152" s="158">
        <f>SUM(P153:P171)</f>
        <v>0</v>
      </c>
      <c r="Q152" s="157"/>
      <c r="R152" s="158">
        <f>SUM(R153:R171)</f>
        <v>0.70582670000000003</v>
      </c>
      <c r="S152" s="157"/>
      <c r="T152" s="159">
        <f>SUM(T153:T171)</f>
        <v>14.223548999999998</v>
      </c>
      <c r="AR152" s="152" t="s">
        <v>88</v>
      </c>
      <c r="AT152" s="160" t="s">
        <v>81</v>
      </c>
      <c r="AU152" s="160" t="s">
        <v>88</v>
      </c>
      <c r="AY152" s="152" t="s">
        <v>173</v>
      </c>
      <c r="BK152" s="161">
        <f>SUM(BK153:BK171)</f>
        <v>0</v>
      </c>
    </row>
    <row r="153" spans="1:65" s="2" customFormat="1" ht="24.2" customHeight="1">
      <c r="A153" s="32"/>
      <c r="B153" s="132"/>
      <c r="C153" s="164" t="s">
        <v>234</v>
      </c>
      <c r="D153" s="164" t="s">
        <v>175</v>
      </c>
      <c r="E153" s="165" t="s">
        <v>575</v>
      </c>
      <c r="F153" s="166" t="s">
        <v>576</v>
      </c>
      <c r="G153" s="167" t="s">
        <v>178</v>
      </c>
      <c r="H153" s="168">
        <v>225.89</v>
      </c>
      <c r="I153" s="169"/>
      <c r="J153" s="170"/>
      <c r="K153" s="171"/>
      <c r="L153" s="33"/>
      <c r="M153" s="172" t="s">
        <v>1</v>
      </c>
      <c r="N153" s="173" t="s">
        <v>48</v>
      </c>
      <c r="O153" s="58"/>
      <c r="P153" s="174">
        <f t="shared" ref="P153:P171" si="9">O153*H153</f>
        <v>0</v>
      </c>
      <c r="Q153" s="174">
        <v>2.5300000000000001E-3</v>
      </c>
      <c r="R153" s="174">
        <f t="shared" ref="R153:R171" si="10">Q153*H153</f>
        <v>0.5715017</v>
      </c>
      <c r="S153" s="174">
        <v>0</v>
      </c>
      <c r="T153" s="175">
        <f t="shared" ref="T153:T171" si="11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6" t="s">
        <v>105</v>
      </c>
      <c r="AT153" s="176" t="s">
        <v>175</v>
      </c>
      <c r="AU153" s="176" t="s">
        <v>93</v>
      </c>
      <c r="AY153" s="14" t="s">
        <v>173</v>
      </c>
      <c r="BE153" s="100">
        <f t="shared" ref="BE153:BE171" si="12">IF(N153="základná",J153,0)</f>
        <v>0</v>
      </c>
      <c r="BF153" s="100">
        <f t="shared" ref="BF153:BF171" si="13">IF(N153="znížená",J153,0)</f>
        <v>0</v>
      </c>
      <c r="BG153" s="100">
        <f t="shared" ref="BG153:BG171" si="14">IF(N153="zákl. prenesená",J153,0)</f>
        <v>0</v>
      </c>
      <c r="BH153" s="100">
        <f t="shared" ref="BH153:BH171" si="15">IF(N153="zníž. prenesená",J153,0)</f>
        <v>0</v>
      </c>
      <c r="BI153" s="100">
        <f t="shared" ref="BI153:BI171" si="16">IF(N153="nulová",J153,0)</f>
        <v>0</v>
      </c>
      <c r="BJ153" s="14" t="s">
        <v>93</v>
      </c>
      <c r="BK153" s="100">
        <f t="shared" ref="BK153:BK171" si="17">ROUND(I153*H153,2)</f>
        <v>0</v>
      </c>
      <c r="BL153" s="14" t="s">
        <v>105</v>
      </c>
      <c r="BM153" s="176" t="s">
        <v>577</v>
      </c>
    </row>
    <row r="154" spans="1:65" s="2" customFormat="1" ht="37.9" customHeight="1">
      <c r="A154" s="32"/>
      <c r="B154" s="132"/>
      <c r="C154" s="164" t="s">
        <v>239</v>
      </c>
      <c r="D154" s="164" t="s">
        <v>175</v>
      </c>
      <c r="E154" s="165" t="s">
        <v>578</v>
      </c>
      <c r="F154" s="166" t="s">
        <v>579</v>
      </c>
      <c r="G154" s="167" t="s">
        <v>261</v>
      </c>
      <c r="H154" s="168">
        <v>268.64999999999998</v>
      </c>
      <c r="I154" s="169"/>
      <c r="J154" s="170"/>
      <c r="K154" s="171"/>
      <c r="L154" s="33"/>
      <c r="M154" s="172" t="s">
        <v>1</v>
      </c>
      <c r="N154" s="173" t="s">
        <v>48</v>
      </c>
      <c r="O154" s="58"/>
      <c r="P154" s="174">
        <f t="shared" si="9"/>
        <v>0</v>
      </c>
      <c r="Q154" s="174">
        <v>5.0000000000000001E-4</v>
      </c>
      <c r="R154" s="174">
        <f t="shared" si="10"/>
        <v>0.134325</v>
      </c>
      <c r="S154" s="174">
        <v>0</v>
      </c>
      <c r="T154" s="175">
        <f t="shared" si="11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6" t="s">
        <v>105</v>
      </c>
      <c r="AT154" s="176" t="s">
        <v>175</v>
      </c>
      <c r="AU154" s="176" t="s">
        <v>93</v>
      </c>
      <c r="AY154" s="14" t="s">
        <v>173</v>
      </c>
      <c r="BE154" s="100">
        <f t="shared" si="12"/>
        <v>0</v>
      </c>
      <c r="BF154" s="100">
        <f t="shared" si="13"/>
        <v>0</v>
      </c>
      <c r="BG154" s="100">
        <f t="shared" si="14"/>
        <v>0</v>
      </c>
      <c r="BH154" s="100">
        <f t="shared" si="15"/>
        <v>0</v>
      </c>
      <c r="BI154" s="100">
        <f t="shared" si="16"/>
        <v>0</v>
      </c>
      <c r="BJ154" s="14" t="s">
        <v>93</v>
      </c>
      <c r="BK154" s="100">
        <f t="shared" si="17"/>
        <v>0</v>
      </c>
      <c r="BL154" s="14" t="s">
        <v>105</v>
      </c>
      <c r="BM154" s="176" t="s">
        <v>580</v>
      </c>
    </row>
    <row r="155" spans="1:65" s="2" customFormat="1" ht="37.9" customHeight="1">
      <c r="A155" s="32"/>
      <c r="B155" s="132"/>
      <c r="C155" s="164" t="s">
        <v>243</v>
      </c>
      <c r="D155" s="164" t="s">
        <v>175</v>
      </c>
      <c r="E155" s="165" t="s">
        <v>581</v>
      </c>
      <c r="F155" s="166" t="s">
        <v>582</v>
      </c>
      <c r="G155" s="167" t="s">
        <v>178</v>
      </c>
      <c r="H155" s="168">
        <v>120.631</v>
      </c>
      <c r="I155" s="169"/>
      <c r="J155" s="170"/>
      <c r="K155" s="171"/>
      <c r="L155" s="33"/>
      <c r="M155" s="172" t="s">
        <v>1</v>
      </c>
      <c r="N155" s="173" t="s">
        <v>48</v>
      </c>
      <c r="O155" s="58"/>
      <c r="P155" s="174">
        <f t="shared" si="9"/>
        <v>0</v>
      </c>
      <c r="Q155" s="174">
        <v>0</v>
      </c>
      <c r="R155" s="174">
        <f t="shared" si="10"/>
        <v>0</v>
      </c>
      <c r="S155" s="174">
        <v>5.7000000000000002E-2</v>
      </c>
      <c r="T155" s="175">
        <f t="shared" si="11"/>
        <v>6.8759670000000002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6" t="s">
        <v>105</v>
      </c>
      <c r="AT155" s="176" t="s">
        <v>175</v>
      </c>
      <c r="AU155" s="176" t="s">
        <v>93</v>
      </c>
      <c r="AY155" s="14" t="s">
        <v>173</v>
      </c>
      <c r="BE155" s="100">
        <f t="shared" si="12"/>
        <v>0</v>
      </c>
      <c r="BF155" s="100">
        <f t="shared" si="13"/>
        <v>0</v>
      </c>
      <c r="BG155" s="100">
        <f t="shared" si="14"/>
        <v>0</v>
      </c>
      <c r="BH155" s="100">
        <f t="shared" si="15"/>
        <v>0</v>
      </c>
      <c r="BI155" s="100">
        <f t="shared" si="16"/>
        <v>0</v>
      </c>
      <c r="BJ155" s="14" t="s">
        <v>93</v>
      </c>
      <c r="BK155" s="100">
        <f t="shared" si="17"/>
        <v>0</v>
      </c>
      <c r="BL155" s="14" t="s">
        <v>105</v>
      </c>
      <c r="BM155" s="176" t="s">
        <v>583</v>
      </c>
    </row>
    <row r="156" spans="1:65" s="2" customFormat="1" ht="24.2" customHeight="1">
      <c r="A156" s="32"/>
      <c r="B156" s="132"/>
      <c r="C156" s="164" t="s">
        <v>247</v>
      </c>
      <c r="D156" s="164" t="s">
        <v>175</v>
      </c>
      <c r="E156" s="165" t="s">
        <v>584</v>
      </c>
      <c r="F156" s="166" t="s">
        <v>585</v>
      </c>
      <c r="G156" s="167" t="s">
        <v>178</v>
      </c>
      <c r="H156" s="168">
        <v>13.481</v>
      </c>
      <c r="I156" s="169"/>
      <c r="J156" s="170"/>
      <c r="K156" s="171"/>
      <c r="L156" s="33"/>
      <c r="M156" s="172" t="s">
        <v>1</v>
      </c>
      <c r="N156" s="173" t="s">
        <v>48</v>
      </c>
      <c r="O156" s="58"/>
      <c r="P156" s="174">
        <f t="shared" si="9"/>
        <v>0</v>
      </c>
      <c r="Q156" s="174">
        <v>0</v>
      </c>
      <c r="R156" s="174">
        <f t="shared" si="10"/>
        <v>0</v>
      </c>
      <c r="S156" s="174">
        <v>2.1999999999999999E-2</v>
      </c>
      <c r="T156" s="175">
        <f t="shared" si="11"/>
        <v>0.29658199999999996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6" t="s">
        <v>105</v>
      </c>
      <c r="AT156" s="176" t="s">
        <v>175</v>
      </c>
      <c r="AU156" s="176" t="s">
        <v>93</v>
      </c>
      <c r="AY156" s="14" t="s">
        <v>173</v>
      </c>
      <c r="BE156" s="100">
        <f t="shared" si="12"/>
        <v>0</v>
      </c>
      <c r="BF156" s="100">
        <f t="shared" si="13"/>
        <v>0</v>
      </c>
      <c r="BG156" s="100">
        <f t="shared" si="14"/>
        <v>0</v>
      </c>
      <c r="BH156" s="100">
        <f t="shared" si="15"/>
        <v>0</v>
      </c>
      <c r="BI156" s="100">
        <f t="shared" si="16"/>
        <v>0</v>
      </c>
      <c r="BJ156" s="14" t="s">
        <v>93</v>
      </c>
      <c r="BK156" s="100">
        <f t="shared" si="17"/>
        <v>0</v>
      </c>
      <c r="BL156" s="14" t="s">
        <v>105</v>
      </c>
      <c r="BM156" s="176" t="s">
        <v>586</v>
      </c>
    </row>
    <row r="157" spans="1:65" s="2" customFormat="1" ht="24.2" customHeight="1">
      <c r="A157" s="32"/>
      <c r="B157" s="132"/>
      <c r="C157" s="164" t="s">
        <v>7</v>
      </c>
      <c r="D157" s="164" t="s">
        <v>175</v>
      </c>
      <c r="E157" s="165" t="s">
        <v>587</v>
      </c>
      <c r="F157" s="166" t="s">
        <v>588</v>
      </c>
      <c r="G157" s="167" t="s">
        <v>178</v>
      </c>
      <c r="H157" s="168">
        <v>29.434999999999999</v>
      </c>
      <c r="I157" s="169"/>
      <c r="J157" s="170"/>
      <c r="K157" s="171"/>
      <c r="L157" s="33"/>
      <c r="M157" s="172" t="s">
        <v>1</v>
      </c>
      <c r="N157" s="173" t="s">
        <v>48</v>
      </c>
      <c r="O157" s="58"/>
      <c r="P157" s="174">
        <f t="shared" si="9"/>
        <v>0</v>
      </c>
      <c r="Q157" s="174">
        <v>0</v>
      </c>
      <c r="R157" s="174">
        <f t="shared" si="10"/>
        <v>0</v>
      </c>
      <c r="S157" s="174">
        <v>0.02</v>
      </c>
      <c r="T157" s="175">
        <f t="shared" si="11"/>
        <v>0.5887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6" t="s">
        <v>105</v>
      </c>
      <c r="AT157" s="176" t="s">
        <v>175</v>
      </c>
      <c r="AU157" s="176" t="s">
        <v>93</v>
      </c>
      <c r="AY157" s="14" t="s">
        <v>173</v>
      </c>
      <c r="BE157" s="100">
        <f t="shared" si="12"/>
        <v>0</v>
      </c>
      <c r="BF157" s="100">
        <f t="shared" si="13"/>
        <v>0</v>
      </c>
      <c r="BG157" s="100">
        <f t="shared" si="14"/>
        <v>0</v>
      </c>
      <c r="BH157" s="100">
        <f t="shared" si="15"/>
        <v>0</v>
      </c>
      <c r="BI157" s="100">
        <f t="shared" si="16"/>
        <v>0</v>
      </c>
      <c r="BJ157" s="14" t="s">
        <v>93</v>
      </c>
      <c r="BK157" s="100">
        <f t="shared" si="17"/>
        <v>0</v>
      </c>
      <c r="BL157" s="14" t="s">
        <v>105</v>
      </c>
      <c r="BM157" s="176" t="s">
        <v>589</v>
      </c>
    </row>
    <row r="158" spans="1:65" s="2" customFormat="1" ht="24.2" customHeight="1">
      <c r="A158" s="32"/>
      <c r="B158" s="132"/>
      <c r="C158" s="164" t="s">
        <v>254</v>
      </c>
      <c r="D158" s="164" t="s">
        <v>175</v>
      </c>
      <c r="E158" s="165" t="s">
        <v>590</v>
      </c>
      <c r="F158" s="166" t="s">
        <v>591</v>
      </c>
      <c r="G158" s="167" t="s">
        <v>362</v>
      </c>
      <c r="H158" s="168">
        <v>78</v>
      </c>
      <c r="I158" s="169"/>
      <c r="J158" s="170"/>
      <c r="K158" s="171"/>
      <c r="L158" s="33"/>
      <c r="M158" s="172" t="s">
        <v>1</v>
      </c>
      <c r="N158" s="173" t="s">
        <v>48</v>
      </c>
      <c r="O158" s="58"/>
      <c r="P158" s="174">
        <f t="shared" si="9"/>
        <v>0</v>
      </c>
      <c r="Q158" s="174">
        <v>0</v>
      </c>
      <c r="R158" s="174">
        <f t="shared" si="10"/>
        <v>0</v>
      </c>
      <c r="S158" s="174">
        <v>1.4E-2</v>
      </c>
      <c r="T158" s="175">
        <f t="shared" si="11"/>
        <v>1.0920000000000001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6" t="s">
        <v>105</v>
      </c>
      <c r="AT158" s="176" t="s">
        <v>175</v>
      </c>
      <c r="AU158" s="176" t="s">
        <v>93</v>
      </c>
      <c r="AY158" s="14" t="s">
        <v>173</v>
      </c>
      <c r="BE158" s="100">
        <f t="shared" si="12"/>
        <v>0</v>
      </c>
      <c r="BF158" s="100">
        <f t="shared" si="13"/>
        <v>0</v>
      </c>
      <c r="BG158" s="100">
        <f t="shared" si="14"/>
        <v>0</v>
      </c>
      <c r="BH158" s="100">
        <f t="shared" si="15"/>
        <v>0</v>
      </c>
      <c r="BI158" s="100">
        <f t="shared" si="16"/>
        <v>0</v>
      </c>
      <c r="BJ158" s="14" t="s">
        <v>93</v>
      </c>
      <c r="BK158" s="100">
        <f t="shared" si="17"/>
        <v>0</v>
      </c>
      <c r="BL158" s="14" t="s">
        <v>105</v>
      </c>
      <c r="BM158" s="176" t="s">
        <v>592</v>
      </c>
    </row>
    <row r="159" spans="1:65" s="2" customFormat="1" ht="14.45" customHeight="1">
      <c r="A159" s="32"/>
      <c r="B159" s="132"/>
      <c r="C159" s="164" t="s">
        <v>258</v>
      </c>
      <c r="D159" s="164" t="s">
        <v>175</v>
      </c>
      <c r="E159" s="165" t="s">
        <v>593</v>
      </c>
      <c r="F159" s="166" t="s">
        <v>594</v>
      </c>
      <c r="G159" s="167" t="s">
        <v>261</v>
      </c>
      <c r="H159" s="168">
        <v>339</v>
      </c>
      <c r="I159" s="169"/>
      <c r="J159" s="170"/>
      <c r="K159" s="171"/>
      <c r="L159" s="33"/>
      <c r="M159" s="172" t="s">
        <v>1</v>
      </c>
      <c r="N159" s="173" t="s">
        <v>48</v>
      </c>
      <c r="O159" s="58"/>
      <c r="P159" s="174">
        <f t="shared" si="9"/>
        <v>0</v>
      </c>
      <c r="Q159" s="174">
        <v>0</v>
      </c>
      <c r="R159" s="174">
        <f t="shared" si="10"/>
        <v>0</v>
      </c>
      <c r="S159" s="174">
        <v>7.0000000000000001E-3</v>
      </c>
      <c r="T159" s="175">
        <f t="shared" si="11"/>
        <v>2.3730000000000002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6" t="s">
        <v>105</v>
      </c>
      <c r="AT159" s="176" t="s">
        <v>175</v>
      </c>
      <c r="AU159" s="176" t="s">
        <v>93</v>
      </c>
      <c r="AY159" s="14" t="s">
        <v>173</v>
      </c>
      <c r="BE159" s="100">
        <f t="shared" si="12"/>
        <v>0</v>
      </c>
      <c r="BF159" s="100">
        <f t="shared" si="13"/>
        <v>0</v>
      </c>
      <c r="BG159" s="100">
        <f t="shared" si="14"/>
        <v>0</v>
      </c>
      <c r="BH159" s="100">
        <f t="shared" si="15"/>
        <v>0</v>
      </c>
      <c r="BI159" s="100">
        <f t="shared" si="16"/>
        <v>0</v>
      </c>
      <c r="BJ159" s="14" t="s">
        <v>93</v>
      </c>
      <c r="BK159" s="100">
        <f t="shared" si="17"/>
        <v>0</v>
      </c>
      <c r="BL159" s="14" t="s">
        <v>105</v>
      </c>
      <c r="BM159" s="176" t="s">
        <v>595</v>
      </c>
    </row>
    <row r="160" spans="1:65" s="2" customFormat="1" ht="24.2" customHeight="1">
      <c r="A160" s="32"/>
      <c r="B160" s="132"/>
      <c r="C160" s="164" t="s">
        <v>263</v>
      </c>
      <c r="D160" s="164" t="s">
        <v>175</v>
      </c>
      <c r="E160" s="165" t="s">
        <v>596</v>
      </c>
      <c r="F160" s="166" t="s">
        <v>597</v>
      </c>
      <c r="G160" s="167" t="s">
        <v>261</v>
      </c>
      <c r="H160" s="168">
        <v>20.9</v>
      </c>
      <c r="I160" s="169"/>
      <c r="J160" s="170"/>
      <c r="K160" s="171"/>
      <c r="L160" s="33"/>
      <c r="M160" s="172" t="s">
        <v>1</v>
      </c>
      <c r="N160" s="173" t="s">
        <v>48</v>
      </c>
      <c r="O160" s="58"/>
      <c r="P160" s="174">
        <f t="shared" si="9"/>
        <v>0</v>
      </c>
      <c r="Q160" s="174">
        <v>0</v>
      </c>
      <c r="R160" s="174">
        <f t="shared" si="10"/>
        <v>0</v>
      </c>
      <c r="S160" s="174">
        <v>1.2E-2</v>
      </c>
      <c r="T160" s="175">
        <f t="shared" si="11"/>
        <v>0.25079999999999997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6" t="s">
        <v>105</v>
      </c>
      <c r="AT160" s="176" t="s">
        <v>175</v>
      </c>
      <c r="AU160" s="176" t="s">
        <v>93</v>
      </c>
      <c r="AY160" s="14" t="s">
        <v>173</v>
      </c>
      <c r="BE160" s="100">
        <f t="shared" si="12"/>
        <v>0</v>
      </c>
      <c r="BF160" s="100">
        <f t="shared" si="13"/>
        <v>0</v>
      </c>
      <c r="BG160" s="100">
        <f t="shared" si="14"/>
        <v>0</v>
      </c>
      <c r="BH160" s="100">
        <f t="shared" si="15"/>
        <v>0</v>
      </c>
      <c r="BI160" s="100">
        <f t="shared" si="16"/>
        <v>0</v>
      </c>
      <c r="BJ160" s="14" t="s">
        <v>93</v>
      </c>
      <c r="BK160" s="100">
        <f t="shared" si="17"/>
        <v>0</v>
      </c>
      <c r="BL160" s="14" t="s">
        <v>105</v>
      </c>
      <c r="BM160" s="176" t="s">
        <v>598</v>
      </c>
    </row>
    <row r="161" spans="1:65" s="2" customFormat="1" ht="24.2" customHeight="1">
      <c r="A161" s="32"/>
      <c r="B161" s="132"/>
      <c r="C161" s="164" t="s">
        <v>267</v>
      </c>
      <c r="D161" s="164" t="s">
        <v>175</v>
      </c>
      <c r="E161" s="165" t="s">
        <v>599</v>
      </c>
      <c r="F161" s="166" t="s">
        <v>600</v>
      </c>
      <c r="G161" s="167" t="s">
        <v>362</v>
      </c>
      <c r="H161" s="168">
        <v>5</v>
      </c>
      <c r="I161" s="169"/>
      <c r="J161" s="170"/>
      <c r="K161" s="171"/>
      <c r="L161" s="33"/>
      <c r="M161" s="172" t="s">
        <v>1</v>
      </c>
      <c r="N161" s="173" t="s">
        <v>48</v>
      </c>
      <c r="O161" s="58"/>
      <c r="P161" s="174">
        <f t="shared" si="9"/>
        <v>0</v>
      </c>
      <c r="Q161" s="174">
        <v>0</v>
      </c>
      <c r="R161" s="174">
        <f t="shared" si="10"/>
        <v>0</v>
      </c>
      <c r="S161" s="174">
        <v>2.5999999999999999E-2</v>
      </c>
      <c r="T161" s="175">
        <f t="shared" si="11"/>
        <v>0.13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6" t="s">
        <v>105</v>
      </c>
      <c r="AT161" s="176" t="s">
        <v>175</v>
      </c>
      <c r="AU161" s="176" t="s">
        <v>93</v>
      </c>
      <c r="AY161" s="14" t="s">
        <v>173</v>
      </c>
      <c r="BE161" s="100">
        <f t="shared" si="12"/>
        <v>0</v>
      </c>
      <c r="BF161" s="100">
        <f t="shared" si="13"/>
        <v>0</v>
      </c>
      <c r="BG161" s="100">
        <f t="shared" si="14"/>
        <v>0</v>
      </c>
      <c r="BH161" s="100">
        <f t="shared" si="15"/>
        <v>0</v>
      </c>
      <c r="BI161" s="100">
        <f t="shared" si="16"/>
        <v>0</v>
      </c>
      <c r="BJ161" s="14" t="s">
        <v>93</v>
      </c>
      <c r="BK161" s="100">
        <f t="shared" si="17"/>
        <v>0</v>
      </c>
      <c r="BL161" s="14" t="s">
        <v>105</v>
      </c>
      <c r="BM161" s="176" t="s">
        <v>601</v>
      </c>
    </row>
    <row r="162" spans="1:65" s="2" customFormat="1" ht="24.2" customHeight="1">
      <c r="A162" s="32"/>
      <c r="B162" s="132"/>
      <c r="C162" s="164" t="s">
        <v>271</v>
      </c>
      <c r="D162" s="164" t="s">
        <v>175</v>
      </c>
      <c r="E162" s="165" t="s">
        <v>602</v>
      </c>
      <c r="F162" s="166" t="s">
        <v>603</v>
      </c>
      <c r="G162" s="167" t="s">
        <v>362</v>
      </c>
      <c r="H162" s="168">
        <v>2</v>
      </c>
      <c r="I162" s="169"/>
      <c r="J162" s="170"/>
      <c r="K162" s="171"/>
      <c r="L162" s="33"/>
      <c r="M162" s="172" t="s">
        <v>1</v>
      </c>
      <c r="N162" s="173" t="s">
        <v>48</v>
      </c>
      <c r="O162" s="58"/>
      <c r="P162" s="174">
        <f t="shared" si="9"/>
        <v>0</v>
      </c>
      <c r="Q162" s="174">
        <v>0</v>
      </c>
      <c r="R162" s="174">
        <f t="shared" si="10"/>
        <v>0</v>
      </c>
      <c r="S162" s="174">
        <v>0.29199999999999998</v>
      </c>
      <c r="T162" s="175">
        <f t="shared" si="11"/>
        <v>0.58399999999999996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6" t="s">
        <v>105</v>
      </c>
      <c r="AT162" s="176" t="s">
        <v>175</v>
      </c>
      <c r="AU162" s="176" t="s">
        <v>93</v>
      </c>
      <c r="AY162" s="14" t="s">
        <v>173</v>
      </c>
      <c r="BE162" s="100">
        <f t="shared" si="12"/>
        <v>0</v>
      </c>
      <c r="BF162" s="100">
        <f t="shared" si="13"/>
        <v>0</v>
      </c>
      <c r="BG162" s="100">
        <f t="shared" si="14"/>
        <v>0</v>
      </c>
      <c r="BH162" s="100">
        <f t="shared" si="15"/>
        <v>0</v>
      </c>
      <c r="BI162" s="100">
        <f t="shared" si="16"/>
        <v>0</v>
      </c>
      <c r="BJ162" s="14" t="s">
        <v>93</v>
      </c>
      <c r="BK162" s="100">
        <f t="shared" si="17"/>
        <v>0</v>
      </c>
      <c r="BL162" s="14" t="s">
        <v>105</v>
      </c>
      <c r="BM162" s="176" t="s">
        <v>604</v>
      </c>
    </row>
    <row r="163" spans="1:65" s="2" customFormat="1" ht="24.2" customHeight="1">
      <c r="A163" s="32"/>
      <c r="B163" s="132"/>
      <c r="C163" s="164" t="s">
        <v>275</v>
      </c>
      <c r="D163" s="164" t="s">
        <v>175</v>
      </c>
      <c r="E163" s="165" t="s">
        <v>605</v>
      </c>
      <c r="F163" s="166" t="s">
        <v>606</v>
      </c>
      <c r="G163" s="167" t="s">
        <v>438</v>
      </c>
      <c r="H163" s="168">
        <v>0.72</v>
      </c>
      <c r="I163" s="169"/>
      <c r="J163" s="170"/>
      <c r="K163" s="171"/>
      <c r="L163" s="33"/>
      <c r="M163" s="172" t="s">
        <v>1</v>
      </c>
      <c r="N163" s="173" t="s">
        <v>48</v>
      </c>
      <c r="O163" s="58"/>
      <c r="P163" s="174">
        <f t="shared" si="9"/>
        <v>0</v>
      </c>
      <c r="Q163" s="174">
        <v>0</v>
      </c>
      <c r="R163" s="174">
        <f t="shared" si="10"/>
        <v>0</v>
      </c>
      <c r="S163" s="174">
        <v>1.875</v>
      </c>
      <c r="T163" s="175">
        <f t="shared" si="11"/>
        <v>1.3499999999999999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6" t="s">
        <v>105</v>
      </c>
      <c r="AT163" s="176" t="s">
        <v>175</v>
      </c>
      <c r="AU163" s="176" t="s">
        <v>93</v>
      </c>
      <c r="AY163" s="14" t="s">
        <v>173</v>
      </c>
      <c r="BE163" s="100">
        <f t="shared" si="12"/>
        <v>0</v>
      </c>
      <c r="BF163" s="100">
        <f t="shared" si="13"/>
        <v>0</v>
      </c>
      <c r="BG163" s="100">
        <f t="shared" si="14"/>
        <v>0</v>
      </c>
      <c r="BH163" s="100">
        <f t="shared" si="15"/>
        <v>0</v>
      </c>
      <c r="BI163" s="100">
        <f t="shared" si="16"/>
        <v>0</v>
      </c>
      <c r="BJ163" s="14" t="s">
        <v>93</v>
      </c>
      <c r="BK163" s="100">
        <f t="shared" si="17"/>
        <v>0</v>
      </c>
      <c r="BL163" s="14" t="s">
        <v>105</v>
      </c>
      <c r="BM163" s="176" t="s">
        <v>607</v>
      </c>
    </row>
    <row r="164" spans="1:65" s="2" customFormat="1" ht="24.2" customHeight="1">
      <c r="A164" s="32"/>
      <c r="B164" s="132"/>
      <c r="C164" s="164" t="s">
        <v>277</v>
      </c>
      <c r="D164" s="164" t="s">
        <v>175</v>
      </c>
      <c r="E164" s="165" t="s">
        <v>608</v>
      </c>
      <c r="F164" s="166" t="s">
        <v>609</v>
      </c>
      <c r="G164" s="167" t="s">
        <v>261</v>
      </c>
      <c r="H164" s="168">
        <v>10.5</v>
      </c>
      <c r="I164" s="169"/>
      <c r="J164" s="170"/>
      <c r="K164" s="171"/>
      <c r="L164" s="33"/>
      <c r="M164" s="172" t="s">
        <v>1</v>
      </c>
      <c r="N164" s="173" t="s">
        <v>48</v>
      </c>
      <c r="O164" s="58"/>
      <c r="P164" s="174">
        <f t="shared" si="9"/>
        <v>0</v>
      </c>
      <c r="Q164" s="174">
        <v>0</v>
      </c>
      <c r="R164" s="174">
        <f t="shared" si="10"/>
        <v>0</v>
      </c>
      <c r="S164" s="174">
        <v>6.5000000000000002E-2</v>
      </c>
      <c r="T164" s="175">
        <f t="shared" si="11"/>
        <v>0.6825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6" t="s">
        <v>105</v>
      </c>
      <c r="AT164" s="176" t="s">
        <v>175</v>
      </c>
      <c r="AU164" s="176" t="s">
        <v>93</v>
      </c>
      <c r="AY164" s="14" t="s">
        <v>173</v>
      </c>
      <c r="BE164" s="100">
        <f t="shared" si="12"/>
        <v>0</v>
      </c>
      <c r="BF164" s="100">
        <f t="shared" si="13"/>
        <v>0</v>
      </c>
      <c r="BG164" s="100">
        <f t="shared" si="14"/>
        <v>0</v>
      </c>
      <c r="BH164" s="100">
        <f t="shared" si="15"/>
        <v>0</v>
      </c>
      <c r="BI164" s="100">
        <f t="shared" si="16"/>
        <v>0</v>
      </c>
      <c r="BJ164" s="14" t="s">
        <v>93</v>
      </c>
      <c r="BK164" s="100">
        <f t="shared" si="17"/>
        <v>0</v>
      </c>
      <c r="BL164" s="14" t="s">
        <v>105</v>
      </c>
      <c r="BM164" s="176" t="s">
        <v>610</v>
      </c>
    </row>
    <row r="165" spans="1:65" s="2" customFormat="1" ht="14.45" customHeight="1">
      <c r="A165" s="32"/>
      <c r="B165" s="132"/>
      <c r="C165" s="164" t="s">
        <v>281</v>
      </c>
      <c r="D165" s="164" t="s">
        <v>175</v>
      </c>
      <c r="E165" s="165" t="s">
        <v>298</v>
      </c>
      <c r="F165" s="166" t="s">
        <v>299</v>
      </c>
      <c r="G165" s="167" t="s">
        <v>300</v>
      </c>
      <c r="H165" s="168">
        <v>14.224</v>
      </c>
      <c r="I165" s="169"/>
      <c r="J165" s="170"/>
      <c r="K165" s="171"/>
      <c r="L165" s="33"/>
      <c r="M165" s="172" t="s">
        <v>1</v>
      </c>
      <c r="N165" s="173" t="s">
        <v>48</v>
      </c>
      <c r="O165" s="58"/>
      <c r="P165" s="174">
        <f t="shared" si="9"/>
        <v>0</v>
      </c>
      <c r="Q165" s="174">
        <v>0</v>
      </c>
      <c r="R165" s="174">
        <f t="shared" si="10"/>
        <v>0</v>
      </c>
      <c r="S165" s="174">
        <v>0</v>
      </c>
      <c r="T165" s="175">
        <f t="shared" si="11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6" t="s">
        <v>105</v>
      </c>
      <c r="AT165" s="176" t="s">
        <v>175</v>
      </c>
      <c r="AU165" s="176" t="s">
        <v>93</v>
      </c>
      <c r="AY165" s="14" t="s">
        <v>173</v>
      </c>
      <c r="BE165" s="100">
        <f t="shared" si="12"/>
        <v>0</v>
      </c>
      <c r="BF165" s="100">
        <f t="shared" si="13"/>
        <v>0</v>
      </c>
      <c r="BG165" s="100">
        <f t="shared" si="14"/>
        <v>0</v>
      </c>
      <c r="BH165" s="100">
        <f t="shared" si="15"/>
        <v>0</v>
      </c>
      <c r="BI165" s="100">
        <f t="shared" si="16"/>
        <v>0</v>
      </c>
      <c r="BJ165" s="14" t="s">
        <v>93</v>
      </c>
      <c r="BK165" s="100">
        <f t="shared" si="17"/>
        <v>0</v>
      </c>
      <c r="BL165" s="14" t="s">
        <v>105</v>
      </c>
      <c r="BM165" s="176" t="s">
        <v>611</v>
      </c>
    </row>
    <row r="166" spans="1:65" s="2" customFormat="1" ht="14.45" customHeight="1">
      <c r="A166" s="32"/>
      <c r="B166" s="132"/>
      <c r="C166" s="164" t="s">
        <v>285</v>
      </c>
      <c r="D166" s="164" t="s">
        <v>175</v>
      </c>
      <c r="E166" s="165" t="s">
        <v>303</v>
      </c>
      <c r="F166" s="166" t="s">
        <v>304</v>
      </c>
      <c r="G166" s="167" t="s">
        <v>300</v>
      </c>
      <c r="H166" s="168">
        <v>42.671999999999997</v>
      </c>
      <c r="I166" s="169"/>
      <c r="J166" s="170"/>
      <c r="K166" s="171"/>
      <c r="L166" s="33"/>
      <c r="M166" s="172" t="s">
        <v>1</v>
      </c>
      <c r="N166" s="173" t="s">
        <v>48</v>
      </c>
      <c r="O166" s="58"/>
      <c r="P166" s="174">
        <f t="shared" si="9"/>
        <v>0</v>
      </c>
      <c r="Q166" s="174">
        <v>0</v>
      </c>
      <c r="R166" s="174">
        <f t="shared" si="10"/>
        <v>0</v>
      </c>
      <c r="S166" s="174">
        <v>0</v>
      </c>
      <c r="T166" s="175">
        <f t="shared" si="11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6" t="s">
        <v>105</v>
      </c>
      <c r="AT166" s="176" t="s">
        <v>175</v>
      </c>
      <c r="AU166" s="176" t="s">
        <v>93</v>
      </c>
      <c r="AY166" s="14" t="s">
        <v>173</v>
      </c>
      <c r="BE166" s="100">
        <f t="shared" si="12"/>
        <v>0</v>
      </c>
      <c r="BF166" s="100">
        <f t="shared" si="13"/>
        <v>0</v>
      </c>
      <c r="BG166" s="100">
        <f t="shared" si="14"/>
        <v>0</v>
      </c>
      <c r="BH166" s="100">
        <f t="shared" si="15"/>
        <v>0</v>
      </c>
      <c r="BI166" s="100">
        <f t="shared" si="16"/>
        <v>0</v>
      </c>
      <c r="BJ166" s="14" t="s">
        <v>93</v>
      </c>
      <c r="BK166" s="100">
        <f t="shared" si="17"/>
        <v>0</v>
      </c>
      <c r="BL166" s="14" t="s">
        <v>105</v>
      </c>
      <c r="BM166" s="176" t="s">
        <v>612</v>
      </c>
    </row>
    <row r="167" spans="1:65" s="2" customFormat="1" ht="14.45" customHeight="1">
      <c r="A167" s="32"/>
      <c r="B167" s="132"/>
      <c r="C167" s="164" t="s">
        <v>289</v>
      </c>
      <c r="D167" s="164" t="s">
        <v>175</v>
      </c>
      <c r="E167" s="165" t="s">
        <v>307</v>
      </c>
      <c r="F167" s="166" t="s">
        <v>308</v>
      </c>
      <c r="G167" s="167" t="s">
        <v>300</v>
      </c>
      <c r="H167" s="168">
        <v>14.224</v>
      </c>
      <c r="I167" s="169"/>
      <c r="J167" s="170"/>
      <c r="K167" s="171"/>
      <c r="L167" s="33"/>
      <c r="M167" s="172" t="s">
        <v>1</v>
      </c>
      <c r="N167" s="173" t="s">
        <v>48</v>
      </c>
      <c r="O167" s="58"/>
      <c r="P167" s="174">
        <f t="shared" si="9"/>
        <v>0</v>
      </c>
      <c r="Q167" s="174">
        <v>0</v>
      </c>
      <c r="R167" s="174">
        <f t="shared" si="10"/>
        <v>0</v>
      </c>
      <c r="S167" s="174">
        <v>0</v>
      </c>
      <c r="T167" s="175">
        <f t="shared" si="11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6" t="s">
        <v>105</v>
      </c>
      <c r="AT167" s="176" t="s">
        <v>175</v>
      </c>
      <c r="AU167" s="176" t="s">
        <v>93</v>
      </c>
      <c r="AY167" s="14" t="s">
        <v>173</v>
      </c>
      <c r="BE167" s="100">
        <f t="shared" si="12"/>
        <v>0</v>
      </c>
      <c r="BF167" s="100">
        <f t="shared" si="13"/>
        <v>0</v>
      </c>
      <c r="BG167" s="100">
        <f t="shared" si="14"/>
        <v>0</v>
      </c>
      <c r="BH167" s="100">
        <f t="shared" si="15"/>
        <v>0</v>
      </c>
      <c r="BI167" s="100">
        <f t="shared" si="16"/>
        <v>0</v>
      </c>
      <c r="BJ167" s="14" t="s">
        <v>93</v>
      </c>
      <c r="BK167" s="100">
        <f t="shared" si="17"/>
        <v>0</v>
      </c>
      <c r="BL167" s="14" t="s">
        <v>105</v>
      </c>
      <c r="BM167" s="176" t="s">
        <v>613</v>
      </c>
    </row>
    <row r="168" spans="1:65" s="2" customFormat="1" ht="24.2" customHeight="1">
      <c r="A168" s="32"/>
      <c r="B168" s="132"/>
      <c r="C168" s="164" t="s">
        <v>293</v>
      </c>
      <c r="D168" s="164" t="s">
        <v>175</v>
      </c>
      <c r="E168" s="165" t="s">
        <v>311</v>
      </c>
      <c r="F168" s="166" t="s">
        <v>312</v>
      </c>
      <c r="G168" s="167" t="s">
        <v>300</v>
      </c>
      <c r="H168" s="168">
        <v>213.36</v>
      </c>
      <c r="I168" s="169"/>
      <c r="J168" s="170"/>
      <c r="K168" s="171"/>
      <c r="L168" s="33"/>
      <c r="M168" s="172" t="s">
        <v>1</v>
      </c>
      <c r="N168" s="173" t="s">
        <v>48</v>
      </c>
      <c r="O168" s="58"/>
      <c r="P168" s="174">
        <f t="shared" si="9"/>
        <v>0</v>
      </c>
      <c r="Q168" s="174">
        <v>0</v>
      </c>
      <c r="R168" s="174">
        <f t="shared" si="10"/>
        <v>0</v>
      </c>
      <c r="S168" s="174">
        <v>0</v>
      </c>
      <c r="T168" s="175">
        <f t="shared" si="11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6" t="s">
        <v>105</v>
      </c>
      <c r="AT168" s="176" t="s">
        <v>175</v>
      </c>
      <c r="AU168" s="176" t="s">
        <v>93</v>
      </c>
      <c r="AY168" s="14" t="s">
        <v>173</v>
      </c>
      <c r="BE168" s="100">
        <f t="shared" si="12"/>
        <v>0</v>
      </c>
      <c r="BF168" s="100">
        <f t="shared" si="13"/>
        <v>0</v>
      </c>
      <c r="BG168" s="100">
        <f t="shared" si="14"/>
        <v>0</v>
      </c>
      <c r="BH168" s="100">
        <f t="shared" si="15"/>
        <v>0</v>
      </c>
      <c r="BI168" s="100">
        <f t="shared" si="16"/>
        <v>0</v>
      </c>
      <c r="BJ168" s="14" t="s">
        <v>93</v>
      </c>
      <c r="BK168" s="100">
        <f t="shared" si="17"/>
        <v>0</v>
      </c>
      <c r="BL168" s="14" t="s">
        <v>105</v>
      </c>
      <c r="BM168" s="176" t="s">
        <v>614</v>
      </c>
    </row>
    <row r="169" spans="1:65" s="2" customFormat="1" ht="24.2" customHeight="1">
      <c r="A169" s="32"/>
      <c r="B169" s="132"/>
      <c r="C169" s="164" t="s">
        <v>297</v>
      </c>
      <c r="D169" s="164" t="s">
        <v>175</v>
      </c>
      <c r="E169" s="165" t="s">
        <v>315</v>
      </c>
      <c r="F169" s="166" t="s">
        <v>316</v>
      </c>
      <c r="G169" s="167" t="s">
        <v>300</v>
      </c>
      <c r="H169" s="168">
        <v>14.224</v>
      </c>
      <c r="I169" s="169"/>
      <c r="J169" s="170"/>
      <c r="K169" s="171"/>
      <c r="L169" s="33"/>
      <c r="M169" s="172" t="s">
        <v>1</v>
      </c>
      <c r="N169" s="173" t="s">
        <v>48</v>
      </c>
      <c r="O169" s="58"/>
      <c r="P169" s="174">
        <f t="shared" si="9"/>
        <v>0</v>
      </c>
      <c r="Q169" s="174">
        <v>0</v>
      </c>
      <c r="R169" s="174">
        <f t="shared" si="10"/>
        <v>0</v>
      </c>
      <c r="S169" s="174">
        <v>0</v>
      </c>
      <c r="T169" s="175">
        <f t="shared" si="11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6" t="s">
        <v>105</v>
      </c>
      <c r="AT169" s="176" t="s">
        <v>175</v>
      </c>
      <c r="AU169" s="176" t="s">
        <v>93</v>
      </c>
      <c r="AY169" s="14" t="s">
        <v>173</v>
      </c>
      <c r="BE169" s="100">
        <f t="shared" si="12"/>
        <v>0</v>
      </c>
      <c r="BF169" s="100">
        <f t="shared" si="13"/>
        <v>0</v>
      </c>
      <c r="BG169" s="100">
        <f t="shared" si="14"/>
        <v>0</v>
      </c>
      <c r="BH169" s="100">
        <f t="shared" si="15"/>
        <v>0</v>
      </c>
      <c r="BI169" s="100">
        <f t="shared" si="16"/>
        <v>0</v>
      </c>
      <c r="BJ169" s="14" t="s">
        <v>93</v>
      </c>
      <c r="BK169" s="100">
        <f t="shared" si="17"/>
        <v>0</v>
      </c>
      <c r="BL169" s="14" t="s">
        <v>105</v>
      </c>
      <c r="BM169" s="176" t="s">
        <v>615</v>
      </c>
    </row>
    <row r="170" spans="1:65" s="2" customFormat="1" ht="24.2" customHeight="1">
      <c r="A170" s="32"/>
      <c r="B170" s="132"/>
      <c r="C170" s="164" t="s">
        <v>302</v>
      </c>
      <c r="D170" s="164" t="s">
        <v>175</v>
      </c>
      <c r="E170" s="165" t="s">
        <v>319</v>
      </c>
      <c r="F170" s="166" t="s">
        <v>320</v>
      </c>
      <c r="G170" s="167" t="s">
        <v>300</v>
      </c>
      <c r="H170" s="168">
        <v>113.792</v>
      </c>
      <c r="I170" s="169"/>
      <c r="J170" s="170"/>
      <c r="K170" s="171"/>
      <c r="L170" s="33"/>
      <c r="M170" s="172" t="s">
        <v>1</v>
      </c>
      <c r="N170" s="173" t="s">
        <v>48</v>
      </c>
      <c r="O170" s="58"/>
      <c r="P170" s="174">
        <f t="shared" si="9"/>
        <v>0</v>
      </c>
      <c r="Q170" s="174">
        <v>0</v>
      </c>
      <c r="R170" s="174">
        <f t="shared" si="10"/>
        <v>0</v>
      </c>
      <c r="S170" s="174">
        <v>0</v>
      </c>
      <c r="T170" s="175">
        <f t="shared" si="11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6" t="s">
        <v>105</v>
      </c>
      <c r="AT170" s="176" t="s">
        <v>175</v>
      </c>
      <c r="AU170" s="176" t="s">
        <v>93</v>
      </c>
      <c r="AY170" s="14" t="s">
        <v>173</v>
      </c>
      <c r="BE170" s="100">
        <f t="shared" si="12"/>
        <v>0</v>
      </c>
      <c r="BF170" s="100">
        <f t="shared" si="13"/>
        <v>0</v>
      </c>
      <c r="BG170" s="100">
        <f t="shared" si="14"/>
        <v>0</v>
      </c>
      <c r="BH170" s="100">
        <f t="shared" si="15"/>
        <v>0</v>
      </c>
      <c r="BI170" s="100">
        <f t="shared" si="16"/>
        <v>0</v>
      </c>
      <c r="BJ170" s="14" t="s">
        <v>93</v>
      </c>
      <c r="BK170" s="100">
        <f t="shared" si="17"/>
        <v>0</v>
      </c>
      <c r="BL170" s="14" t="s">
        <v>105</v>
      </c>
      <c r="BM170" s="176" t="s">
        <v>616</v>
      </c>
    </row>
    <row r="171" spans="1:65" s="2" customFormat="1" ht="24.2" customHeight="1">
      <c r="A171" s="32"/>
      <c r="B171" s="132"/>
      <c r="C171" s="164" t="s">
        <v>306</v>
      </c>
      <c r="D171" s="164" t="s">
        <v>175</v>
      </c>
      <c r="E171" s="165" t="s">
        <v>323</v>
      </c>
      <c r="F171" s="166" t="s">
        <v>324</v>
      </c>
      <c r="G171" s="167" t="s">
        <v>300</v>
      </c>
      <c r="H171" s="168">
        <v>14.224</v>
      </c>
      <c r="I171" s="169"/>
      <c r="J171" s="170"/>
      <c r="K171" s="171"/>
      <c r="L171" s="33"/>
      <c r="M171" s="172" t="s">
        <v>1</v>
      </c>
      <c r="N171" s="173" t="s">
        <v>48</v>
      </c>
      <c r="O171" s="58"/>
      <c r="P171" s="174">
        <f t="shared" si="9"/>
        <v>0</v>
      </c>
      <c r="Q171" s="174">
        <v>0</v>
      </c>
      <c r="R171" s="174">
        <f t="shared" si="10"/>
        <v>0</v>
      </c>
      <c r="S171" s="174">
        <v>0</v>
      </c>
      <c r="T171" s="175">
        <f t="shared" si="11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6" t="s">
        <v>105</v>
      </c>
      <c r="AT171" s="176" t="s">
        <v>175</v>
      </c>
      <c r="AU171" s="176" t="s">
        <v>93</v>
      </c>
      <c r="AY171" s="14" t="s">
        <v>173</v>
      </c>
      <c r="BE171" s="100">
        <f t="shared" si="12"/>
        <v>0</v>
      </c>
      <c r="BF171" s="100">
        <f t="shared" si="13"/>
        <v>0</v>
      </c>
      <c r="BG171" s="100">
        <f t="shared" si="14"/>
        <v>0</v>
      </c>
      <c r="BH171" s="100">
        <f t="shared" si="15"/>
        <v>0</v>
      </c>
      <c r="BI171" s="100">
        <f t="shared" si="16"/>
        <v>0</v>
      </c>
      <c r="BJ171" s="14" t="s">
        <v>93</v>
      </c>
      <c r="BK171" s="100">
        <f t="shared" si="17"/>
        <v>0</v>
      </c>
      <c r="BL171" s="14" t="s">
        <v>105</v>
      </c>
      <c r="BM171" s="176" t="s">
        <v>617</v>
      </c>
    </row>
    <row r="172" spans="1:65" s="12" customFormat="1" ht="22.9" customHeight="1">
      <c r="B172" s="151"/>
      <c r="D172" s="152" t="s">
        <v>81</v>
      </c>
      <c r="E172" s="162" t="s">
        <v>326</v>
      </c>
      <c r="F172" s="162" t="s">
        <v>327</v>
      </c>
      <c r="I172" s="154"/>
      <c r="J172" s="163"/>
      <c r="L172" s="151"/>
      <c r="M172" s="156"/>
      <c r="N172" s="157"/>
      <c r="O172" s="157"/>
      <c r="P172" s="158">
        <f>P173</f>
        <v>0</v>
      </c>
      <c r="Q172" s="157"/>
      <c r="R172" s="158">
        <f>R173</f>
        <v>0</v>
      </c>
      <c r="S172" s="157"/>
      <c r="T172" s="159">
        <f>T173</f>
        <v>0</v>
      </c>
      <c r="AR172" s="152" t="s">
        <v>88</v>
      </c>
      <c r="AT172" s="160" t="s">
        <v>81</v>
      </c>
      <c r="AU172" s="160" t="s">
        <v>88</v>
      </c>
      <c r="AY172" s="152" t="s">
        <v>173</v>
      </c>
      <c r="BK172" s="161">
        <f>BK173</f>
        <v>0</v>
      </c>
    </row>
    <row r="173" spans="1:65" s="2" customFormat="1" ht="24.2" customHeight="1">
      <c r="A173" s="32"/>
      <c r="B173" s="132"/>
      <c r="C173" s="164" t="s">
        <v>310</v>
      </c>
      <c r="D173" s="164" t="s">
        <v>175</v>
      </c>
      <c r="E173" s="165" t="s">
        <v>329</v>
      </c>
      <c r="F173" s="166" t="s">
        <v>330</v>
      </c>
      <c r="G173" s="167" t="s">
        <v>300</v>
      </c>
      <c r="H173" s="168">
        <v>13.335000000000001</v>
      </c>
      <c r="I173" s="169"/>
      <c r="J173" s="170"/>
      <c r="K173" s="171"/>
      <c r="L173" s="33"/>
      <c r="M173" s="172" t="s">
        <v>1</v>
      </c>
      <c r="N173" s="173" t="s">
        <v>48</v>
      </c>
      <c r="O173" s="58"/>
      <c r="P173" s="174">
        <f>O173*H173</f>
        <v>0</v>
      </c>
      <c r="Q173" s="174">
        <v>0</v>
      </c>
      <c r="R173" s="174">
        <f>Q173*H173</f>
        <v>0</v>
      </c>
      <c r="S173" s="174">
        <v>0</v>
      </c>
      <c r="T173" s="175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6" t="s">
        <v>105</v>
      </c>
      <c r="AT173" s="176" t="s">
        <v>175</v>
      </c>
      <c r="AU173" s="176" t="s">
        <v>93</v>
      </c>
      <c r="AY173" s="14" t="s">
        <v>173</v>
      </c>
      <c r="BE173" s="100">
        <f>IF(N173="základná",J173,0)</f>
        <v>0</v>
      </c>
      <c r="BF173" s="100">
        <f>IF(N173="znížená",J173,0)</f>
        <v>0</v>
      </c>
      <c r="BG173" s="100">
        <f>IF(N173="zákl. prenesená",J173,0)</f>
        <v>0</v>
      </c>
      <c r="BH173" s="100">
        <f>IF(N173="zníž. prenesená",J173,0)</f>
        <v>0</v>
      </c>
      <c r="BI173" s="100">
        <f>IF(N173="nulová",J173,0)</f>
        <v>0</v>
      </c>
      <c r="BJ173" s="14" t="s">
        <v>93</v>
      </c>
      <c r="BK173" s="100">
        <f>ROUND(I173*H173,2)</f>
        <v>0</v>
      </c>
      <c r="BL173" s="14" t="s">
        <v>105</v>
      </c>
      <c r="BM173" s="176" t="s">
        <v>618</v>
      </c>
    </row>
    <row r="174" spans="1:65" s="12" customFormat="1" ht="25.9" customHeight="1">
      <c r="B174" s="151"/>
      <c r="D174" s="152" t="s">
        <v>81</v>
      </c>
      <c r="E174" s="153" t="s">
        <v>332</v>
      </c>
      <c r="F174" s="153" t="s">
        <v>333</v>
      </c>
      <c r="I174" s="154"/>
      <c r="J174" s="155"/>
      <c r="L174" s="151"/>
      <c r="M174" s="156"/>
      <c r="N174" s="157"/>
      <c r="O174" s="157"/>
      <c r="P174" s="158">
        <f>P175+P203+P220+P223</f>
        <v>0</v>
      </c>
      <c r="Q174" s="157"/>
      <c r="R174" s="158">
        <f>R175+R203+R220+R223</f>
        <v>6.9573766099999999</v>
      </c>
      <c r="S174" s="157"/>
      <c r="T174" s="159">
        <f>T175+T203+T220+T223</f>
        <v>0</v>
      </c>
      <c r="AR174" s="152" t="s">
        <v>93</v>
      </c>
      <c r="AT174" s="160" t="s">
        <v>81</v>
      </c>
      <c r="AU174" s="160" t="s">
        <v>82</v>
      </c>
      <c r="AY174" s="152" t="s">
        <v>173</v>
      </c>
      <c r="BK174" s="161">
        <f>BK175+BK203+BK220+BK223</f>
        <v>0</v>
      </c>
    </row>
    <row r="175" spans="1:65" s="12" customFormat="1" ht="22.9" customHeight="1">
      <c r="B175" s="151"/>
      <c r="D175" s="152" t="s">
        <v>81</v>
      </c>
      <c r="E175" s="162" t="s">
        <v>619</v>
      </c>
      <c r="F175" s="162" t="s">
        <v>620</v>
      </c>
      <c r="I175" s="154"/>
      <c r="J175" s="163"/>
      <c r="L175" s="151"/>
      <c r="M175" s="156"/>
      <c r="N175" s="157"/>
      <c r="O175" s="157"/>
      <c r="P175" s="158">
        <f>SUM(P176:P202)</f>
        <v>0</v>
      </c>
      <c r="Q175" s="157"/>
      <c r="R175" s="158">
        <f>SUM(R176:R202)</f>
        <v>5.3516702</v>
      </c>
      <c r="S175" s="157"/>
      <c r="T175" s="159">
        <f>SUM(T176:T202)</f>
        <v>0</v>
      </c>
      <c r="AR175" s="152" t="s">
        <v>93</v>
      </c>
      <c r="AT175" s="160" t="s">
        <v>81</v>
      </c>
      <c r="AU175" s="160" t="s">
        <v>88</v>
      </c>
      <c r="AY175" s="152" t="s">
        <v>173</v>
      </c>
      <c r="BK175" s="161">
        <f>SUM(BK176:BK202)</f>
        <v>0</v>
      </c>
    </row>
    <row r="176" spans="1:65" s="2" customFormat="1" ht="24.2" customHeight="1">
      <c r="A176" s="32"/>
      <c r="B176" s="132"/>
      <c r="C176" s="164" t="s">
        <v>314</v>
      </c>
      <c r="D176" s="164" t="s">
        <v>175</v>
      </c>
      <c r="E176" s="165" t="s">
        <v>621</v>
      </c>
      <c r="F176" s="166" t="s">
        <v>622</v>
      </c>
      <c r="G176" s="167" t="s">
        <v>261</v>
      </c>
      <c r="H176" s="168">
        <v>343.8</v>
      </c>
      <c r="I176" s="169"/>
      <c r="J176" s="170"/>
      <c r="K176" s="171"/>
      <c r="L176" s="33"/>
      <c r="M176" s="172" t="s">
        <v>1</v>
      </c>
      <c r="N176" s="173" t="s">
        <v>48</v>
      </c>
      <c r="O176" s="58"/>
      <c r="P176" s="174">
        <f t="shared" ref="P176:P202" si="18">O176*H176</f>
        <v>0</v>
      </c>
      <c r="Q176" s="174">
        <v>2.1000000000000001E-4</v>
      </c>
      <c r="R176" s="174">
        <f t="shared" ref="R176:R202" si="19">Q176*H176</f>
        <v>7.2198000000000012E-2</v>
      </c>
      <c r="S176" s="174">
        <v>0</v>
      </c>
      <c r="T176" s="175">
        <f t="shared" ref="T176:T202" si="20"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6" t="s">
        <v>234</v>
      </c>
      <c r="AT176" s="176" t="s">
        <v>175</v>
      </c>
      <c r="AU176" s="176" t="s">
        <v>93</v>
      </c>
      <c r="AY176" s="14" t="s">
        <v>173</v>
      </c>
      <c r="BE176" s="100">
        <f t="shared" ref="BE176:BE202" si="21">IF(N176="základná",J176,0)</f>
        <v>0</v>
      </c>
      <c r="BF176" s="100">
        <f t="shared" ref="BF176:BF202" si="22">IF(N176="znížená",J176,0)</f>
        <v>0</v>
      </c>
      <c r="BG176" s="100">
        <f t="shared" ref="BG176:BG202" si="23">IF(N176="zákl. prenesená",J176,0)</f>
        <v>0</v>
      </c>
      <c r="BH176" s="100">
        <f t="shared" ref="BH176:BH202" si="24">IF(N176="zníž. prenesená",J176,0)</f>
        <v>0</v>
      </c>
      <c r="BI176" s="100">
        <f t="shared" ref="BI176:BI202" si="25">IF(N176="nulová",J176,0)</f>
        <v>0</v>
      </c>
      <c r="BJ176" s="14" t="s">
        <v>93</v>
      </c>
      <c r="BK176" s="100">
        <f t="shared" ref="BK176:BK202" si="26">ROUND(I176*H176,2)</f>
        <v>0</v>
      </c>
      <c r="BL176" s="14" t="s">
        <v>234</v>
      </c>
      <c r="BM176" s="176" t="s">
        <v>623</v>
      </c>
    </row>
    <row r="177" spans="1:65" s="2" customFormat="1" ht="37.9" customHeight="1">
      <c r="A177" s="32"/>
      <c r="B177" s="132"/>
      <c r="C177" s="177" t="s">
        <v>318</v>
      </c>
      <c r="D177" s="177" t="s">
        <v>341</v>
      </c>
      <c r="E177" s="178" t="s">
        <v>624</v>
      </c>
      <c r="F177" s="179" t="s">
        <v>625</v>
      </c>
      <c r="G177" s="180" t="s">
        <v>261</v>
      </c>
      <c r="H177" s="181">
        <v>360.99</v>
      </c>
      <c r="I177" s="182"/>
      <c r="J177" s="183"/>
      <c r="K177" s="184"/>
      <c r="L177" s="185"/>
      <c r="M177" s="186" t="s">
        <v>1</v>
      </c>
      <c r="N177" s="187" t="s">
        <v>48</v>
      </c>
      <c r="O177" s="58"/>
      <c r="P177" s="174">
        <f t="shared" si="18"/>
        <v>0</v>
      </c>
      <c r="Q177" s="174">
        <v>1E-4</v>
      </c>
      <c r="R177" s="174">
        <f t="shared" si="19"/>
        <v>3.6099000000000006E-2</v>
      </c>
      <c r="S177" s="174">
        <v>0</v>
      </c>
      <c r="T177" s="175">
        <f t="shared" si="20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6" t="s">
        <v>297</v>
      </c>
      <c r="AT177" s="176" t="s">
        <v>341</v>
      </c>
      <c r="AU177" s="176" t="s">
        <v>93</v>
      </c>
      <c r="AY177" s="14" t="s">
        <v>173</v>
      </c>
      <c r="BE177" s="100">
        <f t="shared" si="21"/>
        <v>0</v>
      </c>
      <c r="BF177" s="100">
        <f t="shared" si="22"/>
        <v>0</v>
      </c>
      <c r="BG177" s="100">
        <f t="shared" si="23"/>
        <v>0</v>
      </c>
      <c r="BH177" s="100">
        <f t="shared" si="24"/>
        <v>0</v>
      </c>
      <c r="BI177" s="100">
        <f t="shared" si="25"/>
        <v>0</v>
      </c>
      <c r="BJ177" s="14" t="s">
        <v>93</v>
      </c>
      <c r="BK177" s="100">
        <f t="shared" si="26"/>
        <v>0</v>
      </c>
      <c r="BL177" s="14" t="s">
        <v>234</v>
      </c>
      <c r="BM177" s="176" t="s">
        <v>626</v>
      </c>
    </row>
    <row r="178" spans="1:65" s="2" customFormat="1" ht="37.9" customHeight="1">
      <c r="A178" s="32"/>
      <c r="B178" s="132"/>
      <c r="C178" s="177" t="s">
        <v>322</v>
      </c>
      <c r="D178" s="177" t="s">
        <v>341</v>
      </c>
      <c r="E178" s="178" t="s">
        <v>627</v>
      </c>
      <c r="F178" s="179" t="s">
        <v>628</v>
      </c>
      <c r="G178" s="180" t="s">
        <v>261</v>
      </c>
      <c r="H178" s="181">
        <v>360.99</v>
      </c>
      <c r="I178" s="182"/>
      <c r="J178" s="183"/>
      <c r="K178" s="184"/>
      <c r="L178" s="185"/>
      <c r="M178" s="186" t="s">
        <v>1</v>
      </c>
      <c r="N178" s="187" t="s">
        <v>48</v>
      </c>
      <c r="O178" s="58"/>
      <c r="P178" s="174">
        <f t="shared" si="18"/>
        <v>0</v>
      </c>
      <c r="Q178" s="174">
        <v>1E-4</v>
      </c>
      <c r="R178" s="174">
        <f t="shared" si="19"/>
        <v>3.6099000000000006E-2</v>
      </c>
      <c r="S178" s="174">
        <v>0</v>
      </c>
      <c r="T178" s="175">
        <f t="shared" si="20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6" t="s">
        <v>297</v>
      </c>
      <c r="AT178" s="176" t="s">
        <v>341</v>
      </c>
      <c r="AU178" s="176" t="s">
        <v>93</v>
      </c>
      <c r="AY178" s="14" t="s">
        <v>173</v>
      </c>
      <c r="BE178" s="100">
        <f t="shared" si="21"/>
        <v>0</v>
      </c>
      <c r="BF178" s="100">
        <f t="shared" si="22"/>
        <v>0</v>
      </c>
      <c r="BG178" s="100">
        <f t="shared" si="23"/>
        <v>0</v>
      </c>
      <c r="BH178" s="100">
        <f t="shared" si="24"/>
        <v>0</v>
      </c>
      <c r="BI178" s="100">
        <f t="shared" si="25"/>
        <v>0</v>
      </c>
      <c r="BJ178" s="14" t="s">
        <v>93</v>
      </c>
      <c r="BK178" s="100">
        <f t="shared" si="26"/>
        <v>0</v>
      </c>
      <c r="BL178" s="14" t="s">
        <v>234</v>
      </c>
      <c r="BM178" s="176" t="s">
        <v>629</v>
      </c>
    </row>
    <row r="179" spans="1:65" s="2" customFormat="1" ht="49.15" customHeight="1">
      <c r="A179" s="32"/>
      <c r="B179" s="132"/>
      <c r="C179" s="177" t="s">
        <v>328</v>
      </c>
      <c r="D179" s="177" t="s">
        <v>341</v>
      </c>
      <c r="E179" s="178" t="s">
        <v>630</v>
      </c>
      <c r="F179" s="179" t="s">
        <v>631</v>
      </c>
      <c r="G179" s="180" t="s">
        <v>362</v>
      </c>
      <c r="H179" s="181">
        <v>7</v>
      </c>
      <c r="I179" s="182"/>
      <c r="J179" s="183"/>
      <c r="K179" s="184"/>
      <c r="L179" s="185"/>
      <c r="M179" s="186" t="s">
        <v>1</v>
      </c>
      <c r="N179" s="187" t="s">
        <v>48</v>
      </c>
      <c r="O179" s="58"/>
      <c r="P179" s="174">
        <f t="shared" si="18"/>
        <v>0</v>
      </c>
      <c r="Q179" s="174">
        <v>2.0199999999999999E-2</v>
      </c>
      <c r="R179" s="174">
        <f t="shared" si="19"/>
        <v>0.1414</v>
      </c>
      <c r="S179" s="174">
        <v>0</v>
      </c>
      <c r="T179" s="175">
        <f t="shared" si="20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6" t="s">
        <v>297</v>
      </c>
      <c r="AT179" s="176" t="s">
        <v>341</v>
      </c>
      <c r="AU179" s="176" t="s">
        <v>93</v>
      </c>
      <c r="AY179" s="14" t="s">
        <v>173</v>
      </c>
      <c r="BE179" s="100">
        <f t="shared" si="21"/>
        <v>0</v>
      </c>
      <c r="BF179" s="100">
        <f t="shared" si="22"/>
        <v>0</v>
      </c>
      <c r="BG179" s="100">
        <f t="shared" si="23"/>
        <v>0</v>
      </c>
      <c r="BH179" s="100">
        <f t="shared" si="24"/>
        <v>0</v>
      </c>
      <c r="BI179" s="100">
        <f t="shared" si="25"/>
        <v>0</v>
      </c>
      <c r="BJ179" s="14" t="s">
        <v>93</v>
      </c>
      <c r="BK179" s="100">
        <f t="shared" si="26"/>
        <v>0</v>
      </c>
      <c r="BL179" s="14" t="s">
        <v>234</v>
      </c>
      <c r="BM179" s="176" t="s">
        <v>632</v>
      </c>
    </row>
    <row r="180" spans="1:65" s="2" customFormat="1" ht="49.15" customHeight="1">
      <c r="A180" s="32"/>
      <c r="B180" s="132"/>
      <c r="C180" s="177" t="s">
        <v>336</v>
      </c>
      <c r="D180" s="177" t="s">
        <v>341</v>
      </c>
      <c r="E180" s="178" t="s">
        <v>633</v>
      </c>
      <c r="F180" s="179" t="s">
        <v>634</v>
      </c>
      <c r="G180" s="180" t="s">
        <v>362</v>
      </c>
      <c r="H180" s="181">
        <v>7</v>
      </c>
      <c r="I180" s="182"/>
      <c r="J180" s="183"/>
      <c r="K180" s="184"/>
      <c r="L180" s="185"/>
      <c r="M180" s="186" t="s">
        <v>1</v>
      </c>
      <c r="N180" s="187" t="s">
        <v>48</v>
      </c>
      <c r="O180" s="58"/>
      <c r="P180" s="174">
        <f t="shared" si="18"/>
        <v>0</v>
      </c>
      <c r="Q180" s="174">
        <v>2.4500000000000001E-2</v>
      </c>
      <c r="R180" s="174">
        <f t="shared" si="19"/>
        <v>0.17150000000000001</v>
      </c>
      <c r="S180" s="174">
        <v>0</v>
      </c>
      <c r="T180" s="175">
        <f t="shared" si="20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6" t="s">
        <v>297</v>
      </c>
      <c r="AT180" s="176" t="s">
        <v>341</v>
      </c>
      <c r="AU180" s="176" t="s">
        <v>93</v>
      </c>
      <c r="AY180" s="14" t="s">
        <v>173</v>
      </c>
      <c r="BE180" s="100">
        <f t="shared" si="21"/>
        <v>0</v>
      </c>
      <c r="BF180" s="100">
        <f t="shared" si="22"/>
        <v>0</v>
      </c>
      <c r="BG180" s="100">
        <f t="shared" si="23"/>
        <v>0</v>
      </c>
      <c r="BH180" s="100">
        <f t="shared" si="24"/>
        <v>0</v>
      </c>
      <c r="BI180" s="100">
        <f t="shared" si="25"/>
        <v>0</v>
      </c>
      <c r="BJ180" s="14" t="s">
        <v>93</v>
      </c>
      <c r="BK180" s="100">
        <f t="shared" si="26"/>
        <v>0</v>
      </c>
      <c r="BL180" s="14" t="s">
        <v>234</v>
      </c>
      <c r="BM180" s="176" t="s">
        <v>635</v>
      </c>
    </row>
    <row r="181" spans="1:65" s="2" customFormat="1" ht="49.15" customHeight="1">
      <c r="A181" s="32"/>
      <c r="B181" s="132"/>
      <c r="C181" s="177" t="s">
        <v>340</v>
      </c>
      <c r="D181" s="177" t="s">
        <v>341</v>
      </c>
      <c r="E181" s="178" t="s">
        <v>636</v>
      </c>
      <c r="F181" s="179" t="s">
        <v>637</v>
      </c>
      <c r="G181" s="180" t="s">
        <v>362</v>
      </c>
      <c r="H181" s="181">
        <v>12</v>
      </c>
      <c r="I181" s="182"/>
      <c r="J181" s="183"/>
      <c r="K181" s="184"/>
      <c r="L181" s="185"/>
      <c r="M181" s="186" t="s">
        <v>1</v>
      </c>
      <c r="N181" s="187" t="s">
        <v>48</v>
      </c>
      <c r="O181" s="58"/>
      <c r="P181" s="174">
        <f t="shared" si="18"/>
        <v>0</v>
      </c>
      <c r="Q181" s="174">
        <v>3.0599999999999999E-2</v>
      </c>
      <c r="R181" s="174">
        <f t="shared" si="19"/>
        <v>0.36719999999999997</v>
      </c>
      <c r="S181" s="174">
        <v>0</v>
      </c>
      <c r="T181" s="175">
        <f t="shared" si="20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6" t="s">
        <v>297</v>
      </c>
      <c r="AT181" s="176" t="s">
        <v>341</v>
      </c>
      <c r="AU181" s="176" t="s">
        <v>93</v>
      </c>
      <c r="AY181" s="14" t="s">
        <v>173</v>
      </c>
      <c r="BE181" s="100">
        <f t="shared" si="21"/>
        <v>0</v>
      </c>
      <c r="BF181" s="100">
        <f t="shared" si="22"/>
        <v>0</v>
      </c>
      <c r="BG181" s="100">
        <f t="shared" si="23"/>
        <v>0</v>
      </c>
      <c r="BH181" s="100">
        <f t="shared" si="24"/>
        <v>0</v>
      </c>
      <c r="BI181" s="100">
        <f t="shared" si="25"/>
        <v>0</v>
      </c>
      <c r="BJ181" s="14" t="s">
        <v>93</v>
      </c>
      <c r="BK181" s="100">
        <f t="shared" si="26"/>
        <v>0</v>
      </c>
      <c r="BL181" s="14" t="s">
        <v>234</v>
      </c>
      <c r="BM181" s="176" t="s">
        <v>638</v>
      </c>
    </row>
    <row r="182" spans="1:65" s="2" customFormat="1" ht="24.2" customHeight="1">
      <c r="A182" s="32"/>
      <c r="B182" s="132"/>
      <c r="C182" s="177" t="s">
        <v>345</v>
      </c>
      <c r="D182" s="177" t="s">
        <v>341</v>
      </c>
      <c r="E182" s="178" t="s">
        <v>639</v>
      </c>
      <c r="F182" s="179" t="s">
        <v>640</v>
      </c>
      <c r="G182" s="180" t="s">
        <v>178</v>
      </c>
      <c r="H182" s="181">
        <v>2.234</v>
      </c>
      <c r="I182" s="182"/>
      <c r="J182" s="183"/>
      <c r="K182" s="184"/>
      <c r="L182" s="185"/>
      <c r="M182" s="186" t="s">
        <v>1</v>
      </c>
      <c r="N182" s="187" t="s">
        <v>48</v>
      </c>
      <c r="O182" s="58"/>
      <c r="P182" s="174">
        <f t="shared" si="18"/>
        <v>0</v>
      </c>
      <c r="Q182" s="174">
        <v>0.01</v>
      </c>
      <c r="R182" s="174">
        <f t="shared" si="19"/>
        <v>2.2339999999999999E-2</v>
      </c>
      <c r="S182" s="174">
        <v>0</v>
      </c>
      <c r="T182" s="175">
        <f t="shared" si="20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6" t="s">
        <v>297</v>
      </c>
      <c r="AT182" s="176" t="s">
        <v>341</v>
      </c>
      <c r="AU182" s="176" t="s">
        <v>93</v>
      </c>
      <c r="AY182" s="14" t="s">
        <v>173</v>
      </c>
      <c r="BE182" s="100">
        <f t="shared" si="21"/>
        <v>0</v>
      </c>
      <c r="BF182" s="100">
        <f t="shared" si="22"/>
        <v>0</v>
      </c>
      <c r="BG182" s="100">
        <f t="shared" si="23"/>
        <v>0</v>
      </c>
      <c r="BH182" s="100">
        <f t="shared" si="24"/>
        <v>0</v>
      </c>
      <c r="BI182" s="100">
        <f t="shared" si="25"/>
        <v>0</v>
      </c>
      <c r="BJ182" s="14" t="s">
        <v>93</v>
      </c>
      <c r="BK182" s="100">
        <f t="shared" si="26"/>
        <v>0</v>
      </c>
      <c r="BL182" s="14" t="s">
        <v>234</v>
      </c>
      <c r="BM182" s="176" t="s">
        <v>641</v>
      </c>
    </row>
    <row r="183" spans="1:65" s="2" customFormat="1" ht="24.2" customHeight="1">
      <c r="A183" s="32"/>
      <c r="B183" s="132"/>
      <c r="C183" s="177" t="s">
        <v>351</v>
      </c>
      <c r="D183" s="177" t="s">
        <v>341</v>
      </c>
      <c r="E183" s="178" t="s">
        <v>639</v>
      </c>
      <c r="F183" s="179" t="s">
        <v>640</v>
      </c>
      <c r="G183" s="180" t="s">
        <v>178</v>
      </c>
      <c r="H183" s="181">
        <v>2.7130000000000001</v>
      </c>
      <c r="I183" s="182"/>
      <c r="J183" s="183"/>
      <c r="K183" s="184"/>
      <c r="L183" s="185"/>
      <c r="M183" s="186" t="s">
        <v>1</v>
      </c>
      <c r="N183" s="187" t="s">
        <v>48</v>
      </c>
      <c r="O183" s="58"/>
      <c r="P183" s="174">
        <f t="shared" si="18"/>
        <v>0</v>
      </c>
      <c r="Q183" s="174">
        <v>0.01</v>
      </c>
      <c r="R183" s="174">
        <f t="shared" si="19"/>
        <v>2.7130000000000001E-2</v>
      </c>
      <c r="S183" s="174">
        <v>0</v>
      </c>
      <c r="T183" s="175">
        <f t="shared" si="20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6" t="s">
        <v>297</v>
      </c>
      <c r="AT183" s="176" t="s">
        <v>341</v>
      </c>
      <c r="AU183" s="176" t="s">
        <v>93</v>
      </c>
      <c r="AY183" s="14" t="s">
        <v>173</v>
      </c>
      <c r="BE183" s="100">
        <f t="shared" si="21"/>
        <v>0</v>
      </c>
      <c r="BF183" s="100">
        <f t="shared" si="22"/>
        <v>0</v>
      </c>
      <c r="BG183" s="100">
        <f t="shared" si="23"/>
        <v>0</v>
      </c>
      <c r="BH183" s="100">
        <f t="shared" si="24"/>
        <v>0</v>
      </c>
      <c r="BI183" s="100">
        <f t="shared" si="25"/>
        <v>0</v>
      </c>
      <c r="BJ183" s="14" t="s">
        <v>93</v>
      </c>
      <c r="BK183" s="100">
        <f t="shared" si="26"/>
        <v>0</v>
      </c>
      <c r="BL183" s="14" t="s">
        <v>234</v>
      </c>
      <c r="BM183" s="176" t="s">
        <v>642</v>
      </c>
    </row>
    <row r="184" spans="1:65" s="2" customFormat="1" ht="24.2" customHeight="1">
      <c r="A184" s="32"/>
      <c r="B184" s="132"/>
      <c r="C184" s="177" t="s">
        <v>355</v>
      </c>
      <c r="D184" s="177" t="s">
        <v>341</v>
      </c>
      <c r="E184" s="178" t="s">
        <v>639</v>
      </c>
      <c r="F184" s="179" t="s">
        <v>640</v>
      </c>
      <c r="G184" s="180" t="s">
        <v>178</v>
      </c>
      <c r="H184" s="181">
        <v>5.8140000000000001</v>
      </c>
      <c r="I184" s="182"/>
      <c r="J184" s="183"/>
      <c r="K184" s="184"/>
      <c r="L184" s="185"/>
      <c r="M184" s="186" t="s">
        <v>1</v>
      </c>
      <c r="N184" s="187" t="s">
        <v>48</v>
      </c>
      <c r="O184" s="58"/>
      <c r="P184" s="174">
        <f t="shared" si="18"/>
        <v>0</v>
      </c>
      <c r="Q184" s="174">
        <v>0.01</v>
      </c>
      <c r="R184" s="174">
        <f t="shared" si="19"/>
        <v>5.8140000000000004E-2</v>
      </c>
      <c r="S184" s="174">
        <v>0</v>
      </c>
      <c r="T184" s="175">
        <f t="shared" si="20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6" t="s">
        <v>297</v>
      </c>
      <c r="AT184" s="176" t="s">
        <v>341</v>
      </c>
      <c r="AU184" s="176" t="s">
        <v>93</v>
      </c>
      <c r="AY184" s="14" t="s">
        <v>173</v>
      </c>
      <c r="BE184" s="100">
        <f t="shared" si="21"/>
        <v>0</v>
      </c>
      <c r="BF184" s="100">
        <f t="shared" si="22"/>
        <v>0</v>
      </c>
      <c r="BG184" s="100">
        <f t="shared" si="23"/>
        <v>0</v>
      </c>
      <c r="BH184" s="100">
        <f t="shared" si="24"/>
        <v>0</v>
      </c>
      <c r="BI184" s="100">
        <f t="shared" si="25"/>
        <v>0</v>
      </c>
      <c r="BJ184" s="14" t="s">
        <v>93</v>
      </c>
      <c r="BK184" s="100">
        <f t="shared" si="26"/>
        <v>0</v>
      </c>
      <c r="BL184" s="14" t="s">
        <v>234</v>
      </c>
      <c r="BM184" s="176" t="s">
        <v>643</v>
      </c>
    </row>
    <row r="185" spans="1:65" s="2" customFormat="1" ht="62.65" customHeight="1">
      <c r="A185" s="32"/>
      <c r="B185" s="132"/>
      <c r="C185" s="177" t="s">
        <v>359</v>
      </c>
      <c r="D185" s="177" t="s">
        <v>341</v>
      </c>
      <c r="E185" s="178" t="s">
        <v>644</v>
      </c>
      <c r="F185" s="179" t="s">
        <v>645</v>
      </c>
      <c r="G185" s="180" t="s">
        <v>362</v>
      </c>
      <c r="H185" s="181">
        <v>12</v>
      </c>
      <c r="I185" s="182"/>
      <c r="J185" s="183"/>
      <c r="K185" s="184"/>
      <c r="L185" s="185"/>
      <c r="M185" s="186" t="s">
        <v>1</v>
      </c>
      <c r="N185" s="187" t="s">
        <v>48</v>
      </c>
      <c r="O185" s="58"/>
      <c r="P185" s="174">
        <f t="shared" si="18"/>
        <v>0</v>
      </c>
      <c r="Q185" s="174">
        <v>3.3000000000000002E-2</v>
      </c>
      <c r="R185" s="174">
        <f t="shared" si="19"/>
        <v>0.39600000000000002</v>
      </c>
      <c r="S185" s="174">
        <v>0</v>
      </c>
      <c r="T185" s="175">
        <f t="shared" si="20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6" t="s">
        <v>297</v>
      </c>
      <c r="AT185" s="176" t="s">
        <v>341</v>
      </c>
      <c r="AU185" s="176" t="s">
        <v>93</v>
      </c>
      <c r="AY185" s="14" t="s">
        <v>173</v>
      </c>
      <c r="BE185" s="100">
        <f t="shared" si="21"/>
        <v>0</v>
      </c>
      <c r="BF185" s="100">
        <f t="shared" si="22"/>
        <v>0</v>
      </c>
      <c r="BG185" s="100">
        <f t="shared" si="23"/>
        <v>0</v>
      </c>
      <c r="BH185" s="100">
        <f t="shared" si="24"/>
        <v>0</v>
      </c>
      <c r="BI185" s="100">
        <f t="shared" si="25"/>
        <v>0</v>
      </c>
      <c r="BJ185" s="14" t="s">
        <v>93</v>
      </c>
      <c r="BK185" s="100">
        <f t="shared" si="26"/>
        <v>0</v>
      </c>
      <c r="BL185" s="14" t="s">
        <v>234</v>
      </c>
      <c r="BM185" s="176" t="s">
        <v>646</v>
      </c>
    </row>
    <row r="186" spans="1:65" s="2" customFormat="1" ht="24.2" customHeight="1">
      <c r="A186" s="32"/>
      <c r="B186" s="132"/>
      <c r="C186" s="177" t="s">
        <v>364</v>
      </c>
      <c r="D186" s="177" t="s">
        <v>341</v>
      </c>
      <c r="E186" s="178" t="s">
        <v>639</v>
      </c>
      <c r="F186" s="179" t="s">
        <v>640</v>
      </c>
      <c r="G186" s="180" t="s">
        <v>178</v>
      </c>
      <c r="H186" s="181">
        <v>6.12</v>
      </c>
      <c r="I186" s="182"/>
      <c r="J186" s="183"/>
      <c r="K186" s="184"/>
      <c r="L186" s="185"/>
      <c r="M186" s="186" t="s">
        <v>1</v>
      </c>
      <c r="N186" s="187" t="s">
        <v>48</v>
      </c>
      <c r="O186" s="58"/>
      <c r="P186" s="174">
        <f t="shared" si="18"/>
        <v>0</v>
      </c>
      <c r="Q186" s="174">
        <v>0.01</v>
      </c>
      <c r="R186" s="174">
        <f t="shared" si="19"/>
        <v>6.1200000000000004E-2</v>
      </c>
      <c r="S186" s="174">
        <v>0</v>
      </c>
      <c r="T186" s="175">
        <f t="shared" si="20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6" t="s">
        <v>297</v>
      </c>
      <c r="AT186" s="176" t="s">
        <v>341</v>
      </c>
      <c r="AU186" s="176" t="s">
        <v>93</v>
      </c>
      <c r="AY186" s="14" t="s">
        <v>173</v>
      </c>
      <c r="BE186" s="100">
        <f t="shared" si="21"/>
        <v>0</v>
      </c>
      <c r="BF186" s="100">
        <f t="shared" si="22"/>
        <v>0</v>
      </c>
      <c r="BG186" s="100">
        <f t="shared" si="23"/>
        <v>0</v>
      </c>
      <c r="BH186" s="100">
        <f t="shared" si="24"/>
        <v>0</v>
      </c>
      <c r="BI186" s="100">
        <f t="shared" si="25"/>
        <v>0</v>
      </c>
      <c r="BJ186" s="14" t="s">
        <v>93</v>
      </c>
      <c r="BK186" s="100">
        <f t="shared" si="26"/>
        <v>0</v>
      </c>
      <c r="BL186" s="14" t="s">
        <v>234</v>
      </c>
      <c r="BM186" s="176" t="s">
        <v>647</v>
      </c>
    </row>
    <row r="187" spans="1:65" s="2" customFormat="1" ht="49.15" customHeight="1">
      <c r="A187" s="32"/>
      <c r="B187" s="132"/>
      <c r="C187" s="177" t="s">
        <v>489</v>
      </c>
      <c r="D187" s="177" t="s">
        <v>341</v>
      </c>
      <c r="E187" s="178" t="s">
        <v>648</v>
      </c>
      <c r="F187" s="179" t="s">
        <v>649</v>
      </c>
      <c r="G187" s="180" t="s">
        <v>362</v>
      </c>
      <c r="H187" s="181">
        <v>1</v>
      </c>
      <c r="I187" s="182"/>
      <c r="J187" s="183"/>
      <c r="K187" s="184"/>
      <c r="L187" s="185"/>
      <c r="M187" s="186" t="s">
        <v>1</v>
      </c>
      <c r="N187" s="187" t="s">
        <v>48</v>
      </c>
      <c r="O187" s="58"/>
      <c r="P187" s="174">
        <f t="shared" si="18"/>
        <v>0</v>
      </c>
      <c r="Q187" s="174">
        <v>7.0000000000000007E-2</v>
      </c>
      <c r="R187" s="174">
        <f t="shared" si="19"/>
        <v>7.0000000000000007E-2</v>
      </c>
      <c r="S187" s="174">
        <v>0</v>
      </c>
      <c r="T187" s="175">
        <f t="shared" si="20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6" t="s">
        <v>297</v>
      </c>
      <c r="AT187" s="176" t="s">
        <v>341</v>
      </c>
      <c r="AU187" s="176" t="s">
        <v>93</v>
      </c>
      <c r="AY187" s="14" t="s">
        <v>173</v>
      </c>
      <c r="BE187" s="100">
        <f t="shared" si="21"/>
        <v>0</v>
      </c>
      <c r="BF187" s="100">
        <f t="shared" si="22"/>
        <v>0</v>
      </c>
      <c r="BG187" s="100">
        <f t="shared" si="23"/>
        <v>0</v>
      </c>
      <c r="BH187" s="100">
        <f t="shared" si="24"/>
        <v>0</v>
      </c>
      <c r="BI187" s="100">
        <f t="shared" si="25"/>
        <v>0</v>
      </c>
      <c r="BJ187" s="14" t="s">
        <v>93</v>
      </c>
      <c r="BK187" s="100">
        <f t="shared" si="26"/>
        <v>0</v>
      </c>
      <c r="BL187" s="14" t="s">
        <v>234</v>
      </c>
      <c r="BM187" s="176" t="s">
        <v>650</v>
      </c>
    </row>
    <row r="188" spans="1:65" s="2" customFormat="1" ht="24.2" customHeight="1">
      <c r="A188" s="32"/>
      <c r="B188" s="132"/>
      <c r="C188" s="177" t="s">
        <v>493</v>
      </c>
      <c r="D188" s="177" t="s">
        <v>341</v>
      </c>
      <c r="E188" s="178" t="s">
        <v>639</v>
      </c>
      <c r="F188" s="179" t="s">
        <v>640</v>
      </c>
      <c r="G188" s="180" t="s">
        <v>178</v>
      </c>
      <c r="H188" s="181">
        <v>1.44</v>
      </c>
      <c r="I188" s="182"/>
      <c r="J188" s="183"/>
      <c r="K188" s="184"/>
      <c r="L188" s="185"/>
      <c r="M188" s="186" t="s">
        <v>1</v>
      </c>
      <c r="N188" s="187" t="s">
        <v>48</v>
      </c>
      <c r="O188" s="58"/>
      <c r="P188" s="174">
        <f t="shared" si="18"/>
        <v>0</v>
      </c>
      <c r="Q188" s="174">
        <v>0.01</v>
      </c>
      <c r="R188" s="174">
        <f t="shared" si="19"/>
        <v>1.44E-2</v>
      </c>
      <c r="S188" s="174">
        <v>0</v>
      </c>
      <c r="T188" s="175">
        <f t="shared" si="20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6" t="s">
        <v>297</v>
      </c>
      <c r="AT188" s="176" t="s">
        <v>341</v>
      </c>
      <c r="AU188" s="176" t="s">
        <v>93</v>
      </c>
      <c r="AY188" s="14" t="s">
        <v>173</v>
      </c>
      <c r="BE188" s="100">
        <f t="shared" si="21"/>
        <v>0</v>
      </c>
      <c r="BF188" s="100">
        <f t="shared" si="22"/>
        <v>0</v>
      </c>
      <c r="BG188" s="100">
        <f t="shared" si="23"/>
        <v>0</v>
      </c>
      <c r="BH188" s="100">
        <f t="shared" si="24"/>
        <v>0</v>
      </c>
      <c r="BI188" s="100">
        <f t="shared" si="25"/>
        <v>0</v>
      </c>
      <c r="BJ188" s="14" t="s">
        <v>93</v>
      </c>
      <c r="BK188" s="100">
        <f t="shared" si="26"/>
        <v>0</v>
      </c>
      <c r="BL188" s="14" t="s">
        <v>234</v>
      </c>
      <c r="BM188" s="176" t="s">
        <v>651</v>
      </c>
    </row>
    <row r="189" spans="1:65" s="2" customFormat="1" ht="62.65" customHeight="1">
      <c r="A189" s="32"/>
      <c r="B189" s="132"/>
      <c r="C189" s="177" t="s">
        <v>497</v>
      </c>
      <c r="D189" s="177" t="s">
        <v>341</v>
      </c>
      <c r="E189" s="178" t="s">
        <v>652</v>
      </c>
      <c r="F189" s="179" t="s">
        <v>653</v>
      </c>
      <c r="G189" s="180" t="s">
        <v>362</v>
      </c>
      <c r="H189" s="181">
        <v>40</v>
      </c>
      <c r="I189" s="182"/>
      <c r="J189" s="183"/>
      <c r="K189" s="184"/>
      <c r="L189" s="185"/>
      <c r="M189" s="186" t="s">
        <v>1</v>
      </c>
      <c r="N189" s="187" t="s">
        <v>48</v>
      </c>
      <c r="O189" s="58"/>
      <c r="P189" s="174">
        <f t="shared" si="18"/>
        <v>0</v>
      </c>
      <c r="Q189" s="174">
        <v>9.1999999999999998E-2</v>
      </c>
      <c r="R189" s="174">
        <f t="shared" si="19"/>
        <v>3.6799999999999997</v>
      </c>
      <c r="S189" s="174">
        <v>0</v>
      </c>
      <c r="T189" s="175">
        <f t="shared" si="20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6" t="s">
        <v>297</v>
      </c>
      <c r="AT189" s="176" t="s">
        <v>341</v>
      </c>
      <c r="AU189" s="176" t="s">
        <v>93</v>
      </c>
      <c r="AY189" s="14" t="s">
        <v>173</v>
      </c>
      <c r="BE189" s="100">
        <f t="shared" si="21"/>
        <v>0</v>
      </c>
      <c r="BF189" s="100">
        <f t="shared" si="22"/>
        <v>0</v>
      </c>
      <c r="BG189" s="100">
        <f t="shared" si="23"/>
        <v>0</v>
      </c>
      <c r="BH189" s="100">
        <f t="shared" si="24"/>
        <v>0</v>
      </c>
      <c r="BI189" s="100">
        <f t="shared" si="25"/>
        <v>0</v>
      </c>
      <c r="BJ189" s="14" t="s">
        <v>93</v>
      </c>
      <c r="BK189" s="100">
        <f t="shared" si="26"/>
        <v>0</v>
      </c>
      <c r="BL189" s="14" t="s">
        <v>234</v>
      </c>
      <c r="BM189" s="176" t="s">
        <v>654</v>
      </c>
    </row>
    <row r="190" spans="1:65" s="2" customFormat="1" ht="24.2" customHeight="1">
      <c r="A190" s="32"/>
      <c r="B190" s="132"/>
      <c r="C190" s="164" t="s">
        <v>501</v>
      </c>
      <c r="D190" s="164" t="s">
        <v>175</v>
      </c>
      <c r="E190" s="165" t="s">
        <v>655</v>
      </c>
      <c r="F190" s="166" t="s">
        <v>656</v>
      </c>
      <c r="G190" s="167" t="s">
        <v>362</v>
      </c>
      <c r="H190" s="168">
        <v>3</v>
      </c>
      <c r="I190" s="169"/>
      <c r="J190" s="170"/>
      <c r="K190" s="171"/>
      <c r="L190" s="33"/>
      <c r="M190" s="172" t="s">
        <v>1</v>
      </c>
      <c r="N190" s="173" t="s">
        <v>48</v>
      </c>
      <c r="O190" s="58"/>
      <c r="P190" s="174">
        <f t="shared" si="18"/>
        <v>0</v>
      </c>
      <c r="Q190" s="174">
        <v>0</v>
      </c>
      <c r="R190" s="174">
        <f t="shared" si="19"/>
        <v>0</v>
      </c>
      <c r="S190" s="174">
        <v>0</v>
      </c>
      <c r="T190" s="175">
        <f t="shared" si="20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6" t="s">
        <v>234</v>
      </c>
      <c r="AT190" s="176" t="s">
        <v>175</v>
      </c>
      <c r="AU190" s="176" t="s">
        <v>93</v>
      </c>
      <c r="AY190" s="14" t="s">
        <v>173</v>
      </c>
      <c r="BE190" s="100">
        <f t="shared" si="21"/>
        <v>0</v>
      </c>
      <c r="BF190" s="100">
        <f t="shared" si="22"/>
        <v>0</v>
      </c>
      <c r="BG190" s="100">
        <f t="shared" si="23"/>
        <v>0</v>
      </c>
      <c r="BH190" s="100">
        <f t="shared" si="24"/>
        <v>0</v>
      </c>
      <c r="BI190" s="100">
        <f t="shared" si="25"/>
        <v>0</v>
      </c>
      <c r="BJ190" s="14" t="s">
        <v>93</v>
      </c>
      <c r="BK190" s="100">
        <f t="shared" si="26"/>
        <v>0</v>
      </c>
      <c r="BL190" s="14" t="s">
        <v>234</v>
      </c>
      <c r="BM190" s="176" t="s">
        <v>657</v>
      </c>
    </row>
    <row r="191" spans="1:65" s="2" customFormat="1" ht="37.9" customHeight="1">
      <c r="A191" s="32"/>
      <c r="B191" s="132"/>
      <c r="C191" s="177" t="s">
        <v>505</v>
      </c>
      <c r="D191" s="177" t="s">
        <v>341</v>
      </c>
      <c r="E191" s="178" t="s">
        <v>658</v>
      </c>
      <c r="F191" s="179" t="s">
        <v>659</v>
      </c>
      <c r="G191" s="180" t="s">
        <v>362</v>
      </c>
      <c r="H191" s="181">
        <v>3</v>
      </c>
      <c r="I191" s="182"/>
      <c r="J191" s="183"/>
      <c r="K191" s="184"/>
      <c r="L191" s="185"/>
      <c r="M191" s="186" t="s">
        <v>1</v>
      </c>
      <c r="N191" s="187" t="s">
        <v>48</v>
      </c>
      <c r="O191" s="58"/>
      <c r="P191" s="174">
        <f t="shared" si="18"/>
        <v>0</v>
      </c>
      <c r="Q191" s="174">
        <v>1E-3</v>
      </c>
      <c r="R191" s="174">
        <f t="shared" si="19"/>
        <v>3.0000000000000001E-3</v>
      </c>
      <c r="S191" s="174">
        <v>0</v>
      </c>
      <c r="T191" s="175">
        <f t="shared" si="20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6" t="s">
        <v>297</v>
      </c>
      <c r="AT191" s="176" t="s">
        <v>341</v>
      </c>
      <c r="AU191" s="176" t="s">
        <v>93</v>
      </c>
      <c r="AY191" s="14" t="s">
        <v>173</v>
      </c>
      <c r="BE191" s="100">
        <f t="shared" si="21"/>
        <v>0</v>
      </c>
      <c r="BF191" s="100">
        <f t="shared" si="22"/>
        <v>0</v>
      </c>
      <c r="BG191" s="100">
        <f t="shared" si="23"/>
        <v>0</v>
      </c>
      <c r="BH191" s="100">
        <f t="shared" si="24"/>
        <v>0</v>
      </c>
      <c r="BI191" s="100">
        <f t="shared" si="25"/>
        <v>0</v>
      </c>
      <c r="BJ191" s="14" t="s">
        <v>93</v>
      </c>
      <c r="BK191" s="100">
        <f t="shared" si="26"/>
        <v>0</v>
      </c>
      <c r="BL191" s="14" t="s">
        <v>234</v>
      </c>
      <c r="BM191" s="176" t="s">
        <v>660</v>
      </c>
    </row>
    <row r="192" spans="1:65" s="2" customFormat="1" ht="24.2" customHeight="1">
      <c r="A192" s="32"/>
      <c r="B192" s="132"/>
      <c r="C192" s="164" t="s">
        <v>509</v>
      </c>
      <c r="D192" s="164" t="s">
        <v>175</v>
      </c>
      <c r="E192" s="165" t="s">
        <v>661</v>
      </c>
      <c r="F192" s="166" t="s">
        <v>662</v>
      </c>
      <c r="G192" s="167" t="s">
        <v>362</v>
      </c>
      <c r="H192" s="168">
        <v>7</v>
      </c>
      <c r="I192" s="169"/>
      <c r="J192" s="170"/>
      <c r="K192" s="171"/>
      <c r="L192" s="33"/>
      <c r="M192" s="172" t="s">
        <v>1</v>
      </c>
      <c r="N192" s="173" t="s">
        <v>48</v>
      </c>
      <c r="O192" s="58"/>
      <c r="P192" s="174">
        <f t="shared" si="18"/>
        <v>0</v>
      </c>
      <c r="Q192" s="174">
        <v>2.5000000000000001E-4</v>
      </c>
      <c r="R192" s="174">
        <f t="shared" si="19"/>
        <v>1.75E-3</v>
      </c>
      <c r="S192" s="174">
        <v>0</v>
      </c>
      <c r="T192" s="175">
        <f t="shared" si="20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6" t="s">
        <v>234</v>
      </c>
      <c r="AT192" s="176" t="s">
        <v>175</v>
      </c>
      <c r="AU192" s="176" t="s">
        <v>93</v>
      </c>
      <c r="AY192" s="14" t="s">
        <v>173</v>
      </c>
      <c r="BE192" s="100">
        <f t="shared" si="21"/>
        <v>0</v>
      </c>
      <c r="BF192" s="100">
        <f t="shared" si="22"/>
        <v>0</v>
      </c>
      <c r="BG192" s="100">
        <f t="shared" si="23"/>
        <v>0</v>
      </c>
      <c r="BH192" s="100">
        <f t="shared" si="24"/>
        <v>0</v>
      </c>
      <c r="BI192" s="100">
        <f t="shared" si="25"/>
        <v>0</v>
      </c>
      <c r="BJ192" s="14" t="s">
        <v>93</v>
      </c>
      <c r="BK192" s="100">
        <f t="shared" si="26"/>
        <v>0</v>
      </c>
      <c r="BL192" s="14" t="s">
        <v>234</v>
      </c>
      <c r="BM192" s="176" t="s">
        <v>663</v>
      </c>
    </row>
    <row r="193" spans="1:65" s="2" customFormat="1" ht="37.9" customHeight="1">
      <c r="A193" s="32"/>
      <c r="B193" s="132"/>
      <c r="C193" s="177" t="s">
        <v>513</v>
      </c>
      <c r="D193" s="177" t="s">
        <v>341</v>
      </c>
      <c r="E193" s="178" t="s">
        <v>664</v>
      </c>
      <c r="F193" s="179" t="s">
        <v>665</v>
      </c>
      <c r="G193" s="180" t="s">
        <v>261</v>
      </c>
      <c r="H193" s="181">
        <v>5.1100000000000003</v>
      </c>
      <c r="I193" s="182"/>
      <c r="J193" s="183"/>
      <c r="K193" s="184"/>
      <c r="L193" s="185"/>
      <c r="M193" s="186" t="s">
        <v>1</v>
      </c>
      <c r="N193" s="187" t="s">
        <v>48</v>
      </c>
      <c r="O193" s="58"/>
      <c r="P193" s="174">
        <f t="shared" si="18"/>
        <v>0</v>
      </c>
      <c r="Q193" s="174">
        <v>9.7999999999999997E-4</v>
      </c>
      <c r="R193" s="174">
        <f t="shared" si="19"/>
        <v>5.0077999999999998E-3</v>
      </c>
      <c r="S193" s="174">
        <v>0</v>
      </c>
      <c r="T193" s="175">
        <f t="shared" si="20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6" t="s">
        <v>297</v>
      </c>
      <c r="AT193" s="176" t="s">
        <v>341</v>
      </c>
      <c r="AU193" s="176" t="s">
        <v>93</v>
      </c>
      <c r="AY193" s="14" t="s">
        <v>173</v>
      </c>
      <c r="BE193" s="100">
        <f t="shared" si="21"/>
        <v>0</v>
      </c>
      <c r="BF193" s="100">
        <f t="shared" si="22"/>
        <v>0</v>
      </c>
      <c r="BG193" s="100">
        <f t="shared" si="23"/>
        <v>0</v>
      </c>
      <c r="BH193" s="100">
        <f t="shared" si="24"/>
        <v>0</v>
      </c>
      <c r="BI193" s="100">
        <f t="shared" si="25"/>
        <v>0</v>
      </c>
      <c r="BJ193" s="14" t="s">
        <v>93</v>
      </c>
      <c r="BK193" s="100">
        <f t="shared" si="26"/>
        <v>0</v>
      </c>
      <c r="BL193" s="14" t="s">
        <v>234</v>
      </c>
      <c r="BM193" s="176" t="s">
        <v>666</v>
      </c>
    </row>
    <row r="194" spans="1:65" s="2" customFormat="1" ht="37.9" customHeight="1">
      <c r="A194" s="32"/>
      <c r="B194" s="132"/>
      <c r="C194" s="177" t="s">
        <v>517</v>
      </c>
      <c r="D194" s="177" t="s">
        <v>341</v>
      </c>
      <c r="E194" s="178" t="s">
        <v>667</v>
      </c>
      <c r="F194" s="179" t="s">
        <v>668</v>
      </c>
      <c r="G194" s="180" t="s">
        <v>362</v>
      </c>
      <c r="H194" s="181">
        <v>7</v>
      </c>
      <c r="I194" s="182"/>
      <c r="J194" s="183"/>
      <c r="K194" s="184"/>
      <c r="L194" s="185"/>
      <c r="M194" s="186" t="s">
        <v>1</v>
      </c>
      <c r="N194" s="187" t="s">
        <v>48</v>
      </c>
      <c r="O194" s="58"/>
      <c r="P194" s="174">
        <f t="shared" si="18"/>
        <v>0</v>
      </c>
      <c r="Q194" s="174">
        <v>1E-4</v>
      </c>
      <c r="R194" s="174">
        <f t="shared" si="19"/>
        <v>6.9999999999999999E-4</v>
      </c>
      <c r="S194" s="174">
        <v>0</v>
      </c>
      <c r="T194" s="175">
        <f t="shared" si="20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6" t="s">
        <v>297</v>
      </c>
      <c r="AT194" s="176" t="s">
        <v>341</v>
      </c>
      <c r="AU194" s="176" t="s">
        <v>93</v>
      </c>
      <c r="AY194" s="14" t="s">
        <v>173</v>
      </c>
      <c r="BE194" s="100">
        <f t="shared" si="21"/>
        <v>0</v>
      </c>
      <c r="BF194" s="100">
        <f t="shared" si="22"/>
        <v>0</v>
      </c>
      <c r="BG194" s="100">
        <f t="shared" si="23"/>
        <v>0</v>
      </c>
      <c r="BH194" s="100">
        <f t="shared" si="24"/>
        <v>0</v>
      </c>
      <c r="BI194" s="100">
        <f t="shared" si="25"/>
        <v>0</v>
      </c>
      <c r="BJ194" s="14" t="s">
        <v>93</v>
      </c>
      <c r="BK194" s="100">
        <f t="shared" si="26"/>
        <v>0</v>
      </c>
      <c r="BL194" s="14" t="s">
        <v>234</v>
      </c>
      <c r="BM194" s="176" t="s">
        <v>669</v>
      </c>
    </row>
    <row r="195" spans="1:65" s="2" customFormat="1" ht="24.2" customHeight="1">
      <c r="A195" s="32"/>
      <c r="B195" s="132"/>
      <c r="C195" s="164" t="s">
        <v>523</v>
      </c>
      <c r="D195" s="164" t="s">
        <v>175</v>
      </c>
      <c r="E195" s="165" t="s">
        <v>670</v>
      </c>
      <c r="F195" s="166" t="s">
        <v>671</v>
      </c>
      <c r="G195" s="167" t="s">
        <v>362</v>
      </c>
      <c r="H195" s="168">
        <v>38</v>
      </c>
      <c r="I195" s="169"/>
      <c r="J195" s="170"/>
      <c r="K195" s="171"/>
      <c r="L195" s="33"/>
      <c r="M195" s="172" t="s">
        <v>1</v>
      </c>
      <c r="N195" s="173" t="s">
        <v>48</v>
      </c>
      <c r="O195" s="58"/>
      <c r="P195" s="174">
        <f t="shared" si="18"/>
        <v>0</v>
      </c>
      <c r="Q195" s="174">
        <v>2.9999999999999997E-4</v>
      </c>
      <c r="R195" s="174">
        <f t="shared" si="19"/>
        <v>1.1399999999999999E-2</v>
      </c>
      <c r="S195" s="174">
        <v>0</v>
      </c>
      <c r="T195" s="175">
        <f t="shared" si="20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6" t="s">
        <v>234</v>
      </c>
      <c r="AT195" s="176" t="s">
        <v>175</v>
      </c>
      <c r="AU195" s="176" t="s">
        <v>93</v>
      </c>
      <c r="AY195" s="14" t="s">
        <v>173</v>
      </c>
      <c r="BE195" s="100">
        <f t="shared" si="21"/>
        <v>0</v>
      </c>
      <c r="BF195" s="100">
        <f t="shared" si="22"/>
        <v>0</v>
      </c>
      <c r="BG195" s="100">
        <f t="shared" si="23"/>
        <v>0</v>
      </c>
      <c r="BH195" s="100">
        <f t="shared" si="24"/>
        <v>0</v>
      </c>
      <c r="BI195" s="100">
        <f t="shared" si="25"/>
        <v>0</v>
      </c>
      <c r="BJ195" s="14" t="s">
        <v>93</v>
      </c>
      <c r="BK195" s="100">
        <f t="shared" si="26"/>
        <v>0</v>
      </c>
      <c r="BL195" s="14" t="s">
        <v>234</v>
      </c>
      <c r="BM195" s="176" t="s">
        <v>672</v>
      </c>
    </row>
    <row r="196" spans="1:65" s="2" customFormat="1" ht="37.9" customHeight="1">
      <c r="A196" s="32"/>
      <c r="B196" s="132"/>
      <c r="C196" s="177" t="s">
        <v>673</v>
      </c>
      <c r="D196" s="177" t="s">
        <v>341</v>
      </c>
      <c r="E196" s="178" t="s">
        <v>674</v>
      </c>
      <c r="F196" s="179" t="s">
        <v>675</v>
      </c>
      <c r="G196" s="180" t="s">
        <v>261</v>
      </c>
      <c r="H196" s="181">
        <v>25.87</v>
      </c>
      <c r="I196" s="182"/>
      <c r="J196" s="183"/>
      <c r="K196" s="184"/>
      <c r="L196" s="185"/>
      <c r="M196" s="186" t="s">
        <v>1</v>
      </c>
      <c r="N196" s="187" t="s">
        <v>48</v>
      </c>
      <c r="O196" s="58"/>
      <c r="P196" s="174">
        <f t="shared" si="18"/>
        <v>0</v>
      </c>
      <c r="Q196" s="174">
        <v>2.2200000000000002E-3</v>
      </c>
      <c r="R196" s="174">
        <f t="shared" si="19"/>
        <v>5.7431400000000007E-2</v>
      </c>
      <c r="S196" s="174">
        <v>0</v>
      </c>
      <c r="T196" s="175">
        <f t="shared" si="20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6" t="s">
        <v>297</v>
      </c>
      <c r="AT196" s="176" t="s">
        <v>341</v>
      </c>
      <c r="AU196" s="176" t="s">
        <v>93</v>
      </c>
      <c r="AY196" s="14" t="s">
        <v>173</v>
      </c>
      <c r="BE196" s="100">
        <f t="shared" si="21"/>
        <v>0</v>
      </c>
      <c r="BF196" s="100">
        <f t="shared" si="22"/>
        <v>0</v>
      </c>
      <c r="BG196" s="100">
        <f t="shared" si="23"/>
        <v>0</v>
      </c>
      <c r="BH196" s="100">
        <f t="shared" si="24"/>
        <v>0</v>
      </c>
      <c r="BI196" s="100">
        <f t="shared" si="25"/>
        <v>0</v>
      </c>
      <c r="BJ196" s="14" t="s">
        <v>93</v>
      </c>
      <c r="BK196" s="100">
        <f t="shared" si="26"/>
        <v>0</v>
      </c>
      <c r="BL196" s="14" t="s">
        <v>234</v>
      </c>
      <c r="BM196" s="176" t="s">
        <v>676</v>
      </c>
    </row>
    <row r="197" spans="1:65" s="2" customFormat="1" ht="37.9" customHeight="1">
      <c r="A197" s="32"/>
      <c r="B197" s="132"/>
      <c r="C197" s="177" t="s">
        <v>677</v>
      </c>
      <c r="D197" s="177" t="s">
        <v>341</v>
      </c>
      <c r="E197" s="178" t="s">
        <v>667</v>
      </c>
      <c r="F197" s="179" t="s">
        <v>668</v>
      </c>
      <c r="G197" s="180" t="s">
        <v>362</v>
      </c>
      <c r="H197" s="181">
        <v>38</v>
      </c>
      <c r="I197" s="182"/>
      <c r="J197" s="183"/>
      <c r="K197" s="184"/>
      <c r="L197" s="185"/>
      <c r="M197" s="186" t="s">
        <v>1</v>
      </c>
      <c r="N197" s="187" t="s">
        <v>48</v>
      </c>
      <c r="O197" s="58"/>
      <c r="P197" s="174">
        <f t="shared" si="18"/>
        <v>0</v>
      </c>
      <c r="Q197" s="174">
        <v>1E-4</v>
      </c>
      <c r="R197" s="174">
        <f t="shared" si="19"/>
        <v>3.8E-3</v>
      </c>
      <c r="S197" s="174">
        <v>0</v>
      </c>
      <c r="T197" s="175">
        <f t="shared" si="20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6" t="s">
        <v>297</v>
      </c>
      <c r="AT197" s="176" t="s">
        <v>341</v>
      </c>
      <c r="AU197" s="176" t="s">
        <v>93</v>
      </c>
      <c r="AY197" s="14" t="s">
        <v>173</v>
      </c>
      <c r="BE197" s="100">
        <f t="shared" si="21"/>
        <v>0</v>
      </c>
      <c r="BF197" s="100">
        <f t="shared" si="22"/>
        <v>0</v>
      </c>
      <c r="BG197" s="100">
        <f t="shared" si="23"/>
        <v>0</v>
      </c>
      <c r="BH197" s="100">
        <f t="shared" si="24"/>
        <v>0</v>
      </c>
      <c r="BI197" s="100">
        <f t="shared" si="25"/>
        <v>0</v>
      </c>
      <c r="BJ197" s="14" t="s">
        <v>93</v>
      </c>
      <c r="BK197" s="100">
        <f t="shared" si="26"/>
        <v>0</v>
      </c>
      <c r="BL197" s="14" t="s">
        <v>234</v>
      </c>
      <c r="BM197" s="176" t="s">
        <v>678</v>
      </c>
    </row>
    <row r="198" spans="1:65" s="2" customFormat="1" ht="24.2" customHeight="1">
      <c r="A198" s="32"/>
      <c r="B198" s="132"/>
      <c r="C198" s="164" t="s">
        <v>679</v>
      </c>
      <c r="D198" s="164" t="s">
        <v>175</v>
      </c>
      <c r="E198" s="165" t="s">
        <v>680</v>
      </c>
      <c r="F198" s="166" t="s">
        <v>681</v>
      </c>
      <c r="G198" s="167" t="s">
        <v>362</v>
      </c>
      <c r="H198" s="168">
        <v>41</v>
      </c>
      <c r="I198" s="169"/>
      <c r="J198" s="170"/>
      <c r="K198" s="171"/>
      <c r="L198" s="33"/>
      <c r="M198" s="172" t="s">
        <v>1</v>
      </c>
      <c r="N198" s="173" t="s">
        <v>48</v>
      </c>
      <c r="O198" s="58"/>
      <c r="P198" s="174">
        <f t="shared" si="18"/>
        <v>0</v>
      </c>
      <c r="Q198" s="174">
        <v>3.6000000000000002E-4</v>
      </c>
      <c r="R198" s="174">
        <f t="shared" si="19"/>
        <v>1.4760000000000001E-2</v>
      </c>
      <c r="S198" s="174">
        <v>0</v>
      </c>
      <c r="T198" s="175">
        <f t="shared" si="20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6" t="s">
        <v>234</v>
      </c>
      <c r="AT198" s="176" t="s">
        <v>175</v>
      </c>
      <c r="AU198" s="176" t="s">
        <v>93</v>
      </c>
      <c r="AY198" s="14" t="s">
        <v>173</v>
      </c>
      <c r="BE198" s="100">
        <f t="shared" si="21"/>
        <v>0</v>
      </c>
      <c r="BF198" s="100">
        <f t="shared" si="22"/>
        <v>0</v>
      </c>
      <c r="BG198" s="100">
        <f t="shared" si="23"/>
        <v>0</v>
      </c>
      <c r="BH198" s="100">
        <f t="shared" si="24"/>
        <v>0</v>
      </c>
      <c r="BI198" s="100">
        <f t="shared" si="25"/>
        <v>0</v>
      </c>
      <c r="BJ198" s="14" t="s">
        <v>93</v>
      </c>
      <c r="BK198" s="100">
        <f t="shared" si="26"/>
        <v>0</v>
      </c>
      <c r="BL198" s="14" t="s">
        <v>234</v>
      </c>
      <c r="BM198" s="176" t="s">
        <v>682</v>
      </c>
    </row>
    <row r="199" spans="1:65" s="2" customFormat="1" ht="37.9" customHeight="1">
      <c r="A199" s="32"/>
      <c r="B199" s="132"/>
      <c r="C199" s="177" t="s">
        <v>683</v>
      </c>
      <c r="D199" s="177" t="s">
        <v>341</v>
      </c>
      <c r="E199" s="178" t="s">
        <v>684</v>
      </c>
      <c r="F199" s="179" t="s">
        <v>685</v>
      </c>
      <c r="G199" s="180" t="s">
        <v>261</v>
      </c>
      <c r="H199" s="181">
        <v>54</v>
      </c>
      <c r="I199" s="182"/>
      <c r="J199" s="183"/>
      <c r="K199" s="184"/>
      <c r="L199" s="185"/>
      <c r="M199" s="186" t="s">
        <v>1</v>
      </c>
      <c r="N199" s="187" t="s">
        <v>48</v>
      </c>
      <c r="O199" s="58"/>
      <c r="P199" s="174">
        <f t="shared" si="18"/>
        <v>0</v>
      </c>
      <c r="Q199" s="174">
        <v>1.48E-3</v>
      </c>
      <c r="R199" s="174">
        <f t="shared" si="19"/>
        <v>7.9920000000000005E-2</v>
      </c>
      <c r="S199" s="174">
        <v>0</v>
      </c>
      <c r="T199" s="175">
        <f t="shared" si="20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6" t="s">
        <v>297</v>
      </c>
      <c r="AT199" s="176" t="s">
        <v>341</v>
      </c>
      <c r="AU199" s="176" t="s">
        <v>93</v>
      </c>
      <c r="AY199" s="14" t="s">
        <v>173</v>
      </c>
      <c r="BE199" s="100">
        <f t="shared" si="21"/>
        <v>0</v>
      </c>
      <c r="BF199" s="100">
        <f t="shared" si="22"/>
        <v>0</v>
      </c>
      <c r="BG199" s="100">
        <f t="shared" si="23"/>
        <v>0</v>
      </c>
      <c r="BH199" s="100">
        <f t="shared" si="24"/>
        <v>0</v>
      </c>
      <c r="BI199" s="100">
        <f t="shared" si="25"/>
        <v>0</v>
      </c>
      <c r="BJ199" s="14" t="s">
        <v>93</v>
      </c>
      <c r="BK199" s="100">
        <f t="shared" si="26"/>
        <v>0</v>
      </c>
      <c r="BL199" s="14" t="s">
        <v>234</v>
      </c>
      <c r="BM199" s="176" t="s">
        <v>686</v>
      </c>
    </row>
    <row r="200" spans="1:65" s="2" customFormat="1" ht="37.9" customHeight="1">
      <c r="A200" s="32"/>
      <c r="B200" s="132"/>
      <c r="C200" s="177" t="s">
        <v>687</v>
      </c>
      <c r="D200" s="177" t="s">
        <v>341</v>
      </c>
      <c r="E200" s="178" t="s">
        <v>674</v>
      </c>
      <c r="F200" s="179" t="s">
        <v>675</v>
      </c>
      <c r="G200" s="180" t="s">
        <v>261</v>
      </c>
      <c r="H200" s="181">
        <v>7.25</v>
      </c>
      <c r="I200" s="182"/>
      <c r="J200" s="183"/>
      <c r="K200" s="184"/>
      <c r="L200" s="185"/>
      <c r="M200" s="186" t="s">
        <v>1</v>
      </c>
      <c r="N200" s="187" t="s">
        <v>48</v>
      </c>
      <c r="O200" s="58"/>
      <c r="P200" s="174">
        <f t="shared" si="18"/>
        <v>0</v>
      </c>
      <c r="Q200" s="174">
        <v>2.2200000000000002E-3</v>
      </c>
      <c r="R200" s="174">
        <f t="shared" si="19"/>
        <v>1.6095000000000002E-2</v>
      </c>
      <c r="S200" s="174">
        <v>0</v>
      </c>
      <c r="T200" s="175">
        <f t="shared" si="20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6" t="s">
        <v>297</v>
      </c>
      <c r="AT200" s="176" t="s">
        <v>341</v>
      </c>
      <c r="AU200" s="176" t="s">
        <v>93</v>
      </c>
      <c r="AY200" s="14" t="s">
        <v>173</v>
      </c>
      <c r="BE200" s="100">
        <f t="shared" si="21"/>
        <v>0</v>
      </c>
      <c r="BF200" s="100">
        <f t="shared" si="22"/>
        <v>0</v>
      </c>
      <c r="BG200" s="100">
        <f t="shared" si="23"/>
        <v>0</v>
      </c>
      <c r="BH200" s="100">
        <f t="shared" si="24"/>
        <v>0</v>
      </c>
      <c r="BI200" s="100">
        <f t="shared" si="25"/>
        <v>0</v>
      </c>
      <c r="BJ200" s="14" t="s">
        <v>93</v>
      </c>
      <c r="BK200" s="100">
        <f t="shared" si="26"/>
        <v>0</v>
      </c>
      <c r="BL200" s="14" t="s">
        <v>234</v>
      </c>
      <c r="BM200" s="176" t="s">
        <v>688</v>
      </c>
    </row>
    <row r="201" spans="1:65" s="2" customFormat="1" ht="37.9" customHeight="1">
      <c r="A201" s="32"/>
      <c r="B201" s="132"/>
      <c r="C201" s="177" t="s">
        <v>689</v>
      </c>
      <c r="D201" s="177" t="s">
        <v>341</v>
      </c>
      <c r="E201" s="178" t="s">
        <v>667</v>
      </c>
      <c r="F201" s="179" t="s">
        <v>668</v>
      </c>
      <c r="G201" s="180" t="s">
        <v>362</v>
      </c>
      <c r="H201" s="181">
        <v>41</v>
      </c>
      <c r="I201" s="182"/>
      <c r="J201" s="183"/>
      <c r="K201" s="184"/>
      <c r="L201" s="185"/>
      <c r="M201" s="186" t="s">
        <v>1</v>
      </c>
      <c r="N201" s="187" t="s">
        <v>48</v>
      </c>
      <c r="O201" s="58"/>
      <c r="P201" s="174">
        <f t="shared" si="18"/>
        <v>0</v>
      </c>
      <c r="Q201" s="174">
        <v>1E-4</v>
      </c>
      <c r="R201" s="174">
        <f t="shared" si="19"/>
        <v>4.1000000000000003E-3</v>
      </c>
      <c r="S201" s="174">
        <v>0</v>
      </c>
      <c r="T201" s="175">
        <f t="shared" si="20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6" t="s">
        <v>297</v>
      </c>
      <c r="AT201" s="176" t="s">
        <v>341</v>
      </c>
      <c r="AU201" s="176" t="s">
        <v>93</v>
      </c>
      <c r="AY201" s="14" t="s">
        <v>173</v>
      </c>
      <c r="BE201" s="100">
        <f t="shared" si="21"/>
        <v>0</v>
      </c>
      <c r="BF201" s="100">
        <f t="shared" si="22"/>
        <v>0</v>
      </c>
      <c r="BG201" s="100">
        <f t="shared" si="23"/>
        <v>0</v>
      </c>
      <c r="BH201" s="100">
        <f t="shared" si="24"/>
        <v>0</v>
      </c>
      <c r="BI201" s="100">
        <f t="shared" si="25"/>
        <v>0</v>
      </c>
      <c r="BJ201" s="14" t="s">
        <v>93</v>
      </c>
      <c r="BK201" s="100">
        <f t="shared" si="26"/>
        <v>0</v>
      </c>
      <c r="BL201" s="14" t="s">
        <v>234</v>
      </c>
      <c r="BM201" s="176" t="s">
        <v>690</v>
      </c>
    </row>
    <row r="202" spans="1:65" s="2" customFormat="1" ht="24.2" customHeight="1">
      <c r="A202" s="32"/>
      <c r="B202" s="132"/>
      <c r="C202" s="164" t="s">
        <v>691</v>
      </c>
      <c r="D202" s="164" t="s">
        <v>175</v>
      </c>
      <c r="E202" s="165" t="s">
        <v>692</v>
      </c>
      <c r="F202" s="166" t="s">
        <v>693</v>
      </c>
      <c r="G202" s="167" t="s">
        <v>300</v>
      </c>
      <c r="H202" s="168">
        <v>5.3520000000000003</v>
      </c>
      <c r="I202" s="169"/>
      <c r="J202" s="170"/>
      <c r="K202" s="171"/>
      <c r="L202" s="33"/>
      <c r="M202" s="172" t="s">
        <v>1</v>
      </c>
      <c r="N202" s="173" t="s">
        <v>48</v>
      </c>
      <c r="O202" s="58"/>
      <c r="P202" s="174">
        <f t="shared" si="18"/>
        <v>0</v>
      </c>
      <c r="Q202" s="174">
        <v>0</v>
      </c>
      <c r="R202" s="174">
        <f t="shared" si="19"/>
        <v>0</v>
      </c>
      <c r="S202" s="174">
        <v>0</v>
      </c>
      <c r="T202" s="175">
        <f t="shared" si="20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6" t="s">
        <v>234</v>
      </c>
      <c r="AT202" s="176" t="s">
        <v>175</v>
      </c>
      <c r="AU202" s="176" t="s">
        <v>93</v>
      </c>
      <c r="AY202" s="14" t="s">
        <v>173</v>
      </c>
      <c r="BE202" s="100">
        <f t="shared" si="21"/>
        <v>0</v>
      </c>
      <c r="BF202" s="100">
        <f t="shared" si="22"/>
        <v>0</v>
      </c>
      <c r="BG202" s="100">
        <f t="shared" si="23"/>
        <v>0</v>
      </c>
      <c r="BH202" s="100">
        <f t="shared" si="24"/>
        <v>0</v>
      </c>
      <c r="BI202" s="100">
        <f t="shared" si="25"/>
        <v>0</v>
      </c>
      <c r="BJ202" s="14" t="s">
        <v>93</v>
      </c>
      <c r="BK202" s="100">
        <f t="shared" si="26"/>
        <v>0</v>
      </c>
      <c r="BL202" s="14" t="s">
        <v>234</v>
      </c>
      <c r="BM202" s="176" t="s">
        <v>694</v>
      </c>
    </row>
    <row r="203" spans="1:65" s="12" customFormat="1" ht="22.9" customHeight="1">
      <c r="B203" s="151"/>
      <c r="D203" s="152" t="s">
        <v>81</v>
      </c>
      <c r="E203" s="162" t="s">
        <v>695</v>
      </c>
      <c r="F203" s="162" t="s">
        <v>696</v>
      </c>
      <c r="I203" s="154"/>
      <c r="J203" s="163"/>
      <c r="L203" s="151"/>
      <c r="M203" s="156"/>
      <c r="N203" s="157"/>
      <c r="O203" s="157"/>
      <c r="P203" s="158">
        <f>SUM(P204:P219)</f>
        <v>0</v>
      </c>
      <c r="Q203" s="157"/>
      <c r="R203" s="158">
        <f>SUM(R204:R219)</f>
        <v>1.5152612599999999</v>
      </c>
      <c r="S203" s="157"/>
      <c r="T203" s="159">
        <f>SUM(T204:T219)</f>
        <v>0</v>
      </c>
      <c r="AR203" s="152" t="s">
        <v>93</v>
      </c>
      <c r="AT203" s="160" t="s">
        <v>81</v>
      </c>
      <c r="AU203" s="160" t="s">
        <v>88</v>
      </c>
      <c r="AY203" s="152" t="s">
        <v>173</v>
      </c>
      <c r="BK203" s="161">
        <f>SUM(BK204:BK219)</f>
        <v>0</v>
      </c>
    </row>
    <row r="204" spans="1:65" s="2" customFormat="1" ht="24.2" customHeight="1">
      <c r="A204" s="32"/>
      <c r="B204" s="132"/>
      <c r="C204" s="164" t="s">
        <v>697</v>
      </c>
      <c r="D204" s="164" t="s">
        <v>175</v>
      </c>
      <c r="E204" s="165" t="s">
        <v>698</v>
      </c>
      <c r="F204" s="166" t="s">
        <v>699</v>
      </c>
      <c r="G204" s="167" t="s">
        <v>261</v>
      </c>
      <c r="H204" s="168">
        <v>20.9</v>
      </c>
      <c r="I204" s="169"/>
      <c r="J204" s="170"/>
      <c r="K204" s="171"/>
      <c r="L204" s="33"/>
      <c r="M204" s="172" t="s">
        <v>1</v>
      </c>
      <c r="N204" s="173" t="s">
        <v>48</v>
      </c>
      <c r="O204" s="58"/>
      <c r="P204" s="174">
        <f t="shared" ref="P204:P219" si="27">O204*H204</f>
        <v>0</v>
      </c>
      <c r="Q204" s="174">
        <v>2.1000000000000001E-4</v>
      </c>
      <c r="R204" s="174">
        <f t="shared" ref="R204:R219" si="28">Q204*H204</f>
        <v>4.3889999999999997E-3</v>
      </c>
      <c r="S204" s="174">
        <v>0</v>
      </c>
      <c r="T204" s="175">
        <f t="shared" ref="T204:T219" si="29"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6" t="s">
        <v>234</v>
      </c>
      <c r="AT204" s="176" t="s">
        <v>175</v>
      </c>
      <c r="AU204" s="176" t="s">
        <v>93</v>
      </c>
      <c r="AY204" s="14" t="s">
        <v>173</v>
      </c>
      <c r="BE204" s="100">
        <f t="shared" ref="BE204:BE219" si="30">IF(N204="základná",J204,0)</f>
        <v>0</v>
      </c>
      <c r="BF204" s="100">
        <f t="shared" ref="BF204:BF219" si="31">IF(N204="znížená",J204,0)</f>
        <v>0</v>
      </c>
      <c r="BG204" s="100">
        <f t="shared" ref="BG204:BG219" si="32">IF(N204="zákl. prenesená",J204,0)</f>
        <v>0</v>
      </c>
      <c r="BH204" s="100">
        <f t="shared" ref="BH204:BH219" si="33">IF(N204="zníž. prenesená",J204,0)</f>
        <v>0</v>
      </c>
      <c r="BI204" s="100">
        <f t="shared" ref="BI204:BI219" si="34">IF(N204="nulová",J204,0)</f>
        <v>0</v>
      </c>
      <c r="BJ204" s="14" t="s">
        <v>93</v>
      </c>
      <c r="BK204" s="100">
        <f t="shared" ref="BK204:BK219" si="35">ROUND(I204*H204,2)</f>
        <v>0</v>
      </c>
      <c r="BL204" s="14" t="s">
        <v>234</v>
      </c>
      <c r="BM204" s="176" t="s">
        <v>700</v>
      </c>
    </row>
    <row r="205" spans="1:65" s="2" customFormat="1" ht="37.9" customHeight="1">
      <c r="A205" s="32"/>
      <c r="B205" s="132"/>
      <c r="C205" s="177" t="s">
        <v>701</v>
      </c>
      <c r="D205" s="177" t="s">
        <v>341</v>
      </c>
      <c r="E205" s="178" t="s">
        <v>624</v>
      </c>
      <c r="F205" s="179" t="s">
        <v>625</v>
      </c>
      <c r="G205" s="180" t="s">
        <v>261</v>
      </c>
      <c r="H205" s="181">
        <v>21.945</v>
      </c>
      <c r="I205" s="182"/>
      <c r="J205" s="183"/>
      <c r="K205" s="184"/>
      <c r="L205" s="185"/>
      <c r="M205" s="186" t="s">
        <v>1</v>
      </c>
      <c r="N205" s="187" t="s">
        <v>48</v>
      </c>
      <c r="O205" s="58"/>
      <c r="P205" s="174">
        <f t="shared" si="27"/>
        <v>0</v>
      </c>
      <c r="Q205" s="174">
        <v>1E-4</v>
      </c>
      <c r="R205" s="174">
        <f t="shared" si="28"/>
        <v>2.1945000000000003E-3</v>
      </c>
      <c r="S205" s="174">
        <v>0</v>
      </c>
      <c r="T205" s="175">
        <f t="shared" si="29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6" t="s">
        <v>297</v>
      </c>
      <c r="AT205" s="176" t="s">
        <v>341</v>
      </c>
      <c r="AU205" s="176" t="s">
        <v>93</v>
      </c>
      <c r="AY205" s="14" t="s">
        <v>173</v>
      </c>
      <c r="BE205" s="100">
        <f t="shared" si="30"/>
        <v>0</v>
      </c>
      <c r="BF205" s="100">
        <f t="shared" si="31"/>
        <v>0</v>
      </c>
      <c r="BG205" s="100">
        <f t="shared" si="32"/>
        <v>0</v>
      </c>
      <c r="BH205" s="100">
        <f t="shared" si="33"/>
        <v>0</v>
      </c>
      <c r="BI205" s="100">
        <f t="shared" si="34"/>
        <v>0</v>
      </c>
      <c r="BJ205" s="14" t="s">
        <v>93</v>
      </c>
      <c r="BK205" s="100">
        <f t="shared" si="35"/>
        <v>0</v>
      </c>
      <c r="BL205" s="14" t="s">
        <v>234</v>
      </c>
      <c r="BM205" s="176" t="s">
        <v>702</v>
      </c>
    </row>
    <row r="206" spans="1:65" s="2" customFormat="1" ht="37.9" customHeight="1">
      <c r="A206" s="32"/>
      <c r="B206" s="132"/>
      <c r="C206" s="177" t="s">
        <v>703</v>
      </c>
      <c r="D206" s="177" t="s">
        <v>341</v>
      </c>
      <c r="E206" s="178" t="s">
        <v>627</v>
      </c>
      <c r="F206" s="179" t="s">
        <v>628</v>
      </c>
      <c r="G206" s="180" t="s">
        <v>261</v>
      </c>
      <c r="H206" s="181">
        <v>21.945</v>
      </c>
      <c r="I206" s="182"/>
      <c r="J206" s="183"/>
      <c r="K206" s="184"/>
      <c r="L206" s="185"/>
      <c r="M206" s="186" t="s">
        <v>1</v>
      </c>
      <c r="N206" s="187" t="s">
        <v>48</v>
      </c>
      <c r="O206" s="58"/>
      <c r="P206" s="174">
        <f t="shared" si="27"/>
        <v>0</v>
      </c>
      <c r="Q206" s="174">
        <v>1E-4</v>
      </c>
      <c r="R206" s="174">
        <f t="shared" si="28"/>
        <v>2.1945000000000003E-3</v>
      </c>
      <c r="S206" s="174">
        <v>0</v>
      </c>
      <c r="T206" s="175">
        <f t="shared" si="29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6" t="s">
        <v>297</v>
      </c>
      <c r="AT206" s="176" t="s">
        <v>341</v>
      </c>
      <c r="AU206" s="176" t="s">
        <v>93</v>
      </c>
      <c r="AY206" s="14" t="s">
        <v>173</v>
      </c>
      <c r="BE206" s="100">
        <f t="shared" si="30"/>
        <v>0</v>
      </c>
      <c r="BF206" s="100">
        <f t="shared" si="31"/>
        <v>0</v>
      </c>
      <c r="BG206" s="100">
        <f t="shared" si="32"/>
        <v>0</v>
      </c>
      <c r="BH206" s="100">
        <f t="shared" si="33"/>
        <v>0</v>
      </c>
      <c r="BI206" s="100">
        <f t="shared" si="34"/>
        <v>0</v>
      </c>
      <c r="BJ206" s="14" t="s">
        <v>93</v>
      </c>
      <c r="BK206" s="100">
        <f t="shared" si="35"/>
        <v>0</v>
      </c>
      <c r="BL206" s="14" t="s">
        <v>234</v>
      </c>
      <c r="BM206" s="176" t="s">
        <v>704</v>
      </c>
    </row>
    <row r="207" spans="1:65" s="2" customFormat="1" ht="49.15" customHeight="1">
      <c r="A207" s="32"/>
      <c r="B207" s="132"/>
      <c r="C207" s="177" t="s">
        <v>705</v>
      </c>
      <c r="D207" s="177" t="s">
        <v>341</v>
      </c>
      <c r="E207" s="178" t="s">
        <v>706</v>
      </c>
      <c r="F207" s="179" t="s">
        <v>707</v>
      </c>
      <c r="G207" s="180" t="s">
        <v>178</v>
      </c>
      <c r="H207" s="181">
        <v>2.2549999999999999</v>
      </c>
      <c r="I207" s="182"/>
      <c r="J207" s="183"/>
      <c r="K207" s="184"/>
      <c r="L207" s="185"/>
      <c r="M207" s="186" t="s">
        <v>1</v>
      </c>
      <c r="N207" s="187" t="s">
        <v>48</v>
      </c>
      <c r="O207" s="58"/>
      <c r="P207" s="174">
        <f t="shared" si="27"/>
        <v>0</v>
      </c>
      <c r="Q207" s="174">
        <v>3.1899999999999998E-2</v>
      </c>
      <c r="R207" s="174">
        <f t="shared" si="28"/>
        <v>7.1934499999999998E-2</v>
      </c>
      <c r="S207" s="174">
        <v>0</v>
      </c>
      <c r="T207" s="175">
        <f t="shared" si="29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6" t="s">
        <v>297</v>
      </c>
      <c r="AT207" s="176" t="s">
        <v>341</v>
      </c>
      <c r="AU207" s="176" t="s">
        <v>93</v>
      </c>
      <c r="AY207" s="14" t="s">
        <v>173</v>
      </c>
      <c r="BE207" s="100">
        <f t="shared" si="30"/>
        <v>0</v>
      </c>
      <c r="BF207" s="100">
        <f t="shared" si="31"/>
        <v>0</v>
      </c>
      <c r="BG207" s="100">
        <f t="shared" si="32"/>
        <v>0</v>
      </c>
      <c r="BH207" s="100">
        <f t="shared" si="33"/>
        <v>0</v>
      </c>
      <c r="BI207" s="100">
        <f t="shared" si="34"/>
        <v>0</v>
      </c>
      <c r="BJ207" s="14" t="s">
        <v>93</v>
      </c>
      <c r="BK207" s="100">
        <f t="shared" si="35"/>
        <v>0</v>
      </c>
      <c r="BL207" s="14" t="s">
        <v>234</v>
      </c>
      <c r="BM207" s="176" t="s">
        <v>708</v>
      </c>
    </row>
    <row r="208" spans="1:65" s="2" customFormat="1" ht="62.65" customHeight="1">
      <c r="A208" s="32"/>
      <c r="B208" s="132"/>
      <c r="C208" s="177" t="s">
        <v>709</v>
      </c>
      <c r="D208" s="177" t="s">
        <v>341</v>
      </c>
      <c r="E208" s="178" t="s">
        <v>710</v>
      </c>
      <c r="F208" s="179" t="s">
        <v>711</v>
      </c>
      <c r="G208" s="180" t="s">
        <v>178</v>
      </c>
      <c r="H208" s="181">
        <v>6.2290000000000001</v>
      </c>
      <c r="I208" s="182"/>
      <c r="J208" s="183"/>
      <c r="K208" s="184"/>
      <c r="L208" s="185"/>
      <c r="M208" s="186" t="s">
        <v>1</v>
      </c>
      <c r="N208" s="187" t="s">
        <v>48</v>
      </c>
      <c r="O208" s="58"/>
      <c r="P208" s="174">
        <f t="shared" si="27"/>
        <v>0</v>
      </c>
      <c r="Q208" s="174">
        <v>3.3500000000000002E-2</v>
      </c>
      <c r="R208" s="174">
        <f t="shared" si="28"/>
        <v>0.20867150000000001</v>
      </c>
      <c r="S208" s="174">
        <v>0</v>
      </c>
      <c r="T208" s="175">
        <f t="shared" si="29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6" t="s">
        <v>297</v>
      </c>
      <c r="AT208" s="176" t="s">
        <v>341</v>
      </c>
      <c r="AU208" s="176" t="s">
        <v>93</v>
      </c>
      <c r="AY208" s="14" t="s">
        <v>173</v>
      </c>
      <c r="BE208" s="100">
        <f t="shared" si="30"/>
        <v>0</v>
      </c>
      <c r="BF208" s="100">
        <f t="shared" si="31"/>
        <v>0</v>
      </c>
      <c r="BG208" s="100">
        <f t="shared" si="32"/>
        <v>0</v>
      </c>
      <c r="BH208" s="100">
        <f t="shared" si="33"/>
        <v>0</v>
      </c>
      <c r="BI208" s="100">
        <f t="shared" si="34"/>
        <v>0</v>
      </c>
      <c r="BJ208" s="14" t="s">
        <v>93</v>
      </c>
      <c r="BK208" s="100">
        <f t="shared" si="35"/>
        <v>0</v>
      </c>
      <c r="BL208" s="14" t="s">
        <v>234</v>
      </c>
      <c r="BM208" s="176" t="s">
        <v>712</v>
      </c>
    </row>
    <row r="209" spans="1:65" s="2" customFormat="1" ht="24.2" customHeight="1">
      <c r="A209" s="32"/>
      <c r="B209" s="132"/>
      <c r="C209" s="164" t="s">
        <v>713</v>
      </c>
      <c r="D209" s="164" t="s">
        <v>175</v>
      </c>
      <c r="E209" s="165" t="s">
        <v>714</v>
      </c>
      <c r="F209" s="166" t="s">
        <v>715</v>
      </c>
      <c r="G209" s="167" t="s">
        <v>178</v>
      </c>
      <c r="H209" s="168">
        <v>93.7</v>
      </c>
      <c r="I209" s="169"/>
      <c r="J209" s="170"/>
      <c r="K209" s="171"/>
      <c r="L209" s="33"/>
      <c r="M209" s="172" t="s">
        <v>1</v>
      </c>
      <c r="N209" s="173" t="s">
        <v>48</v>
      </c>
      <c r="O209" s="58"/>
      <c r="P209" s="174">
        <f t="shared" si="27"/>
        <v>0</v>
      </c>
      <c r="Q209" s="174">
        <v>1E-4</v>
      </c>
      <c r="R209" s="174">
        <f t="shared" si="28"/>
        <v>9.3700000000000016E-3</v>
      </c>
      <c r="S209" s="174">
        <v>0</v>
      </c>
      <c r="T209" s="175">
        <f t="shared" si="29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6" t="s">
        <v>234</v>
      </c>
      <c r="AT209" s="176" t="s">
        <v>175</v>
      </c>
      <c r="AU209" s="176" t="s">
        <v>93</v>
      </c>
      <c r="AY209" s="14" t="s">
        <v>173</v>
      </c>
      <c r="BE209" s="100">
        <f t="shared" si="30"/>
        <v>0</v>
      </c>
      <c r="BF209" s="100">
        <f t="shared" si="31"/>
        <v>0</v>
      </c>
      <c r="BG209" s="100">
        <f t="shared" si="32"/>
        <v>0</v>
      </c>
      <c r="BH209" s="100">
        <f t="shared" si="33"/>
        <v>0</v>
      </c>
      <c r="BI209" s="100">
        <f t="shared" si="34"/>
        <v>0</v>
      </c>
      <c r="BJ209" s="14" t="s">
        <v>93</v>
      </c>
      <c r="BK209" s="100">
        <f t="shared" si="35"/>
        <v>0</v>
      </c>
      <c r="BL209" s="14" t="s">
        <v>234</v>
      </c>
      <c r="BM209" s="176" t="s">
        <v>716</v>
      </c>
    </row>
    <row r="210" spans="1:65" s="2" customFormat="1" ht="37.9" customHeight="1">
      <c r="A210" s="32"/>
      <c r="B210" s="132"/>
      <c r="C210" s="177" t="s">
        <v>717</v>
      </c>
      <c r="D210" s="177" t="s">
        <v>341</v>
      </c>
      <c r="E210" s="178" t="s">
        <v>718</v>
      </c>
      <c r="F210" s="179" t="s">
        <v>719</v>
      </c>
      <c r="G210" s="180" t="s">
        <v>178</v>
      </c>
      <c r="H210" s="181">
        <v>93.7</v>
      </c>
      <c r="I210" s="182"/>
      <c r="J210" s="183"/>
      <c r="K210" s="184"/>
      <c r="L210" s="185"/>
      <c r="M210" s="186" t="s">
        <v>1</v>
      </c>
      <c r="N210" s="187" t="s">
        <v>48</v>
      </c>
      <c r="O210" s="58"/>
      <c r="P210" s="174">
        <f t="shared" si="27"/>
        <v>0</v>
      </c>
      <c r="Q210" s="174">
        <v>2E-3</v>
      </c>
      <c r="R210" s="174">
        <f t="shared" si="28"/>
        <v>0.18740000000000001</v>
      </c>
      <c r="S210" s="174">
        <v>0</v>
      </c>
      <c r="T210" s="175">
        <f t="shared" si="29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6" t="s">
        <v>297</v>
      </c>
      <c r="AT210" s="176" t="s">
        <v>341</v>
      </c>
      <c r="AU210" s="176" t="s">
        <v>93</v>
      </c>
      <c r="AY210" s="14" t="s">
        <v>173</v>
      </c>
      <c r="BE210" s="100">
        <f t="shared" si="30"/>
        <v>0</v>
      </c>
      <c r="BF210" s="100">
        <f t="shared" si="31"/>
        <v>0</v>
      </c>
      <c r="BG210" s="100">
        <f t="shared" si="32"/>
        <v>0</v>
      </c>
      <c r="BH210" s="100">
        <f t="shared" si="33"/>
        <v>0</v>
      </c>
      <c r="BI210" s="100">
        <f t="shared" si="34"/>
        <v>0</v>
      </c>
      <c r="BJ210" s="14" t="s">
        <v>93</v>
      </c>
      <c r="BK210" s="100">
        <f t="shared" si="35"/>
        <v>0</v>
      </c>
      <c r="BL210" s="14" t="s">
        <v>234</v>
      </c>
      <c r="BM210" s="176" t="s">
        <v>720</v>
      </c>
    </row>
    <row r="211" spans="1:65" s="2" customFormat="1" ht="37.9" customHeight="1">
      <c r="A211" s="32"/>
      <c r="B211" s="132"/>
      <c r="C211" s="177" t="s">
        <v>721</v>
      </c>
      <c r="D211" s="177" t="s">
        <v>341</v>
      </c>
      <c r="E211" s="178" t="s">
        <v>722</v>
      </c>
      <c r="F211" s="179" t="s">
        <v>723</v>
      </c>
      <c r="G211" s="180" t="s">
        <v>362</v>
      </c>
      <c r="H211" s="181">
        <v>53</v>
      </c>
      <c r="I211" s="182"/>
      <c r="J211" s="183"/>
      <c r="K211" s="184"/>
      <c r="L211" s="185"/>
      <c r="M211" s="186" t="s">
        <v>1</v>
      </c>
      <c r="N211" s="187" t="s">
        <v>48</v>
      </c>
      <c r="O211" s="58"/>
      <c r="P211" s="174">
        <f t="shared" si="27"/>
        <v>0</v>
      </c>
      <c r="Q211" s="174">
        <v>1E-4</v>
      </c>
      <c r="R211" s="174">
        <f t="shared" si="28"/>
        <v>5.3E-3</v>
      </c>
      <c r="S211" s="174">
        <v>0</v>
      </c>
      <c r="T211" s="175">
        <f t="shared" si="29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6" t="s">
        <v>297</v>
      </c>
      <c r="AT211" s="176" t="s">
        <v>341</v>
      </c>
      <c r="AU211" s="176" t="s">
        <v>93</v>
      </c>
      <c r="AY211" s="14" t="s">
        <v>173</v>
      </c>
      <c r="BE211" s="100">
        <f t="shared" si="30"/>
        <v>0</v>
      </c>
      <c r="BF211" s="100">
        <f t="shared" si="31"/>
        <v>0</v>
      </c>
      <c r="BG211" s="100">
        <f t="shared" si="32"/>
        <v>0</v>
      </c>
      <c r="BH211" s="100">
        <f t="shared" si="33"/>
        <v>0</v>
      </c>
      <c r="BI211" s="100">
        <f t="shared" si="34"/>
        <v>0</v>
      </c>
      <c r="BJ211" s="14" t="s">
        <v>93</v>
      </c>
      <c r="BK211" s="100">
        <f t="shared" si="35"/>
        <v>0</v>
      </c>
      <c r="BL211" s="14" t="s">
        <v>234</v>
      </c>
      <c r="BM211" s="176" t="s">
        <v>724</v>
      </c>
    </row>
    <row r="212" spans="1:65" s="2" customFormat="1" ht="24.2" customHeight="1">
      <c r="A212" s="32"/>
      <c r="B212" s="132"/>
      <c r="C212" s="164" t="s">
        <v>725</v>
      </c>
      <c r="D212" s="164" t="s">
        <v>175</v>
      </c>
      <c r="E212" s="165" t="s">
        <v>726</v>
      </c>
      <c r="F212" s="166" t="s">
        <v>727</v>
      </c>
      <c r="G212" s="167" t="s">
        <v>178</v>
      </c>
      <c r="H212" s="168">
        <v>13.397</v>
      </c>
      <c r="I212" s="169"/>
      <c r="J212" s="170"/>
      <c r="K212" s="171"/>
      <c r="L212" s="33"/>
      <c r="M212" s="172" t="s">
        <v>1</v>
      </c>
      <c r="N212" s="173" t="s">
        <v>48</v>
      </c>
      <c r="O212" s="58"/>
      <c r="P212" s="174">
        <f t="shared" si="27"/>
        <v>0</v>
      </c>
      <c r="Q212" s="174">
        <v>1E-4</v>
      </c>
      <c r="R212" s="174">
        <f t="shared" si="28"/>
        <v>1.3397000000000001E-3</v>
      </c>
      <c r="S212" s="174">
        <v>0</v>
      </c>
      <c r="T212" s="175">
        <f t="shared" si="29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6" t="s">
        <v>234</v>
      </c>
      <c r="AT212" s="176" t="s">
        <v>175</v>
      </c>
      <c r="AU212" s="176" t="s">
        <v>93</v>
      </c>
      <c r="AY212" s="14" t="s">
        <v>173</v>
      </c>
      <c r="BE212" s="100">
        <f t="shared" si="30"/>
        <v>0</v>
      </c>
      <c r="BF212" s="100">
        <f t="shared" si="31"/>
        <v>0</v>
      </c>
      <c r="BG212" s="100">
        <f t="shared" si="32"/>
        <v>0</v>
      </c>
      <c r="BH212" s="100">
        <f t="shared" si="33"/>
        <v>0</v>
      </c>
      <c r="BI212" s="100">
        <f t="shared" si="34"/>
        <v>0</v>
      </c>
      <c r="BJ212" s="14" t="s">
        <v>93</v>
      </c>
      <c r="BK212" s="100">
        <f t="shared" si="35"/>
        <v>0</v>
      </c>
      <c r="BL212" s="14" t="s">
        <v>234</v>
      </c>
      <c r="BM212" s="176" t="s">
        <v>728</v>
      </c>
    </row>
    <row r="213" spans="1:65" s="2" customFormat="1" ht="24.2" customHeight="1">
      <c r="A213" s="32"/>
      <c r="B213" s="132"/>
      <c r="C213" s="177" t="s">
        <v>729</v>
      </c>
      <c r="D213" s="177" t="s">
        <v>341</v>
      </c>
      <c r="E213" s="178" t="s">
        <v>730</v>
      </c>
      <c r="F213" s="179" t="s">
        <v>731</v>
      </c>
      <c r="G213" s="180" t="s">
        <v>178</v>
      </c>
      <c r="H213" s="181">
        <v>13.397</v>
      </c>
      <c r="I213" s="182"/>
      <c r="J213" s="183"/>
      <c r="K213" s="184"/>
      <c r="L213" s="185"/>
      <c r="M213" s="186" t="s">
        <v>1</v>
      </c>
      <c r="N213" s="187" t="s">
        <v>48</v>
      </c>
      <c r="O213" s="58"/>
      <c r="P213" s="174">
        <f t="shared" si="27"/>
        <v>0</v>
      </c>
      <c r="Q213" s="174">
        <v>1E-3</v>
      </c>
      <c r="R213" s="174">
        <f t="shared" si="28"/>
        <v>1.3397000000000001E-2</v>
      </c>
      <c r="S213" s="174">
        <v>0</v>
      </c>
      <c r="T213" s="175">
        <f t="shared" si="29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6" t="s">
        <v>297</v>
      </c>
      <c r="AT213" s="176" t="s">
        <v>341</v>
      </c>
      <c r="AU213" s="176" t="s">
        <v>93</v>
      </c>
      <c r="AY213" s="14" t="s">
        <v>173</v>
      </c>
      <c r="BE213" s="100">
        <f t="shared" si="30"/>
        <v>0</v>
      </c>
      <c r="BF213" s="100">
        <f t="shared" si="31"/>
        <v>0</v>
      </c>
      <c r="BG213" s="100">
        <f t="shared" si="32"/>
        <v>0</v>
      </c>
      <c r="BH213" s="100">
        <f t="shared" si="33"/>
        <v>0</v>
      </c>
      <c r="BI213" s="100">
        <f t="shared" si="34"/>
        <v>0</v>
      </c>
      <c r="BJ213" s="14" t="s">
        <v>93</v>
      </c>
      <c r="BK213" s="100">
        <f t="shared" si="35"/>
        <v>0</v>
      </c>
      <c r="BL213" s="14" t="s">
        <v>234</v>
      </c>
      <c r="BM213" s="176" t="s">
        <v>732</v>
      </c>
    </row>
    <row r="214" spans="1:65" s="2" customFormat="1" ht="24.2" customHeight="1">
      <c r="A214" s="32"/>
      <c r="B214" s="132"/>
      <c r="C214" s="164" t="s">
        <v>733</v>
      </c>
      <c r="D214" s="164" t="s">
        <v>175</v>
      </c>
      <c r="E214" s="165" t="s">
        <v>734</v>
      </c>
      <c r="F214" s="166" t="s">
        <v>735</v>
      </c>
      <c r="G214" s="167" t="s">
        <v>178</v>
      </c>
      <c r="H214" s="168">
        <v>44.356000000000002</v>
      </c>
      <c r="I214" s="169"/>
      <c r="J214" s="170"/>
      <c r="K214" s="171"/>
      <c r="L214" s="33"/>
      <c r="M214" s="172" t="s">
        <v>1</v>
      </c>
      <c r="N214" s="173" t="s">
        <v>48</v>
      </c>
      <c r="O214" s="58"/>
      <c r="P214" s="174">
        <f t="shared" si="27"/>
        <v>0</v>
      </c>
      <c r="Q214" s="174">
        <v>1.0000000000000001E-5</v>
      </c>
      <c r="R214" s="174">
        <f t="shared" si="28"/>
        <v>4.4356000000000007E-4</v>
      </c>
      <c r="S214" s="174">
        <v>0</v>
      </c>
      <c r="T214" s="175">
        <f t="shared" si="29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6" t="s">
        <v>234</v>
      </c>
      <c r="AT214" s="176" t="s">
        <v>175</v>
      </c>
      <c r="AU214" s="176" t="s">
        <v>93</v>
      </c>
      <c r="AY214" s="14" t="s">
        <v>173</v>
      </c>
      <c r="BE214" s="100">
        <f t="shared" si="30"/>
        <v>0</v>
      </c>
      <c r="BF214" s="100">
        <f t="shared" si="31"/>
        <v>0</v>
      </c>
      <c r="BG214" s="100">
        <f t="shared" si="32"/>
        <v>0</v>
      </c>
      <c r="BH214" s="100">
        <f t="shared" si="33"/>
        <v>0</v>
      </c>
      <c r="BI214" s="100">
        <f t="shared" si="34"/>
        <v>0</v>
      </c>
      <c r="BJ214" s="14" t="s">
        <v>93</v>
      </c>
      <c r="BK214" s="100">
        <f t="shared" si="35"/>
        <v>0</v>
      </c>
      <c r="BL214" s="14" t="s">
        <v>234</v>
      </c>
      <c r="BM214" s="176" t="s">
        <v>736</v>
      </c>
    </row>
    <row r="215" spans="1:65" s="2" customFormat="1" ht="24.2" customHeight="1">
      <c r="A215" s="32"/>
      <c r="B215" s="132"/>
      <c r="C215" s="164" t="s">
        <v>737</v>
      </c>
      <c r="D215" s="164" t="s">
        <v>175</v>
      </c>
      <c r="E215" s="165" t="s">
        <v>738</v>
      </c>
      <c r="F215" s="166" t="s">
        <v>739</v>
      </c>
      <c r="G215" s="167" t="s">
        <v>740</v>
      </c>
      <c r="H215" s="168">
        <v>1082.508</v>
      </c>
      <c r="I215" s="169"/>
      <c r="J215" s="170"/>
      <c r="K215" s="171"/>
      <c r="L215" s="33"/>
      <c r="M215" s="172" t="s">
        <v>1</v>
      </c>
      <c r="N215" s="173" t="s">
        <v>48</v>
      </c>
      <c r="O215" s="58"/>
      <c r="P215" s="174">
        <f t="shared" si="27"/>
        <v>0</v>
      </c>
      <c r="Q215" s="174">
        <v>0</v>
      </c>
      <c r="R215" s="174">
        <f t="shared" si="28"/>
        <v>0</v>
      </c>
      <c r="S215" s="174">
        <v>0</v>
      </c>
      <c r="T215" s="175">
        <f t="shared" si="29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6" t="s">
        <v>234</v>
      </c>
      <c r="AT215" s="176" t="s">
        <v>175</v>
      </c>
      <c r="AU215" s="176" t="s">
        <v>93</v>
      </c>
      <c r="AY215" s="14" t="s">
        <v>173</v>
      </c>
      <c r="BE215" s="100">
        <f t="shared" si="30"/>
        <v>0</v>
      </c>
      <c r="BF215" s="100">
        <f t="shared" si="31"/>
        <v>0</v>
      </c>
      <c r="BG215" s="100">
        <f t="shared" si="32"/>
        <v>0</v>
      </c>
      <c r="BH215" s="100">
        <f t="shared" si="33"/>
        <v>0</v>
      </c>
      <c r="BI215" s="100">
        <f t="shared" si="34"/>
        <v>0</v>
      </c>
      <c r="BJ215" s="14" t="s">
        <v>93</v>
      </c>
      <c r="BK215" s="100">
        <f t="shared" si="35"/>
        <v>0</v>
      </c>
      <c r="BL215" s="14" t="s">
        <v>234</v>
      </c>
      <c r="BM215" s="176" t="s">
        <v>741</v>
      </c>
    </row>
    <row r="216" spans="1:65" s="2" customFormat="1" ht="24.2" customHeight="1">
      <c r="A216" s="32"/>
      <c r="B216" s="132"/>
      <c r="C216" s="177" t="s">
        <v>742</v>
      </c>
      <c r="D216" s="177" t="s">
        <v>341</v>
      </c>
      <c r="E216" s="178" t="s">
        <v>743</v>
      </c>
      <c r="F216" s="179" t="s">
        <v>744</v>
      </c>
      <c r="G216" s="180" t="s">
        <v>300</v>
      </c>
      <c r="H216" s="181">
        <v>0.36499999999999999</v>
      </c>
      <c r="I216" s="182"/>
      <c r="J216" s="183"/>
      <c r="K216" s="184"/>
      <c r="L216" s="185"/>
      <c r="M216" s="186" t="s">
        <v>1</v>
      </c>
      <c r="N216" s="187" t="s">
        <v>48</v>
      </c>
      <c r="O216" s="58"/>
      <c r="P216" s="174">
        <f t="shared" si="27"/>
        <v>0</v>
      </c>
      <c r="Q216" s="174">
        <v>1</v>
      </c>
      <c r="R216" s="174">
        <f t="shared" si="28"/>
        <v>0.36499999999999999</v>
      </c>
      <c r="S216" s="174">
        <v>0</v>
      </c>
      <c r="T216" s="175">
        <f t="shared" si="29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6" t="s">
        <v>297</v>
      </c>
      <c r="AT216" s="176" t="s">
        <v>341</v>
      </c>
      <c r="AU216" s="176" t="s">
        <v>93</v>
      </c>
      <c r="AY216" s="14" t="s">
        <v>173</v>
      </c>
      <c r="BE216" s="100">
        <f t="shared" si="30"/>
        <v>0</v>
      </c>
      <c r="BF216" s="100">
        <f t="shared" si="31"/>
        <v>0</v>
      </c>
      <c r="BG216" s="100">
        <f t="shared" si="32"/>
        <v>0</v>
      </c>
      <c r="BH216" s="100">
        <f t="shared" si="33"/>
        <v>0</v>
      </c>
      <c r="BI216" s="100">
        <f t="shared" si="34"/>
        <v>0</v>
      </c>
      <c r="BJ216" s="14" t="s">
        <v>93</v>
      </c>
      <c r="BK216" s="100">
        <f t="shared" si="35"/>
        <v>0</v>
      </c>
      <c r="BL216" s="14" t="s">
        <v>234</v>
      </c>
      <c r="BM216" s="176" t="s">
        <v>745</v>
      </c>
    </row>
    <row r="217" spans="1:65" s="2" customFormat="1" ht="24.2" customHeight="1">
      <c r="A217" s="32"/>
      <c r="B217" s="132"/>
      <c r="C217" s="177" t="s">
        <v>746</v>
      </c>
      <c r="D217" s="177" t="s">
        <v>341</v>
      </c>
      <c r="E217" s="178" t="s">
        <v>747</v>
      </c>
      <c r="F217" s="179" t="s">
        <v>748</v>
      </c>
      <c r="G217" s="180" t="s">
        <v>300</v>
      </c>
      <c r="H217" s="181">
        <v>0.61899999999999999</v>
      </c>
      <c r="I217" s="182"/>
      <c r="J217" s="183"/>
      <c r="K217" s="184"/>
      <c r="L217" s="185"/>
      <c r="M217" s="186" t="s">
        <v>1</v>
      </c>
      <c r="N217" s="187" t="s">
        <v>48</v>
      </c>
      <c r="O217" s="58"/>
      <c r="P217" s="174">
        <f t="shared" si="27"/>
        <v>0</v>
      </c>
      <c r="Q217" s="174">
        <v>1</v>
      </c>
      <c r="R217" s="174">
        <f t="shared" si="28"/>
        <v>0.61899999999999999</v>
      </c>
      <c r="S217" s="174">
        <v>0</v>
      </c>
      <c r="T217" s="175">
        <f t="shared" si="29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6" t="s">
        <v>297</v>
      </c>
      <c r="AT217" s="176" t="s">
        <v>341</v>
      </c>
      <c r="AU217" s="176" t="s">
        <v>93</v>
      </c>
      <c r="AY217" s="14" t="s">
        <v>173</v>
      </c>
      <c r="BE217" s="100">
        <f t="shared" si="30"/>
        <v>0</v>
      </c>
      <c r="BF217" s="100">
        <f t="shared" si="31"/>
        <v>0</v>
      </c>
      <c r="BG217" s="100">
        <f t="shared" si="32"/>
        <v>0</v>
      </c>
      <c r="BH217" s="100">
        <f t="shared" si="33"/>
        <v>0</v>
      </c>
      <c r="BI217" s="100">
        <f t="shared" si="34"/>
        <v>0</v>
      </c>
      <c r="BJ217" s="14" t="s">
        <v>93</v>
      </c>
      <c r="BK217" s="100">
        <f t="shared" si="35"/>
        <v>0</v>
      </c>
      <c r="BL217" s="14" t="s">
        <v>234</v>
      </c>
      <c r="BM217" s="176" t="s">
        <v>749</v>
      </c>
    </row>
    <row r="218" spans="1:65" s="2" customFormat="1" ht="14.45" customHeight="1">
      <c r="A218" s="32"/>
      <c r="B218" s="132"/>
      <c r="C218" s="177" t="s">
        <v>750</v>
      </c>
      <c r="D218" s="177" t="s">
        <v>341</v>
      </c>
      <c r="E218" s="178" t="s">
        <v>751</v>
      </c>
      <c r="F218" s="179" t="s">
        <v>752</v>
      </c>
      <c r="G218" s="180" t="s">
        <v>740</v>
      </c>
      <c r="H218" s="181">
        <v>98.507999999999996</v>
      </c>
      <c r="I218" s="182"/>
      <c r="J218" s="183"/>
      <c r="K218" s="184"/>
      <c r="L218" s="185"/>
      <c r="M218" s="186" t="s">
        <v>1</v>
      </c>
      <c r="N218" s="187" t="s">
        <v>48</v>
      </c>
      <c r="O218" s="58"/>
      <c r="P218" s="174">
        <f t="shared" si="27"/>
        <v>0</v>
      </c>
      <c r="Q218" s="174">
        <v>2.5000000000000001E-4</v>
      </c>
      <c r="R218" s="174">
        <f t="shared" si="28"/>
        <v>2.4627E-2</v>
      </c>
      <c r="S218" s="174">
        <v>0</v>
      </c>
      <c r="T218" s="175">
        <f t="shared" si="29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6" t="s">
        <v>297</v>
      </c>
      <c r="AT218" s="176" t="s">
        <v>341</v>
      </c>
      <c r="AU218" s="176" t="s">
        <v>93</v>
      </c>
      <c r="AY218" s="14" t="s">
        <v>173</v>
      </c>
      <c r="BE218" s="100">
        <f t="shared" si="30"/>
        <v>0</v>
      </c>
      <c r="BF218" s="100">
        <f t="shared" si="31"/>
        <v>0</v>
      </c>
      <c r="BG218" s="100">
        <f t="shared" si="32"/>
        <v>0</v>
      </c>
      <c r="BH218" s="100">
        <f t="shared" si="33"/>
        <v>0</v>
      </c>
      <c r="BI218" s="100">
        <f t="shared" si="34"/>
        <v>0</v>
      </c>
      <c r="BJ218" s="14" t="s">
        <v>93</v>
      </c>
      <c r="BK218" s="100">
        <f t="shared" si="35"/>
        <v>0</v>
      </c>
      <c r="BL218" s="14" t="s">
        <v>234</v>
      </c>
      <c r="BM218" s="176" t="s">
        <v>753</v>
      </c>
    </row>
    <row r="219" spans="1:65" s="2" customFormat="1" ht="24.2" customHeight="1">
      <c r="A219" s="32"/>
      <c r="B219" s="132"/>
      <c r="C219" s="164" t="s">
        <v>754</v>
      </c>
      <c r="D219" s="164" t="s">
        <v>175</v>
      </c>
      <c r="E219" s="165" t="s">
        <v>755</v>
      </c>
      <c r="F219" s="166" t="s">
        <v>756</v>
      </c>
      <c r="G219" s="167" t="s">
        <v>300</v>
      </c>
      <c r="H219" s="168">
        <v>1.5149999999999999</v>
      </c>
      <c r="I219" s="169"/>
      <c r="J219" s="170"/>
      <c r="K219" s="171"/>
      <c r="L219" s="33"/>
      <c r="M219" s="172" t="s">
        <v>1</v>
      </c>
      <c r="N219" s="173" t="s">
        <v>48</v>
      </c>
      <c r="O219" s="58"/>
      <c r="P219" s="174">
        <f t="shared" si="27"/>
        <v>0</v>
      </c>
      <c r="Q219" s="174">
        <v>0</v>
      </c>
      <c r="R219" s="174">
        <f t="shared" si="28"/>
        <v>0</v>
      </c>
      <c r="S219" s="174">
        <v>0</v>
      </c>
      <c r="T219" s="175">
        <f t="shared" si="29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6" t="s">
        <v>234</v>
      </c>
      <c r="AT219" s="176" t="s">
        <v>175</v>
      </c>
      <c r="AU219" s="176" t="s">
        <v>93</v>
      </c>
      <c r="AY219" s="14" t="s">
        <v>173</v>
      </c>
      <c r="BE219" s="100">
        <f t="shared" si="30"/>
        <v>0</v>
      </c>
      <c r="BF219" s="100">
        <f t="shared" si="31"/>
        <v>0</v>
      </c>
      <c r="BG219" s="100">
        <f t="shared" si="32"/>
        <v>0</v>
      </c>
      <c r="BH219" s="100">
        <f t="shared" si="33"/>
        <v>0</v>
      </c>
      <c r="BI219" s="100">
        <f t="shared" si="34"/>
        <v>0</v>
      </c>
      <c r="BJ219" s="14" t="s">
        <v>93</v>
      </c>
      <c r="BK219" s="100">
        <f t="shared" si="35"/>
        <v>0</v>
      </c>
      <c r="BL219" s="14" t="s">
        <v>234</v>
      </c>
      <c r="BM219" s="176" t="s">
        <v>757</v>
      </c>
    </row>
    <row r="220" spans="1:65" s="12" customFormat="1" ht="22.9" customHeight="1">
      <c r="B220" s="151"/>
      <c r="D220" s="152" t="s">
        <v>81</v>
      </c>
      <c r="E220" s="162" t="s">
        <v>521</v>
      </c>
      <c r="F220" s="162" t="s">
        <v>522</v>
      </c>
      <c r="I220" s="154"/>
      <c r="J220" s="163"/>
      <c r="L220" s="151"/>
      <c r="M220" s="156"/>
      <c r="N220" s="157"/>
      <c r="O220" s="157"/>
      <c r="P220" s="158">
        <f>SUM(P221:P222)</f>
        <v>0</v>
      </c>
      <c r="Q220" s="157"/>
      <c r="R220" s="158">
        <f>SUM(R221:R222)</f>
        <v>2.8387840000000004E-2</v>
      </c>
      <c r="S220" s="157"/>
      <c r="T220" s="159">
        <f>SUM(T221:T222)</f>
        <v>0</v>
      </c>
      <c r="AR220" s="152" t="s">
        <v>93</v>
      </c>
      <c r="AT220" s="160" t="s">
        <v>81</v>
      </c>
      <c r="AU220" s="160" t="s">
        <v>88</v>
      </c>
      <c r="AY220" s="152" t="s">
        <v>173</v>
      </c>
      <c r="BK220" s="161">
        <f>SUM(BK221:BK222)</f>
        <v>0</v>
      </c>
    </row>
    <row r="221" spans="1:65" s="2" customFormat="1" ht="24.2" customHeight="1">
      <c r="A221" s="32"/>
      <c r="B221" s="132"/>
      <c r="C221" s="164" t="s">
        <v>758</v>
      </c>
      <c r="D221" s="164" t="s">
        <v>175</v>
      </c>
      <c r="E221" s="165" t="s">
        <v>759</v>
      </c>
      <c r="F221" s="166" t="s">
        <v>760</v>
      </c>
      <c r="G221" s="167" t="s">
        <v>178</v>
      </c>
      <c r="H221" s="168">
        <v>88.712000000000003</v>
      </c>
      <c r="I221" s="169"/>
      <c r="J221" s="170"/>
      <c r="K221" s="171"/>
      <c r="L221" s="33"/>
      <c r="M221" s="172" t="s">
        <v>1</v>
      </c>
      <c r="N221" s="173" t="s">
        <v>48</v>
      </c>
      <c r="O221" s="58"/>
      <c r="P221" s="174">
        <f>O221*H221</f>
        <v>0</v>
      </c>
      <c r="Q221" s="174">
        <v>2.4000000000000001E-4</v>
      </c>
      <c r="R221" s="174">
        <f>Q221*H221</f>
        <v>2.1290880000000002E-2</v>
      </c>
      <c r="S221" s="174">
        <v>0</v>
      </c>
      <c r="T221" s="175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6" t="s">
        <v>234</v>
      </c>
      <c r="AT221" s="176" t="s">
        <v>175</v>
      </c>
      <c r="AU221" s="176" t="s">
        <v>93</v>
      </c>
      <c r="AY221" s="14" t="s">
        <v>173</v>
      </c>
      <c r="BE221" s="100">
        <f>IF(N221="základná",J221,0)</f>
        <v>0</v>
      </c>
      <c r="BF221" s="100">
        <f>IF(N221="znížená",J221,0)</f>
        <v>0</v>
      </c>
      <c r="BG221" s="100">
        <f>IF(N221="zákl. prenesená",J221,0)</f>
        <v>0</v>
      </c>
      <c r="BH221" s="100">
        <f>IF(N221="zníž. prenesená",J221,0)</f>
        <v>0</v>
      </c>
      <c r="BI221" s="100">
        <f>IF(N221="nulová",J221,0)</f>
        <v>0</v>
      </c>
      <c r="BJ221" s="14" t="s">
        <v>93</v>
      </c>
      <c r="BK221" s="100">
        <f>ROUND(I221*H221,2)</f>
        <v>0</v>
      </c>
      <c r="BL221" s="14" t="s">
        <v>234</v>
      </c>
      <c r="BM221" s="176" t="s">
        <v>761</v>
      </c>
    </row>
    <row r="222" spans="1:65" s="2" customFormat="1" ht="24.2" customHeight="1">
      <c r="A222" s="32"/>
      <c r="B222" s="132"/>
      <c r="C222" s="164" t="s">
        <v>762</v>
      </c>
      <c r="D222" s="164" t="s">
        <v>175</v>
      </c>
      <c r="E222" s="165" t="s">
        <v>763</v>
      </c>
      <c r="F222" s="166" t="s">
        <v>764</v>
      </c>
      <c r="G222" s="167" t="s">
        <v>178</v>
      </c>
      <c r="H222" s="168">
        <v>88.712000000000003</v>
      </c>
      <c r="I222" s="169"/>
      <c r="J222" s="170"/>
      <c r="K222" s="171"/>
      <c r="L222" s="33"/>
      <c r="M222" s="172" t="s">
        <v>1</v>
      </c>
      <c r="N222" s="173" t="s">
        <v>48</v>
      </c>
      <c r="O222" s="58"/>
      <c r="P222" s="174">
        <f>O222*H222</f>
        <v>0</v>
      </c>
      <c r="Q222" s="174">
        <v>8.0000000000000007E-5</v>
      </c>
      <c r="R222" s="174">
        <f>Q222*H222</f>
        <v>7.0969600000000011E-3</v>
      </c>
      <c r="S222" s="174">
        <v>0</v>
      </c>
      <c r="T222" s="175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6" t="s">
        <v>234</v>
      </c>
      <c r="AT222" s="176" t="s">
        <v>175</v>
      </c>
      <c r="AU222" s="176" t="s">
        <v>93</v>
      </c>
      <c r="AY222" s="14" t="s">
        <v>173</v>
      </c>
      <c r="BE222" s="100">
        <f>IF(N222="základná",J222,0)</f>
        <v>0</v>
      </c>
      <c r="BF222" s="100">
        <f>IF(N222="znížená",J222,0)</f>
        <v>0</v>
      </c>
      <c r="BG222" s="100">
        <f>IF(N222="zákl. prenesená",J222,0)</f>
        <v>0</v>
      </c>
      <c r="BH222" s="100">
        <f>IF(N222="zníž. prenesená",J222,0)</f>
        <v>0</v>
      </c>
      <c r="BI222" s="100">
        <f>IF(N222="nulová",J222,0)</f>
        <v>0</v>
      </c>
      <c r="BJ222" s="14" t="s">
        <v>93</v>
      </c>
      <c r="BK222" s="100">
        <f>ROUND(I222*H222,2)</f>
        <v>0</v>
      </c>
      <c r="BL222" s="14" t="s">
        <v>234</v>
      </c>
      <c r="BM222" s="176" t="s">
        <v>765</v>
      </c>
    </row>
    <row r="223" spans="1:65" s="12" customFormat="1" ht="22.9" customHeight="1">
      <c r="B223" s="151"/>
      <c r="D223" s="152" t="s">
        <v>81</v>
      </c>
      <c r="E223" s="162" t="s">
        <v>766</v>
      </c>
      <c r="F223" s="162" t="s">
        <v>767</v>
      </c>
      <c r="I223" s="154"/>
      <c r="J223" s="163"/>
      <c r="L223" s="151"/>
      <c r="M223" s="156"/>
      <c r="N223" s="157"/>
      <c r="O223" s="157"/>
      <c r="P223" s="158">
        <f>SUM(P224:P226)</f>
        <v>0</v>
      </c>
      <c r="Q223" s="157"/>
      <c r="R223" s="158">
        <f>SUM(R224:R226)</f>
        <v>6.2057310000000004E-2</v>
      </c>
      <c r="S223" s="157"/>
      <c r="T223" s="159">
        <f>SUM(T224:T226)</f>
        <v>0</v>
      </c>
      <c r="AR223" s="152" t="s">
        <v>93</v>
      </c>
      <c r="AT223" s="160" t="s">
        <v>81</v>
      </c>
      <c r="AU223" s="160" t="s">
        <v>88</v>
      </c>
      <c r="AY223" s="152" t="s">
        <v>173</v>
      </c>
      <c r="BK223" s="161">
        <f>SUM(BK224:BK226)</f>
        <v>0</v>
      </c>
    </row>
    <row r="224" spans="1:65" s="2" customFormat="1" ht="24.2" customHeight="1">
      <c r="A224" s="32"/>
      <c r="B224" s="132"/>
      <c r="C224" s="164" t="s">
        <v>768</v>
      </c>
      <c r="D224" s="164" t="s">
        <v>175</v>
      </c>
      <c r="E224" s="165" t="s">
        <v>769</v>
      </c>
      <c r="F224" s="166" t="s">
        <v>770</v>
      </c>
      <c r="G224" s="167" t="s">
        <v>261</v>
      </c>
      <c r="H224" s="168">
        <v>360.88</v>
      </c>
      <c r="I224" s="169"/>
      <c r="J224" s="170"/>
      <c r="K224" s="171"/>
      <c r="L224" s="33"/>
      <c r="M224" s="172" t="s">
        <v>1</v>
      </c>
      <c r="N224" s="173" t="s">
        <v>48</v>
      </c>
      <c r="O224" s="58"/>
      <c r="P224" s="174">
        <f>O224*H224</f>
        <v>0</v>
      </c>
      <c r="Q224" s="174">
        <v>0</v>
      </c>
      <c r="R224" s="174">
        <f>Q224*H224</f>
        <v>0</v>
      </c>
      <c r="S224" s="174">
        <v>0</v>
      </c>
      <c r="T224" s="175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6" t="s">
        <v>234</v>
      </c>
      <c r="AT224" s="176" t="s">
        <v>175</v>
      </c>
      <c r="AU224" s="176" t="s">
        <v>93</v>
      </c>
      <c r="AY224" s="14" t="s">
        <v>173</v>
      </c>
      <c r="BE224" s="100">
        <f>IF(N224="základná",J224,0)</f>
        <v>0</v>
      </c>
      <c r="BF224" s="100">
        <f>IF(N224="znížená",J224,0)</f>
        <v>0</v>
      </c>
      <c r="BG224" s="100">
        <f>IF(N224="zákl. prenesená",J224,0)</f>
        <v>0</v>
      </c>
      <c r="BH224" s="100">
        <f>IF(N224="zníž. prenesená",J224,0)</f>
        <v>0</v>
      </c>
      <c r="BI224" s="100">
        <f>IF(N224="nulová",J224,0)</f>
        <v>0</v>
      </c>
      <c r="BJ224" s="14" t="s">
        <v>93</v>
      </c>
      <c r="BK224" s="100">
        <f>ROUND(I224*H224,2)</f>
        <v>0</v>
      </c>
      <c r="BL224" s="14" t="s">
        <v>234</v>
      </c>
      <c r="BM224" s="176" t="s">
        <v>771</v>
      </c>
    </row>
    <row r="225" spans="1:65" s="2" customFormat="1" ht="24.2" customHeight="1">
      <c r="A225" s="32"/>
      <c r="B225" s="132"/>
      <c r="C225" s="164" t="s">
        <v>772</v>
      </c>
      <c r="D225" s="164" t="s">
        <v>175</v>
      </c>
      <c r="E225" s="165" t="s">
        <v>773</v>
      </c>
      <c r="F225" s="166" t="s">
        <v>774</v>
      </c>
      <c r="G225" s="167" t="s">
        <v>178</v>
      </c>
      <c r="H225" s="168">
        <v>121.681</v>
      </c>
      <c r="I225" s="169"/>
      <c r="J225" s="170"/>
      <c r="K225" s="171"/>
      <c r="L225" s="33"/>
      <c r="M225" s="172" t="s">
        <v>1</v>
      </c>
      <c r="N225" s="173" t="s">
        <v>48</v>
      </c>
      <c r="O225" s="58"/>
      <c r="P225" s="174">
        <f>O225*H225</f>
        <v>0</v>
      </c>
      <c r="Q225" s="174">
        <v>1.8000000000000001E-4</v>
      </c>
      <c r="R225" s="174">
        <f>Q225*H225</f>
        <v>2.1902580000000001E-2</v>
      </c>
      <c r="S225" s="174">
        <v>0</v>
      </c>
      <c r="T225" s="175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6" t="s">
        <v>234</v>
      </c>
      <c r="AT225" s="176" t="s">
        <v>175</v>
      </c>
      <c r="AU225" s="176" t="s">
        <v>93</v>
      </c>
      <c r="AY225" s="14" t="s">
        <v>173</v>
      </c>
      <c r="BE225" s="100">
        <f>IF(N225="základná",J225,0)</f>
        <v>0</v>
      </c>
      <c r="BF225" s="100">
        <f>IF(N225="znížená",J225,0)</f>
        <v>0</v>
      </c>
      <c r="BG225" s="100">
        <f>IF(N225="zákl. prenesená",J225,0)</f>
        <v>0</v>
      </c>
      <c r="BH225" s="100">
        <f>IF(N225="zníž. prenesená",J225,0)</f>
        <v>0</v>
      </c>
      <c r="BI225" s="100">
        <f>IF(N225="nulová",J225,0)</f>
        <v>0</v>
      </c>
      <c r="BJ225" s="14" t="s">
        <v>93</v>
      </c>
      <c r="BK225" s="100">
        <f>ROUND(I225*H225,2)</f>
        <v>0</v>
      </c>
      <c r="BL225" s="14" t="s">
        <v>234</v>
      </c>
      <c r="BM225" s="176" t="s">
        <v>775</v>
      </c>
    </row>
    <row r="226" spans="1:65" s="2" customFormat="1" ht="37.9" customHeight="1">
      <c r="A226" s="32"/>
      <c r="B226" s="132"/>
      <c r="C226" s="164" t="s">
        <v>776</v>
      </c>
      <c r="D226" s="164" t="s">
        <v>175</v>
      </c>
      <c r="E226" s="165" t="s">
        <v>777</v>
      </c>
      <c r="F226" s="166" t="s">
        <v>778</v>
      </c>
      <c r="G226" s="167" t="s">
        <v>178</v>
      </c>
      <c r="H226" s="168">
        <v>121.681</v>
      </c>
      <c r="I226" s="169"/>
      <c r="J226" s="170"/>
      <c r="K226" s="171"/>
      <c r="L226" s="33"/>
      <c r="M226" s="188" t="s">
        <v>1</v>
      </c>
      <c r="N226" s="189" t="s">
        <v>48</v>
      </c>
      <c r="O226" s="190"/>
      <c r="P226" s="191">
        <f>O226*H226</f>
        <v>0</v>
      </c>
      <c r="Q226" s="191">
        <v>3.3E-4</v>
      </c>
      <c r="R226" s="191">
        <f>Q226*H226</f>
        <v>4.015473E-2</v>
      </c>
      <c r="S226" s="191">
        <v>0</v>
      </c>
      <c r="T226" s="192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6" t="s">
        <v>234</v>
      </c>
      <c r="AT226" s="176" t="s">
        <v>175</v>
      </c>
      <c r="AU226" s="176" t="s">
        <v>93</v>
      </c>
      <c r="AY226" s="14" t="s">
        <v>173</v>
      </c>
      <c r="BE226" s="100">
        <f>IF(N226="základná",J226,0)</f>
        <v>0</v>
      </c>
      <c r="BF226" s="100">
        <f>IF(N226="znížená",J226,0)</f>
        <v>0</v>
      </c>
      <c r="BG226" s="100">
        <f>IF(N226="zákl. prenesená",J226,0)</f>
        <v>0</v>
      </c>
      <c r="BH226" s="100">
        <f>IF(N226="zníž. prenesená",J226,0)</f>
        <v>0</v>
      </c>
      <c r="BI226" s="100">
        <f>IF(N226="nulová",J226,0)</f>
        <v>0</v>
      </c>
      <c r="BJ226" s="14" t="s">
        <v>93</v>
      </c>
      <c r="BK226" s="100">
        <f>ROUND(I226*H226,2)</f>
        <v>0</v>
      </c>
      <c r="BL226" s="14" t="s">
        <v>234</v>
      </c>
      <c r="BM226" s="176" t="s">
        <v>779</v>
      </c>
    </row>
    <row r="227" spans="1:65" s="2" customFormat="1" ht="6.95" customHeight="1">
      <c r="A227" s="32"/>
      <c r="B227" s="47"/>
      <c r="C227" s="48"/>
      <c r="D227" s="48"/>
      <c r="E227" s="48"/>
      <c r="F227" s="48"/>
      <c r="G227" s="48"/>
      <c r="H227" s="48"/>
      <c r="I227" s="48"/>
      <c r="J227" s="48"/>
      <c r="K227" s="48"/>
      <c r="L227" s="33"/>
      <c r="M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</row>
  </sheetData>
  <autoFilter ref="C132:K226"/>
  <mergeCells count="12">
    <mergeCell ref="E29:H29"/>
    <mergeCell ref="E125:H125"/>
    <mergeCell ref="L2:V2"/>
    <mergeCell ref="E121:H121"/>
    <mergeCell ref="E123:H123"/>
    <mergeCell ref="E84:H84"/>
    <mergeCell ref="E86:H86"/>
    <mergeCell ref="E88:H88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>
      <selection activeCell="J123" sqref="J12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4" t="s">
        <v>106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1:46" s="1" customFormat="1" ht="24.95" customHeight="1">
      <c r="B4" s="17"/>
      <c r="D4" s="18" t="s">
        <v>132</v>
      </c>
      <c r="L4" s="17"/>
      <c r="M4" s="10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43" t="str">
        <f>'Rekapitulácia stavby'!K6</f>
        <v>Veľký Krtíš ODI PZ, rekonštrukcia a modernizácia objektu</v>
      </c>
      <c r="F7" s="244"/>
      <c r="G7" s="244"/>
      <c r="H7" s="244"/>
      <c r="L7" s="17"/>
    </row>
    <row r="8" spans="1:46" ht="12.75">
      <c r="B8" s="17"/>
      <c r="D8" s="24" t="s">
        <v>133</v>
      </c>
      <c r="L8" s="17"/>
    </row>
    <row r="9" spans="1:46" s="1" customFormat="1" ht="16.5" customHeight="1">
      <c r="B9" s="17"/>
      <c r="E9" s="243" t="s">
        <v>86</v>
      </c>
      <c r="F9" s="228"/>
      <c r="G9" s="228"/>
      <c r="H9" s="228"/>
      <c r="L9" s="17"/>
    </row>
    <row r="10" spans="1:46" s="1" customFormat="1" ht="12" customHeight="1">
      <c r="B10" s="17"/>
      <c r="D10" s="24" t="s">
        <v>134</v>
      </c>
      <c r="L10" s="17"/>
    </row>
    <row r="11" spans="1:46" s="2" customFormat="1" ht="16.5" customHeight="1">
      <c r="A11" s="32"/>
      <c r="B11" s="33"/>
      <c r="C11" s="32"/>
      <c r="D11" s="32"/>
      <c r="E11" s="246" t="s">
        <v>99</v>
      </c>
      <c r="F11" s="241"/>
      <c r="G11" s="241"/>
      <c r="H11" s="24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4" t="s">
        <v>780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customHeight="1">
      <c r="A13" s="32"/>
      <c r="B13" s="33"/>
      <c r="C13" s="32"/>
      <c r="D13" s="32"/>
      <c r="E13" s="197" t="s">
        <v>2628</v>
      </c>
      <c r="F13" s="241"/>
      <c r="G13" s="241"/>
      <c r="H13" s="241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4" t="s">
        <v>15</v>
      </c>
      <c r="E15" s="32"/>
      <c r="F15" s="22" t="s">
        <v>16</v>
      </c>
      <c r="G15" s="32"/>
      <c r="H15" s="32"/>
      <c r="I15" s="24" t="s">
        <v>17</v>
      </c>
      <c r="J15" s="22" t="s">
        <v>18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19</v>
      </c>
      <c r="E16" s="32"/>
      <c r="F16" s="22" t="s">
        <v>20</v>
      </c>
      <c r="G16" s="32"/>
      <c r="H16" s="32"/>
      <c r="I16" s="24" t="s">
        <v>21</v>
      </c>
      <c r="J16" s="55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21.75" customHeight="1">
      <c r="A17" s="32"/>
      <c r="B17" s="33"/>
      <c r="C17" s="32"/>
      <c r="D17" s="21" t="s">
        <v>22</v>
      </c>
      <c r="E17" s="32"/>
      <c r="F17" s="26"/>
      <c r="G17" s="32"/>
      <c r="H17" s="32"/>
      <c r="I17" s="21" t="s">
        <v>23</v>
      </c>
      <c r="J17" s="26" t="s">
        <v>24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4" t="s">
        <v>25</v>
      </c>
      <c r="E18" s="32"/>
      <c r="F18" s="32"/>
      <c r="G18" s="32"/>
      <c r="H18" s="32"/>
      <c r="I18" s="24" t="s">
        <v>26</v>
      </c>
      <c r="J18" s="22" t="s">
        <v>27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2" t="s">
        <v>28</v>
      </c>
      <c r="F19" s="32"/>
      <c r="G19" s="32"/>
      <c r="H19" s="32"/>
      <c r="I19" s="24" t="s">
        <v>29</v>
      </c>
      <c r="J19" s="2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4" t="s">
        <v>30</v>
      </c>
      <c r="E21" s="32"/>
      <c r="F21" s="32"/>
      <c r="G21" s="32"/>
      <c r="H21" s="32"/>
      <c r="I21" s="24" t="s">
        <v>26</v>
      </c>
      <c r="J21" s="25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45"/>
      <c r="F22" s="232"/>
      <c r="G22" s="232"/>
      <c r="H22" s="232"/>
      <c r="I22" s="24" t="s">
        <v>29</v>
      </c>
      <c r="J22" s="25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4" t="s">
        <v>31</v>
      </c>
      <c r="E24" s="32"/>
      <c r="F24" s="32"/>
      <c r="G24" s="32"/>
      <c r="H24" s="32"/>
      <c r="I24" s="24" t="s">
        <v>26</v>
      </c>
      <c r="J24" s="22" t="s">
        <v>32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2" t="s">
        <v>33</v>
      </c>
      <c r="F25" s="32"/>
      <c r="G25" s="32"/>
      <c r="H25" s="32"/>
      <c r="I25" s="24" t="s">
        <v>29</v>
      </c>
      <c r="J25" s="22" t="s">
        <v>34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4" t="s">
        <v>36</v>
      </c>
      <c r="E27" s="32"/>
      <c r="F27" s="32"/>
      <c r="G27" s="32"/>
      <c r="H27" s="32"/>
      <c r="I27" s="24" t="s">
        <v>26</v>
      </c>
      <c r="J27" s="22" t="s">
        <v>37</v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2" t="s">
        <v>38</v>
      </c>
      <c r="F28" s="32"/>
      <c r="G28" s="32"/>
      <c r="H28" s="32"/>
      <c r="I28" s="24" t="s">
        <v>29</v>
      </c>
      <c r="J28" s="22" t="s">
        <v>37</v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4" t="s">
        <v>39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5"/>
      <c r="B31" s="106"/>
      <c r="C31" s="105"/>
      <c r="D31" s="105"/>
      <c r="E31" s="236" t="s">
        <v>1</v>
      </c>
      <c r="F31" s="236"/>
      <c r="G31" s="236"/>
      <c r="H31" s="236"/>
      <c r="I31" s="105"/>
      <c r="J31" s="105"/>
      <c r="K31" s="105"/>
      <c r="L31" s="107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22" t="s">
        <v>136</v>
      </c>
      <c r="E34" s="32"/>
      <c r="F34" s="32"/>
      <c r="G34" s="32"/>
      <c r="H34" s="32"/>
      <c r="I34" s="32"/>
      <c r="J34" s="3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30" t="s">
        <v>130</v>
      </c>
      <c r="E35" s="32"/>
      <c r="F35" s="32"/>
      <c r="G35" s="32"/>
      <c r="H35" s="32"/>
      <c r="I35" s="32"/>
      <c r="J35" s="31"/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25.35" customHeight="1">
      <c r="A36" s="32"/>
      <c r="B36" s="33"/>
      <c r="C36" s="32"/>
      <c r="D36" s="108" t="s">
        <v>42</v>
      </c>
      <c r="E36" s="32"/>
      <c r="F36" s="32"/>
      <c r="G36" s="32"/>
      <c r="H36" s="32"/>
      <c r="I36" s="32"/>
      <c r="J36" s="71"/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6.95" customHeight="1">
      <c r="A37" s="32"/>
      <c r="B37" s="33"/>
      <c r="C37" s="32"/>
      <c r="D37" s="66"/>
      <c r="E37" s="66"/>
      <c r="F37" s="66"/>
      <c r="G37" s="66"/>
      <c r="H37" s="66"/>
      <c r="I37" s="66"/>
      <c r="J37" s="66"/>
      <c r="K37" s="66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32"/>
      <c r="F38" s="36" t="s">
        <v>44</v>
      </c>
      <c r="G38" s="32"/>
      <c r="H38" s="32"/>
      <c r="I38" s="36" t="s">
        <v>43</v>
      </c>
      <c r="J38" s="36" t="s">
        <v>45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>
      <c r="A39" s="32"/>
      <c r="B39" s="33"/>
      <c r="C39" s="32"/>
      <c r="D39" s="109" t="s">
        <v>46</v>
      </c>
      <c r="E39" s="24" t="s">
        <v>47</v>
      </c>
      <c r="F39" s="110"/>
      <c r="G39" s="32"/>
      <c r="H39" s="32"/>
      <c r="I39" s="111">
        <v>0.2</v>
      </c>
      <c r="J39" s="110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24" t="s">
        <v>48</v>
      </c>
      <c r="F40" s="110"/>
      <c r="G40" s="32"/>
      <c r="H40" s="32"/>
      <c r="I40" s="111">
        <v>0.2</v>
      </c>
      <c r="J40" s="110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49</v>
      </c>
      <c r="F41" s="110">
        <f>ROUND((SUM(BG109:BG110) + SUM(BG134:BG171)),  2)</f>
        <v>0</v>
      </c>
      <c r="G41" s="32"/>
      <c r="H41" s="32"/>
      <c r="I41" s="111">
        <v>0.2</v>
      </c>
      <c r="J41" s="110"/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24" t="s">
        <v>50</v>
      </c>
      <c r="F42" s="110">
        <f>ROUND((SUM(BH109:BH110) + SUM(BH134:BH171)),  2)</f>
        <v>0</v>
      </c>
      <c r="G42" s="32"/>
      <c r="H42" s="32"/>
      <c r="I42" s="111">
        <v>0.2</v>
      </c>
      <c r="J42" s="110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14.45" hidden="1" customHeight="1">
      <c r="A43" s="32"/>
      <c r="B43" s="33"/>
      <c r="C43" s="32"/>
      <c r="D43" s="32"/>
      <c r="E43" s="24" t="s">
        <v>51</v>
      </c>
      <c r="F43" s="110">
        <f>ROUND((SUM(BI109:BI110) + SUM(BI134:BI171)),  2)</f>
        <v>0</v>
      </c>
      <c r="G43" s="32"/>
      <c r="H43" s="32"/>
      <c r="I43" s="111">
        <v>0</v>
      </c>
      <c r="J43" s="110"/>
      <c r="K43" s="3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6.9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5.35" customHeight="1">
      <c r="A45" s="32"/>
      <c r="B45" s="33"/>
      <c r="C45" s="102"/>
      <c r="D45" s="112" t="s">
        <v>52</v>
      </c>
      <c r="E45" s="60"/>
      <c r="F45" s="60"/>
      <c r="G45" s="113" t="s">
        <v>53</v>
      </c>
      <c r="H45" s="114" t="s">
        <v>54</v>
      </c>
      <c r="I45" s="60"/>
      <c r="J45" s="115"/>
      <c r="K45" s="116"/>
      <c r="L45" s="4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14.4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4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55</v>
      </c>
      <c r="E49" s="44"/>
      <c r="F49" s="44"/>
      <c r="G49" s="43" t="s">
        <v>56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57</v>
      </c>
      <c r="E60" s="35"/>
      <c r="F60" s="117" t="s">
        <v>58</v>
      </c>
      <c r="G60" s="45" t="s">
        <v>57</v>
      </c>
      <c r="H60" s="35"/>
      <c r="I60" s="35"/>
      <c r="J60" s="118" t="s">
        <v>58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59</v>
      </c>
      <c r="E64" s="46"/>
      <c r="F64" s="46"/>
      <c r="G64" s="43" t="s">
        <v>60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57</v>
      </c>
      <c r="E75" s="35"/>
      <c r="F75" s="117" t="s">
        <v>58</v>
      </c>
      <c r="G75" s="45" t="s">
        <v>57</v>
      </c>
      <c r="H75" s="35"/>
      <c r="I75" s="35"/>
      <c r="J75" s="118" t="s">
        <v>58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137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43" t="str">
        <f>E7</f>
        <v>Veľký Krtíš ODI PZ, rekonštrukcia a modernizácia objektu</v>
      </c>
      <c r="F84" s="244"/>
      <c r="G84" s="244"/>
      <c r="H84" s="244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133</v>
      </c>
      <c r="L85" s="17"/>
    </row>
    <row r="86" spans="1:31" s="1" customFormat="1" ht="16.5" customHeight="1">
      <c r="B86" s="17"/>
      <c r="E86" s="243" t="s">
        <v>86</v>
      </c>
      <c r="F86" s="228"/>
      <c r="G86" s="228"/>
      <c r="H86" s="228"/>
      <c r="L86" s="17"/>
    </row>
    <row r="87" spans="1:31" s="1" customFormat="1" ht="12" customHeight="1">
      <c r="B87" s="17"/>
      <c r="C87" s="24" t="s">
        <v>134</v>
      </c>
      <c r="L87" s="17"/>
    </row>
    <row r="88" spans="1:31" s="2" customFormat="1" ht="16.5" customHeight="1">
      <c r="A88" s="32"/>
      <c r="B88" s="33"/>
      <c r="C88" s="32"/>
      <c r="D88" s="32"/>
      <c r="E88" s="246" t="s">
        <v>99</v>
      </c>
      <c r="F88" s="241"/>
      <c r="G88" s="241"/>
      <c r="H88" s="241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4" t="s">
        <v>780</v>
      </c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6.5" customHeight="1">
      <c r="A90" s="32"/>
      <c r="B90" s="33"/>
      <c r="C90" s="32"/>
      <c r="D90" s="32"/>
      <c r="E90" s="197" t="str">
        <f>E13</f>
        <v>1.4.1a - Obvodový plášť</v>
      </c>
      <c r="F90" s="241"/>
      <c r="G90" s="241"/>
      <c r="H90" s="241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2" customHeight="1">
      <c r="A92" s="32"/>
      <c r="B92" s="33"/>
      <c r="C92" s="24" t="s">
        <v>19</v>
      </c>
      <c r="D92" s="32"/>
      <c r="E92" s="32"/>
      <c r="F92" s="22" t="str">
        <f>F16</f>
        <v>Veľký Krtíš</v>
      </c>
      <c r="G92" s="32"/>
      <c r="H92" s="32"/>
      <c r="I92" s="24" t="s">
        <v>21</v>
      </c>
      <c r="J92" s="55" t="str">
        <f>IF(J16="","",J16)</f>
        <v/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6.9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4" t="s">
        <v>25</v>
      </c>
      <c r="D94" s="32"/>
      <c r="E94" s="32"/>
      <c r="F94" s="22" t="str">
        <f>E19</f>
        <v>Ministerstvo vnútra Slovenskej republiky</v>
      </c>
      <c r="G94" s="32"/>
      <c r="H94" s="32"/>
      <c r="I94" s="24" t="s">
        <v>31</v>
      </c>
      <c r="J94" s="28" t="str">
        <f>E25</f>
        <v>PROMOST s.r.o.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5.7" customHeight="1">
      <c r="A95" s="32"/>
      <c r="B95" s="33"/>
      <c r="C95" s="24" t="s">
        <v>30</v>
      </c>
      <c r="D95" s="32"/>
      <c r="E95" s="32"/>
      <c r="F95" s="22" t="str">
        <f>IF(E22="","",E22)</f>
        <v/>
      </c>
      <c r="G95" s="32"/>
      <c r="H95" s="32"/>
      <c r="I95" s="24" t="s">
        <v>36</v>
      </c>
      <c r="J95" s="28" t="str">
        <f>E28</f>
        <v>Ing. Michal Slobodník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9.25" customHeight="1">
      <c r="A97" s="32"/>
      <c r="B97" s="33"/>
      <c r="C97" s="119" t="s">
        <v>138</v>
      </c>
      <c r="D97" s="102"/>
      <c r="E97" s="102"/>
      <c r="F97" s="102"/>
      <c r="G97" s="102"/>
      <c r="H97" s="102"/>
      <c r="I97" s="102"/>
      <c r="J97" s="120" t="s">
        <v>139</v>
      </c>
      <c r="K97" s="10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10.3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22.9" customHeight="1">
      <c r="A99" s="32"/>
      <c r="B99" s="33"/>
      <c r="C99" s="121" t="s">
        <v>140</v>
      </c>
      <c r="D99" s="32"/>
      <c r="E99" s="32"/>
      <c r="F99" s="32"/>
      <c r="G99" s="32"/>
      <c r="H99" s="32"/>
      <c r="I99" s="32"/>
      <c r="J99" s="71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U99" s="14" t="s">
        <v>141</v>
      </c>
    </row>
    <row r="100" spans="1:47" s="9" customFormat="1" ht="24.95" customHeight="1">
      <c r="B100" s="122"/>
      <c r="D100" s="123" t="s">
        <v>142</v>
      </c>
      <c r="E100" s="124"/>
      <c r="F100" s="124"/>
      <c r="G100" s="124"/>
      <c r="H100" s="124"/>
      <c r="I100" s="124"/>
      <c r="J100" s="125"/>
      <c r="L100" s="122"/>
    </row>
    <row r="101" spans="1:47" s="10" customFormat="1" ht="19.899999999999999" customHeight="1">
      <c r="B101" s="126"/>
      <c r="D101" s="127" t="s">
        <v>144</v>
      </c>
      <c r="E101" s="128"/>
      <c r="F101" s="128"/>
      <c r="G101" s="128"/>
      <c r="H101" s="128"/>
      <c r="I101" s="128"/>
      <c r="J101" s="129"/>
      <c r="L101" s="126"/>
    </row>
    <row r="102" spans="1:47" s="10" customFormat="1" ht="19.899999999999999" customHeight="1">
      <c r="B102" s="126"/>
      <c r="D102" s="127" t="s">
        <v>145</v>
      </c>
      <c r="E102" s="128"/>
      <c r="F102" s="128"/>
      <c r="G102" s="128"/>
      <c r="H102" s="128"/>
      <c r="I102" s="128"/>
      <c r="J102" s="129"/>
      <c r="L102" s="126"/>
    </row>
    <row r="103" spans="1:47" s="10" customFormat="1" ht="19.899999999999999" customHeight="1">
      <c r="B103" s="126"/>
      <c r="D103" s="127" t="s">
        <v>146</v>
      </c>
      <c r="E103" s="128"/>
      <c r="F103" s="128"/>
      <c r="G103" s="128"/>
      <c r="H103" s="128"/>
      <c r="I103" s="128"/>
      <c r="J103" s="129"/>
      <c r="L103" s="126"/>
    </row>
    <row r="104" spans="1:47" s="9" customFormat="1" ht="24.95" customHeight="1">
      <c r="B104" s="122"/>
      <c r="D104" s="123" t="s">
        <v>147</v>
      </c>
      <c r="E104" s="124"/>
      <c r="F104" s="124"/>
      <c r="G104" s="124"/>
      <c r="H104" s="124"/>
      <c r="I104" s="124"/>
      <c r="J104" s="125"/>
      <c r="L104" s="122"/>
    </row>
    <row r="105" spans="1:47" s="10" customFormat="1" ht="19.899999999999999" customHeight="1">
      <c r="B105" s="126"/>
      <c r="D105" s="127" t="s">
        <v>149</v>
      </c>
      <c r="E105" s="128"/>
      <c r="F105" s="128"/>
      <c r="G105" s="128"/>
      <c r="H105" s="128"/>
      <c r="I105" s="128"/>
      <c r="J105" s="129"/>
      <c r="L105" s="126"/>
    </row>
    <row r="106" spans="1:47" s="10" customFormat="1" ht="19.899999999999999" customHeight="1">
      <c r="B106" s="126"/>
      <c r="D106" s="127" t="s">
        <v>529</v>
      </c>
      <c r="E106" s="128"/>
      <c r="F106" s="128"/>
      <c r="G106" s="128"/>
      <c r="H106" s="128"/>
      <c r="I106" s="128"/>
      <c r="J106" s="129"/>
      <c r="L106" s="126"/>
    </row>
    <row r="107" spans="1:47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29.25" customHeight="1">
      <c r="A109" s="32"/>
      <c r="B109" s="33"/>
      <c r="C109" s="121" t="s">
        <v>150</v>
      </c>
      <c r="D109" s="32"/>
      <c r="E109" s="32"/>
      <c r="F109" s="32"/>
      <c r="G109" s="32"/>
      <c r="H109" s="32"/>
      <c r="I109" s="32"/>
      <c r="J109" s="130"/>
      <c r="K109" s="32"/>
      <c r="L109" s="42"/>
      <c r="N109" s="131" t="s">
        <v>46</v>
      </c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29.25" customHeight="1">
      <c r="A111" s="32"/>
      <c r="B111" s="33"/>
      <c r="C111" s="101" t="s">
        <v>131</v>
      </c>
      <c r="D111" s="102"/>
      <c r="E111" s="102"/>
      <c r="F111" s="102"/>
      <c r="G111" s="102"/>
      <c r="H111" s="102"/>
      <c r="I111" s="102"/>
      <c r="J111" s="103"/>
      <c r="K111" s="10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6.95" customHeight="1">
      <c r="A112" s="32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6" spans="1:31" s="2" customFormat="1" ht="6.95" customHeight="1">
      <c r="A116" s="32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4.95" customHeight="1">
      <c r="A117" s="32"/>
      <c r="B117" s="33"/>
      <c r="C117" s="18" t="s">
        <v>159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4" t="s">
        <v>13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43" t="str">
        <f>E7</f>
        <v>Veľký Krtíš ODI PZ, rekonštrukcia a modernizácia objektu</v>
      </c>
      <c r="F120" s="244"/>
      <c r="G120" s="244"/>
      <c r="H120" s="244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" customFormat="1" ht="12" customHeight="1">
      <c r="B121" s="17"/>
      <c r="C121" s="24" t="s">
        <v>133</v>
      </c>
      <c r="L121" s="17"/>
    </row>
    <row r="122" spans="1:31" s="1" customFormat="1" ht="16.5" customHeight="1">
      <c r="B122" s="17"/>
      <c r="E122" s="243" t="s">
        <v>86</v>
      </c>
      <c r="F122" s="228"/>
      <c r="G122" s="228"/>
      <c r="H122" s="228"/>
      <c r="L122" s="17"/>
    </row>
    <row r="123" spans="1:31" s="1" customFormat="1" ht="12" customHeight="1">
      <c r="B123" s="17"/>
      <c r="C123" s="24" t="s">
        <v>134</v>
      </c>
      <c r="L123" s="17"/>
    </row>
    <row r="124" spans="1:31" s="2" customFormat="1" ht="16.5" customHeight="1">
      <c r="A124" s="32"/>
      <c r="B124" s="33"/>
      <c r="C124" s="32"/>
      <c r="D124" s="32"/>
      <c r="E124" s="246" t="s">
        <v>99</v>
      </c>
      <c r="F124" s="241"/>
      <c r="G124" s="241"/>
      <c r="H124" s="241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4" t="s">
        <v>780</v>
      </c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6.5" customHeight="1">
      <c r="A126" s="32"/>
      <c r="B126" s="33"/>
      <c r="C126" s="32"/>
      <c r="D126" s="32"/>
      <c r="E126" s="197" t="str">
        <f>E13</f>
        <v>1.4.1a - Obvodový plášť</v>
      </c>
      <c r="F126" s="241"/>
      <c r="G126" s="241"/>
      <c r="H126" s="241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4" t="s">
        <v>19</v>
      </c>
      <c r="D128" s="32"/>
      <c r="E128" s="32"/>
      <c r="F128" s="22" t="str">
        <f>F16</f>
        <v>Veľký Krtíš</v>
      </c>
      <c r="G128" s="32"/>
      <c r="H128" s="32"/>
      <c r="I128" s="24" t="s">
        <v>21</v>
      </c>
      <c r="J128" s="55" t="str">
        <f>IF(J16="","",J16)</f>
        <v/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5.2" customHeight="1">
      <c r="A130" s="32"/>
      <c r="B130" s="33"/>
      <c r="C130" s="24" t="s">
        <v>25</v>
      </c>
      <c r="D130" s="32"/>
      <c r="E130" s="32"/>
      <c r="F130" s="22" t="str">
        <f>E19</f>
        <v>Ministerstvo vnútra Slovenskej republiky</v>
      </c>
      <c r="G130" s="32"/>
      <c r="H130" s="32"/>
      <c r="I130" s="24" t="s">
        <v>31</v>
      </c>
      <c r="J130" s="28" t="str">
        <f>E25</f>
        <v>PROMOST s.r.o.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25.7" customHeight="1">
      <c r="A131" s="32"/>
      <c r="B131" s="33"/>
      <c r="C131" s="24" t="s">
        <v>30</v>
      </c>
      <c r="D131" s="32"/>
      <c r="E131" s="32"/>
      <c r="F131" s="22" t="str">
        <f>IF(E22="","",E22)</f>
        <v/>
      </c>
      <c r="G131" s="32"/>
      <c r="H131" s="32"/>
      <c r="I131" s="24" t="s">
        <v>36</v>
      </c>
      <c r="J131" s="28" t="str">
        <f>E28</f>
        <v>Ing. Michal Slobodník</v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0.3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11" customFormat="1" ht="29.25" customHeight="1">
      <c r="A133" s="140"/>
      <c r="B133" s="141"/>
      <c r="C133" s="142" t="s">
        <v>160</v>
      </c>
      <c r="D133" s="143" t="s">
        <v>67</v>
      </c>
      <c r="E133" s="143" t="s">
        <v>63</v>
      </c>
      <c r="F133" s="143" t="s">
        <v>64</v>
      </c>
      <c r="G133" s="143" t="s">
        <v>161</v>
      </c>
      <c r="H133" s="143" t="s">
        <v>162</v>
      </c>
      <c r="I133" s="143" t="s">
        <v>163</v>
      </c>
      <c r="J133" s="144" t="s">
        <v>139</v>
      </c>
      <c r="K133" s="145" t="s">
        <v>164</v>
      </c>
      <c r="L133" s="146"/>
      <c r="M133" s="62" t="s">
        <v>1</v>
      </c>
      <c r="N133" s="63" t="s">
        <v>46</v>
      </c>
      <c r="O133" s="63" t="s">
        <v>165</v>
      </c>
      <c r="P133" s="63" t="s">
        <v>166</v>
      </c>
      <c r="Q133" s="63" t="s">
        <v>167</v>
      </c>
      <c r="R133" s="63" t="s">
        <v>168</v>
      </c>
      <c r="S133" s="63" t="s">
        <v>169</v>
      </c>
      <c r="T133" s="64" t="s">
        <v>170</v>
      </c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</row>
    <row r="134" spans="1:65" s="2" customFormat="1" ht="22.9" customHeight="1">
      <c r="A134" s="32"/>
      <c r="B134" s="33"/>
      <c r="C134" s="69" t="s">
        <v>136</v>
      </c>
      <c r="D134" s="32"/>
      <c r="E134" s="32"/>
      <c r="F134" s="32"/>
      <c r="G134" s="32"/>
      <c r="H134" s="32"/>
      <c r="I134" s="32"/>
      <c r="J134" s="147"/>
      <c r="K134" s="32"/>
      <c r="L134" s="33"/>
      <c r="M134" s="65"/>
      <c r="N134" s="56"/>
      <c r="O134" s="66"/>
      <c r="P134" s="148">
        <f>P135+P152</f>
        <v>0</v>
      </c>
      <c r="Q134" s="66"/>
      <c r="R134" s="148">
        <f>R135+R152</f>
        <v>13.7827177728</v>
      </c>
      <c r="S134" s="66"/>
      <c r="T134" s="149">
        <f>T135+T152</f>
        <v>9.2841720000000003E-2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4" t="s">
        <v>81</v>
      </c>
      <c r="AU134" s="14" t="s">
        <v>141</v>
      </c>
      <c r="BK134" s="150">
        <f>BK135+BK152</f>
        <v>0</v>
      </c>
    </row>
    <row r="135" spans="1:65" s="12" customFormat="1" ht="25.9" customHeight="1">
      <c r="B135" s="151"/>
      <c r="D135" s="152" t="s">
        <v>81</v>
      </c>
      <c r="E135" s="153" t="s">
        <v>171</v>
      </c>
      <c r="F135" s="153" t="s">
        <v>172</v>
      </c>
      <c r="I135" s="154"/>
      <c r="J135" s="155"/>
      <c r="L135" s="151"/>
      <c r="M135" s="156"/>
      <c r="N135" s="157"/>
      <c r="O135" s="157"/>
      <c r="P135" s="158">
        <f>P136+P139+P150</f>
        <v>0</v>
      </c>
      <c r="Q135" s="157"/>
      <c r="R135" s="158">
        <f>R136+R139+R150</f>
        <v>11.47754617</v>
      </c>
      <c r="S135" s="157"/>
      <c r="T135" s="159">
        <f>T136+T139+T150</f>
        <v>2E-3</v>
      </c>
      <c r="AR135" s="152" t="s">
        <v>88</v>
      </c>
      <c r="AT135" s="160" t="s">
        <v>81</v>
      </c>
      <c r="AU135" s="160" t="s">
        <v>82</v>
      </c>
      <c r="AY135" s="152" t="s">
        <v>173</v>
      </c>
      <c r="BK135" s="161">
        <f>BK136+BK139+BK150</f>
        <v>0</v>
      </c>
    </row>
    <row r="136" spans="1:65" s="12" customFormat="1" ht="22.9" customHeight="1">
      <c r="B136" s="151"/>
      <c r="D136" s="152" t="s">
        <v>81</v>
      </c>
      <c r="E136" s="162" t="s">
        <v>180</v>
      </c>
      <c r="F136" s="162" t="s">
        <v>181</v>
      </c>
      <c r="I136" s="154"/>
      <c r="J136" s="163"/>
      <c r="L136" s="151"/>
      <c r="M136" s="156"/>
      <c r="N136" s="157"/>
      <c r="O136" s="157"/>
      <c r="P136" s="158">
        <f>SUM(P137:P138)</f>
        <v>0</v>
      </c>
      <c r="Q136" s="157"/>
      <c r="R136" s="158">
        <f>SUM(R137:R138)</f>
        <v>11.41434617</v>
      </c>
      <c r="S136" s="157"/>
      <c r="T136" s="159">
        <f>SUM(T137:T138)</f>
        <v>0</v>
      </c>
      <c r="AR136" s="152" t="s">
        <v>88</v>
      </c>
      <c r="AT136" s="160" t="s">
        <v>81</v>
      </c>
      <c r="AU136" s="160" t="s">
        <v>88</v>
      </c>
      <c r="AY136" s="152" t="s">
        <v>173</v>
      </c>
      <c r="BK136" s="161">
        <f>SUM(BK137:BK138)</f>
        <v>0</v>
      </c>
    </row>
    <row r="137" spans="1:65" s="2" customFormat="1" ht="37.9" customHeight="1">
      <c r="A137" s="32"/>
      <c r="B137" s="132"/>
      <c r="C137" s="164" t="s">
        <v>88</v>
      </c>
      <c r="D137" s="164" t="s">
        <v>175</v>
      </c>
      <c r="E137" s="165" t="s">
        <v>781</v>
      </c>
      <c r="F137" s="166" t="s">
        <v>782</v>
      </c>
      <c r="G137" s="167" t="s">
        <v>178</v>
      </c>
      <c r="H137" s="168">
        <v>910.96</v>
      </c>
      <c r="I137" s="169"/>
      <c r="J137" s="170"/>
      <c r="K137" s="171"/>
      <c r="L137" s="33"/>
      <c r="M137" s="172" t="s">
        <v>1</v>
      </c>
      <c r="N137" s="173" t="s">
        <v>48</v>
      </c>
      <c r="O137" s="58"/>
      <c r="P137" s="174">
        <f>O137*H137</f>
        <v>0</v>
      </c>
      <c r="Q137" s="174">
        <v>6.0499999999999998E-3</v>
      </c>
      <c r="R137" s="174">
        <f>Q137*H137</f>
        <v>5.5113079999999997</v>
      </c>
      <c r="S137" s="174">
        <v>0</v>
      </c>
      <c r="T137" s="175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6" t="s">
        <v>105</v>
      </c>
      <c r="AT137" s="176" t="s">
        <v>175</v>
      </c>
      <c r="AU137" s="176" t="s">
        <v>93</v>
      </c>
      <c r="AY137" s="14" t="s">
        <v>173</v>
      </c>
      <c r="BE137" s="100">
        <f>IF(N137="základná",J137,0)</f>
        <v>0</v>
      </c>
      <c r="BF137" s="100">
        <f>IF(N137="znížená",J137,0)</f>
        <v>0</v>
      </c>
      <c r="BG137" s="100">
        <f>IF(N137="zákl. prenesená",J137,0)</f>
        <v>0</v>
      </c>
      <c r="BH137" s="100">
        <f>IF(N137="zníž. prenesená",J137,0)</f>
        <v>0</v>
      </c>
      <c r="BI137" s="100">
        <f>IF(N137="nulová",J137,0)</f>
        <v>0</v>
      </c>
      <c r="BJ137" s="14" t="s">
        <v>93</v>
      </c>
      <c r="BK137" s="100">
        <f>ROUND(I137*H137,2)</f>
        <v>0</v>
      </c>
      <c r="BL137" s="14" t="s">
        <v>105</v>
      </c>
      <c r="BM137" s="176" t="s">
        <v>783</v>
      </c>
    </row>
    <row r="138" spans="1:65" s="2" customFormat="1" ht="24.2" customHeight="1">
      <c r="A138" s="32"/>
      <c r="B138" s="132"/>
      <c r="C138" s="164" t="s">
        <v>93</v>
      </c>
      <c r="D138" s="164" t="s">
        <v>175</v>
      </c>
      <c r="E138" s="165" t="s">
        <v>784</v>
      </c>
      <c r="F138" s="166" t="s">
        <v>785</v>
      </c>
      <c r="G138" s="167" t="s">
        <v>178</v>
      </c>
      <c r="H138" s="168">
        <v>1019.523</v>
      </c>
      <c r="I138" s="169"/>
      <c r="J138" s="170"/>
      <c r="K138" s="171"/>
      <c r="L138" s="33"/>
      <c r="M138" s="172" t="s">
        <v>1</v>
      </c>
      <c r="N138" s="173" t="s">
        <v>48</v>
      </c>
      <c r="O138" s="58"/>
      <c r="P138" s="174">
        <f>O138*H138</f>
        <v>0</v>
      </c>
      <c r="Q138" s="174">
        <v>5.79E-3</v>
      </c>
      <c r="R138" s="174">
        <f>Q138*H138</f>
        <v>5.9030381700000003</v>
      </c>
      <c r="S138" s="174">
        <v>0</v>
      </c>
      <c r="T138" s="175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6" t="s">
        <v>105</v>
      </c>
      <c r="AT138" s="176" t="s">
        <v>175</v>
      </c>
      <c r="AU138" s="176" t="s">
        <v>93</v>
      </c>
      <c r="AY138" s="14" t="s">
        <v>173</v>
      </c>
      <c r="BE138" s="100">
        <f>IF(N138="základná",J138,0)</f>
        <v>0</v>
      </c>
      <c r="BF138" s="100">
        <f>IF(N138="znížená",J138,0)</f>
        <v>0</v>
      </c>
      <c r="BG138" s="100">
        <f>IF(N138="zákl. prenesená",J138,0)</f>
        <v>0</v>
      </c>
      <c r="BH138" s="100">
        <f>IF(N138="zníž. prenesená",J138,0)</f>
        <v>0</v>
      </c>
      <c r="BI138" s="100">
        <f>IF(N138="nulová",J138,0)</f>
        <v>0</v>
      </c>
      <c r="BJ138" s="14" t="s">
        <v>93</v>
      </c>
      <c r="BK138" s="100">
        <f>ROUND(I138*H138,2)</f>
        <v>0</v>
      </c>
      <c r="BL138" s="14" t="s">
        <v>105</v>
      </c>
      <c r="BM138" s="176" t="s">
        <v>786</v>
      </c>
    </row>
    <row r="139" spans="1:65" s="12" customFormat="1" ht="22.9" customHeight="1">
      <c r="B139" s="151"/>
      <c r="D139" s="152" t="s">
        <v>81</v>
      </c>
      <c r="E139" s="162" t="s">
        <v>206</v>
      </c>
      <c r="F139" s="162" t="s">
        <v>238</v>
      </c>
      <c r="I139" s="154"/>
      <c r="J139" s="163"/>
      <c r="L139" s="151"/>
      <c r="M139" s="156"/>
      <c r="N139" s="157"/>
      <c r="O139" s="157"/>
      <c r="P139" s="158">
        <f>SUM(P140:P149)</f>
        <v>0</v>
      </c>
      <c r="Q139" s="157"/>
      <c r="R139" s="158">
        <f>SUM(R140:R149)</f>
        <v>6.3200000000000006E-2</v>
      </c>
      <c r="S139" s="157"/>
      <c r="T139" s="159">
        <f>SUM(T140:T149)</f>
        <v>2E-3</v>
      </c>
      <c r="AR139" s="152" t="s">
        <v>88</v>
      </c>
      <c r="AT139" s="160" t="s">
        <v>81</v>
      </c>
      <c r="AU139" s="160" t="s">
        <v>88</v>
      </c>
      <c r="AY139" s="152" t="s">
        <v>173</v>
      </c>
      <c r="BK139" s="161">
        <f>SUM(BK140:BK149)</f>
        <v>0</v>
      </c>
    </row>
    <row r="140" spans="1:65" s="2" customFormat="1" ht="24.2" customHeight="1">
      <c r="A140" s="32"/>
      <c r="B140" s="132"/>
      <c r="C140" s="164" t="s">
        <v>102</v>
      </c>
      <c r="D140" s="164" t="s">
        <v>175</v>
      </c>
      <c r="E140" s="165" t="s">
        <v>787</v>
      </c>
      <c r="F140" s="166" t="s">
        <v>788</v>
      </c>
      <c r="G140" s="167" t="s">
        <v>362</v>
      </c>
      <c r="H140" s="168">
        <v>2</v>
      </c>
      <c r="I140" s="169"/>
      <c r="J140" s="170"/>
      <c r="K140" s="171"/>
      <c r="L140" s="33"/>
      <c r="M140" s="172" t="s">
        <v>1</v>
      </c>
      <c r="N140" s="173" t="s">
        <v>48</v>
      </c>
      <c r="O140" s="58"/>
      <c r="P140" s="174">
        <f t="shared" ref="P140:P149" si="0">O140*H140</f>
        <v>0</v>
      </c>
      <c r="Q140" s="174">
        <v>0</v>
      </c>
      <c r="R140" s="174">
        <f t="shared" ref="R140:R149" si="1">Q140*H140</f>
        <v>0</v>
      </c>
      <c r="S140" s="174">
        <v>1E-3</v>
      </c>
      <c r="T140" s="175">
        <f t="shared" ref="T140:T149" si="2">S140*H140</f>
        <v>2E-3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6" t="s">
        <v>105</v>
      </c>
      <c r="AT140" s="176" t="s">
        <v>175</v>
      </c>
      <c r="AU140" s="176" t="s">
        <v>93</v>
      </c>
      <c r="AY140" s="14" t="s">
        <v>173</v>
      </c>
      <c r="BE140" s="100">
        <f t="shared" ref="BE140:BE149" si="3">IF(N140="základná",J140,0)</f>
        <v>0</v>
      </c>
      <c r="BF140" s="100">
        <f t="shared" ref="BF140:BF149" si="4">IF(N140="znížená",J140,0)</f>
        <v>0</v>
      </c>
      <c r="BG140" s="100">
        <f t="shared" ref="BG140:BG149" si="5">IF(N140="zákl. prenesená",J140,0)</f>
        <v>0</v>
      </c>
      <c r="BH140" s="100">
        <f t="shared" ref="BH140:BH149" si="6">IF(N140="zníž. prenesená",J140,0)</f>
        <v>0</v>
      </c>
      <c r="BI140" s="100">
        <f t="shared" ref="BI140:BI149" si="7">IF(N140="nulová",J140,0)</f>
        <v>0</v>
      </c>
      <c r="BJ140" s="14" t="s">
        <v>93</v>
      </c>
      <c r="BK140" s="100">
        <f t="shared" ref="BK140:BK149" si="8">ROUND(I140*H140,2)</f>
        <v>0</v>
      </c>
      <c r="BL140" s="14" t="s">
        <v>105</v>
      </c>
      <c r="BM140" s="176" t="s">
        <v>789</v>
      </c>
    </row>
    <row r="141" spans="1:65" s="2" customFormat="1" ht="14.45" customHeight="1">
      <c r="A141" s="32"/>
      <c r="B141" s="132"/>
      <c r="C141" s="164" t="s">
        <v>105</v>
      </c>
      <c r="D141" s="164" t="s">
        <v>175</v>
      </c>
      <c r="E141" s="165" t="s">
        <v>298</v>
      </c>
      <c r="F141" s="166" t="s">
        <v>299</v>
      </c>
      <c r="G141" s="167" t="s">
        <v>300</v>
      </c>
      <c r="H141" s="168">
        <v>9.2999999999999999E-2</v>
      </c>
      <c r="I141" s="169"/>
      <c r="J141" s="170"/>
      <c r="K141" s="171"/>
      <c r="L141" s="33"/>
      <c r="M141" s="172" t="s">
        <v>1</v>
      </c>
      <c r="N141" s="173" t="s">
        <v>48</v>
      </c>
      <c r="O141" s="58"/>
      <c r="P141" s="174">
        <f t="shared" si="0"/>
        <v>0</v>
      </c>
      <c r="Q141" s="174">
        <v>0</v>
      </c>
      <c r="R141" s="174">
        <f t="shared" si="1"/>
        <v>0</v>
      </c>
      <c r="S141" s="174">
        <v>0</v>
      </c>
      <c r="T141" s="175">
        <f t="shared" si="2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6" t="s">
        <v>105</v>
      </c>
      <c r="AT141" s="176" t="s">
        <v>175</v>
      </c>
      <c r="AU141" s="176" t="s">
        <v>93</v>
      </c>
      <c r="AY141" s="14" t="s">
        <v>173</v>
      </c>
      <c r="BE141" s="100">
        <f t="shared" si="3"/>
        <v>0</v>
      </c>
      <c r="BF141" s="100">
        <f t="shared" si="4"/>
        <v>0</v>
      </c>
      <c r="BG141" s="100">
        <f t="shared" si="5"/>
        <v>0</v>
      </c>
      <c r="BH141" s="100">
        <f t="shared" si="6"/>
        <v>0</v>
      </c>
      <c r="BI141" s="100">
        <f t="shared" si="7"/>
        <v>0</v>
      </c>
      <c r="BJ141" s="14" t="s">
        <v>93</v>
      </c>
      <c r="BK141" s="100">
        <f t="shared" si="8"/>
        <v>0</v>
      </c>
      <c r="BL141" s="14" t="s">
        <v>105</v>
      </c>
      <c r="BM141" s="176" t="s">
        <v>790</v>
      </c>
    </row>
    <row r="142" spans="1:65" s="2" customFormat="1" ht="14.45" customHeight="1">
      <c r="A142" s="32"/>
      <c r="B142" s="132"/>
      <c r="C142" s="164" t="s">
        <v>191</v>
      </c>
      <c r="D142" s="164" t="s">
        <v>175</v>
      </c>
      <c r="E142" s="165" t="s">
        <v>303</v>
      </c>
      <c r="F142" s="166" t="s">
        <v>304</v>
      </c>
      <c r="G142" s="167" t="s">
        <v>300</v>
      </c>
      <c r="H142" s="168">
        <v>0.27900000000000003</v>
      </c>
      <c r="I142" s="169"/>
      <c r="J142" s="170"/>
      <c r="K142" s="171"/>
      <c r="L142" s="33"/>
      <c r="M142" s="172" t="s">
        <v>1</v>
      </c>
      <c r="N142" s="173" t="s">
        <v>48</v>
      </c>
      <c r="O142" s="58"/>
      <c r="P142" s="174">
        <f t="shared" si="0"/>
        <v>0</v>
      </c>
      <c r="Q142" s="174">
        <v>0</v>
      </c>
      <c r="R142" s="174">
        <f t="shared" si="1"/>
        <v>0</v>
      </c>
      <c r="S142" s="174">
        <v>0</v>
      </c>
      <c r="T142" s="175">
        <f t="shared" si="2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6" t="s">
        <v>105</v>
      </c>
      <c r="AT142" s="176" t="s">
        <v>175</v>
      </c>
      <c r="AU142" s="176" t="s">
        <v>93</v>
      </c>
      <c r="AY142" s="14" t="s">
        <v>173</v>
      </c>
      <c r="BE142" s="100">
        <f t="shared" si="3"/>
        <v>0</v>
      </c>
      <c r="BF142" s="100">
        <f t="shared" si="4"/>
        <v>0</v>
      </c>
      <c r="BG142" s="100">
        <f t="shared" si="5"/>
        <v>0</v>
      </c>
      <c r="BH142" s="100">
        <f t="shared" si="6"/>
        <v>0</v>
      </c>
      <c r="BI142" s="100">
        <f t="shared" si="7"/>
        <v>0</v>
      </c>
      <c r="BJ142" s="14" t="s">
        <v>93</v>
      </c>
      <c r="BK142" s="100">
        <f t="shared" si="8"/>
        <v>0</v>
      </c>
      <c r="BL142" s="14" t="s">
        <v>105</v>
      </c>
      <c r="BM142" s="176" t="s">
        <v>791</v>
      </c>
    </row>
    <row r="143" spans="1:65" s="2" customFormat="1" ht="14.45" customHeight="1">
      <c r="A143" s="32"/>
      <c r="B143" s="132"/>
      <c r="C143" s="164" t="s">
        <v>180</v>
      </c>
      <c r="D143" s="164" t="s">
        <v>175</v>
      </c>
      <c r="E143" s="165" t="s">
        <v>792</v>
      </c>
      <c r="F143" s="166" t="s">
        <v>793</v>
      </c>
      <c r="G143" s="167" t="s">
        <v>261</v>
      </c>
      <c r="H143" s="168">
        <v>40</v>
      </c>
      <c r="I143" s="169"/>
      <c r="J143" s="170"/>
      <c r="K143" s="171"/>
      <c r="L143" s="33"/>
      <c r="M143" s="172" t="s">
        <v>1</v>
      </c>
      <c r="N143" s="173" t="s">
        <v>48</v>
      </c>
      <c r="O143" s="58"/>
      <c r="P143" s="174">
        <f t="shared" si="0"/>
        <v>0</v>
      </c>
      <c r="Q143" s="174">
        <v>1.58E-3</v>
      </c>
      <c r="R143" s="174">
        <f t="shared" si="1"/>
        <v>6.3200000000000006E-2</v>
      </c>
      <c r="S143" s="174">
        <v>0</v>
      </c>
      <c r="T143" s="175">
        <f t="shared" si="2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6" t="s">
        <v>105</v>
      </c>
      <c r="AT143" s="176" t="s">
        <v>175</v>
      </c>
      <c r="AU143" s="176" t="s">
        <v>93</v>
      </c>
      <c r="AY143" s="14" t="s">
        <v>173</v>
      </c>
      <c r="BE143" s="100">
        <f t="shared" si="3"/>
        <v>0</v>
      </c>
      <c r="BF143" s="100">
        <f t="shared" si="4"/>
        <v>0</v>
      </c>
      <c r="BG143" s="100">
        <f t="shared" si="5"/>
        <v>0</v>
      </c>
      <c r="BH143" s="100">
        <f t="shared" si="6"/>
        <v>0</v>
      </c>
      <c r="BI143" s="100">
        <f t="shared" si="7"/>
        <v>0</v>
      </c>
      <c r="BJ143" s="14" t="s">
        <v>93</v>
      </c>
      <c r="BK143" s="100">
        <f t="shared" si="8"/>
        <v>0</v>
      </c>
      <c r="BL143" s="14" t="s">
        <v>105</v>
      </c>
      <c r="BM143" s="176" t="s">
        <v>794</v>
      </c>
    </row>
    <row r="144" spans="1:65" s="2" customFormat="1" ht="14.45" customHeight="1">
      <c r="A144" s="32"/>
      <c r="B144" s="132"/>
      <c r="C144" s="164" t="s">
        <v>198</v>
      </c>
      <c r="D144" s="164" t="s">
        <v>175</v>
      </c>
      <c r="E144" s="165" t="s">
        <v>795</v>
      </c>
      <c r="F144" s="166" t="s">
        <v>796</v>
      </c>
      <c r="G144" s="167" t="s">
        <v>261</v>
      </c>
      <c r="H144" s="168">
        <v>40</v>
      </c>
      <c r="I144" s="169"/>
      <c r="J144" s="170"/>
      <c r="K144" s="171"/>
      <c r="L144" s="33"/>
      <c r="M144" s="172" t="s">
        <v>1</v>
      </c>
      <c r="N144" s="173" t="s">
        <v>48</v>
      </c>
      <c r="O144" s="58"/>
      <c r="P144" s="174">
        <f t="shared" si="0"/>
        <v>0</v>
      </c>
      <c r="Q144" s="174">
        <v>0</v>
      </c>
      <c r="R144" s="174">
        <f t="shared" si="1"/>
        <v>0</v>
      </c>
      <c r="S144" s="174">
        <v>0</v>
      </c>
      <c r="T144" s="175">
        <f t="shared" si="2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6" t="s">
        <v>105</v>
      </c>
      <c r="AT144" s="176" t="s">
        <v>175</v>
      </c>
      <c r="AU144" s="176" t="s">
        <v>93</v>
      </c>
      <c r="AY144" s="14" t="s">
        <v>173</v>
      </c>
      <c r="BE144" s="100">
        <f t="shared" si="3"/>
        <v>0</v>
      </c>
      <c r="BF144" s="100">
        <f t="shared" si="4"/>
        <v>0</v>
      </c>
      <c r="BG144" s="100">
        <f t="shared" si="5"/>
        <v>0</v>
      </c>
      <c r="BH144" s="100">
        <f t="shared" si="6"/>
        <v>0</v>
      </c>
      <c r="BI144" s="100">
        <f t="shared" si="7"/>
        <v>0</v>
      </c>
      <c r="BJ144" s="14" t="s">
        <v>93</v>
      </c>
      <c r="BK144" s="100">
        <f t="shared" si="8"/>
        <v>0</v>
      </c>
      <c r="BL144" s="14" t="s">
        <v>105</v>
      </c>
      <c r="BM144" s="176" t="s">
        <v>797</v>
      </c>
    </row>
    <row r="145" spans="1:65" s="2" customFormat="1" ht="14.45" customHeight="1">
      <c r="A145" s="32"/>
      <c r="B145" s="132"/>
      <c r="C145" s="164" t="s">
        <v>202</v>
      </c>
      <c r="D145" s="164" t="s">
        <v>175</v>
      </c>
      <c r="E145" s="165" t="s">
        <v>307</v>
      </c>
      <c r="F145" s="166" t="s">
        <v>308</v>
      </c>
      <c r="G145" s="167" t="s">
        <v>300</v>
      </c>
      <c r="H145" s="168">
        <v>9.2999999999999999E-2</v>
      </c>
      <c r="I145" s="169"/>
      <c r="J145" s="170"/>
      <c r="K145" s="171"/>
      <c r="L145" s="33"/>
      <c r="M145" s="172" t="s">
        <v>1</v>
      </c>
      <c r="N145" s="173" t="s">
        <v>48</v>
      </c>
      <c r="O145" s="58"/>
      <c r="P145" s="174">
        <f t="shared" si="0"/>
        <v>0</v>
      </c>
      <c r="Q145" s="174">
        <v>0</v>
      </c>
      <c r="R145" s="174">
        <f t="shared" si="1"/>
        <v>0</v>
      </c>
      <c r="S145" s="174">
        <v>0</v>
      </c>
      <c r="T145" s="175">
        <f t="shared" si="2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6" t="s">
        <v>105</v>
      </c>
      <c r="AT145" s="176" t="s">
        <v>175</v>
      </c>
      <c r="AU145" s="176" t="s">
        <v>93</v>
      </c>
      <c r="AY145" s="14" t="s">
        <v>173</v>
      </c>
      <c r="BE145" s="100">
        <f t="shared" si="3"/>
        <v>0</v>
      </c>
      <c r="BF145" s="100">
        <f t="shared" si="4"/>
        <v>0</v>
      </c>
      <c r="BG145" s="100">
        <f t="shared" si="5"/>
        <v>0</v>
      </c>
      <c r="BH145" s="100">
        <f t="shared" si="6"/>
        <v>0</v>
      </c>
      <c r="BI145" s="100">
        <f t="shared" si="7"/>
        <v>0</v>
      </c>
      <c r="BJ145" s="14" t="s">
        <v>93</v>
      </c>
      <c r="BK145" s="100">
        <f t="shared" si="8"/>
        <v>0</v>
      </c>
      <c r="BL145" s="14" t="s">
        <v>105</v>
      </c>
      <c r="BM145" s="176" t="s">
        <v>798</v>
      </c>
    </row>
    <row r="146" spans="1:65" s="2" customFormat="1" ht="24.2" customHeight="1">
      <c r="A146" s="32"/>
      <c r="B146" s="132"/>
      <c r="C146" s="164" t="s">
        <v>206</v>
      </c>
      <c r="D146" s="164" t="s">
        <v>175</v>
      </c>
      <c r="E146" s="165" t="s">
        <v>311</v>
      </c>
      <c r="F146" s="166" t="s">
        <v>312</v>
      </c>
      <c r="G146" s="167" t="s">
        <v>300</v>
      </c>
      <c r="H146" s="168">
        <v>1.395</v>
      </c>
      <c r="I146" s="169"/>
      <c r="J146" s="170"/>
      <c r="K146" s="171"/>
      <c r="L146" s="33"/>
      <c r="M146" s="172" t="s">
        <v>1</v>
      </c>
      <c r="N146" s="173" t="s">
        <v>48</v>
      </c>
      <c r="O146" s="58"/>
      <c r="P146" s="174">
        <f t="shared" si="0"/>
        <v>0</v>
      </c>
      <c r="Q146" s="174">
        <v>0</v>
      </c>
      <c r="R146" s="174">
        <f t="shared" si="1"/>
        <v>0</v>
      </c>
      <c r="S146" s="174">
        <v>0</v>
      </c>
      <c r="T146" s="175">
        <f t="shared" si="2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6" t="s">
        <v>105</v>
      </c>
      <c r="AT146" s="176" t="s">
        <v>175</v>
      </c>
      <c r="AU146" s="176" t="s">
        <v>93</v>
      </c>
      <c r="AY146" s="14" t="s">
        <v>173</v>
      </c>
      <c r="BE146" s="100">
        <f t="shared" si="3"/>
        <v>0</v>
      </c>
      <c r="BF146" s="100">
        <f t="shared" si="4"/>
        <v>0</v>
      </c>
      <c r="BG146" s="100">
        <f t="shared" si="5"/>
        <v>0</v>
      </c>
      <c r="BH146" s="100">
        <f t="shared" si="6"/>
        <v>0</v>
      </c>
      <c r="BI146" s="100">
        <f t="shared" si="7"/>
        <v>0</v>
      </c>
      <c r="BJ146" s="14" t="s">
        <v>93</v>
      </c>
      <c r="BK146" s="100">
        <f t="shared" si="8"/>
        <v>0</v>
      </c>
      <c r="BL146" s="14" t="s">
        <v>105</v>
      </c>
      <c r="BM146" s="176" t="s">
        <v>799</v>
      </c>
    </row>
    <row r="147" spans="1:65" s="2" customFormat="1" ht="24.2" customHeight="1">
      <c r="A147" s="32"/>
      <c r="B147" s="132"/>
      <c r="C147" s="164" t="s">
        <v>210</v>
      </c>
      <c r="D147" s="164" t="s">
        <v>175</v>
      </c>
      <c r="E147" s="165" t="s">
        <v>315</v>
      </c>
      <c r="F147" s="166" t="s">
        <v>316</v>
      </c>
      <c r="G147" s="167" t="s">
        <v>300</v>
      </c>
      <c r="H147" s="168">
        <v>9.2999999999999999E-2</v>
      </c>
      <c r="I147" s="169"/>
      <c r="J147" s="170"/>
      <c r="K147" s="171"/>
      <c r="L147" s="33"/>
      <c r="M147" s="172" t="s">
        <v>1</v>
      </c>
      <c r="N147" s="173" t="s">
        <v>48</v>
      </c>
      <c r="O147" s="58"/>
      <c r="P147" s="174">
        <f t="shared" si="0"/>
        <v>0</v>
      </c>
      <c r="Q147" s="174">
        <v>0</v>
      </c>
      <c r="R147" s="174">
        <f t="shared" si="1"/>
        <v>0</v>
      </c>
      <c r="S147" s="174">
        <v>0</v>
      </c>
      <c r="T147" s="175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6" t="s">
        <v>105</v>
      </c>
      <c r="AT147" s="176" t="s">
        <v>175</v>
      </c>
      <c r="AU147" s="176" t="s">
        <v>93</v>
      </c>
      <c r="AY147" s="14" t="s">
        <v>173</v>
      </c>
      <c r="BE147" s="100">
        <f t="shared" si="3"/>
        <v>0</v>
      </c>
      <c r="BF147" s="100">
        <f t="shared" si="4"/>
        <v>0</v>
      </c>
      <c r="BG147" s="100">
        <f t="shared" si="5"/>
        <v>0</v>
      </c>
      <c r="BH147" s="100">
        <f t="shared" si="6"/>
        <v>0</v>
      </c>
      <c r="BI147" s="100">
        <f t="shared" si="7"/>
        <v>0</v>
      </c>
      <c r="BJ147" s="14" t="s">
        <v>93</v>
      </c>
      <c r="BK147" s="100">
        <f t="shared" si="8"/>
        <v>0</v>
      </c>
      <c r="BL147" s="14" t="s">
        <v>105</v>
      </c>
      <c r="BM147" s="176" t="s">
        <v>800</v>
      </c>
    </row>
    <row r="148" spans="1:65" s="2" customFormat="1" ht="24.2" customHeight="1">
      <c r="A148" s="32"/>
      <c r="B148" s="132"/>
      <c r="C148" s="164" t="s">
        <v>214</v>
      </c>
      <c r="D148" s="164" t="s">
        <v>175</v>
      </c>
      <c r="E148" s="165" t="s">
        <v>319</v>
      </c>
      <c r="F148" s="166" t="s">
        <v>320</v>
      </c>
      <c r="G148" s="167" t="s">
        <v>300</v>
      </c>
      <c r="H148" s="168">
        <v>0.74399999999999999</v>
      </c>
      <c r="I148" s="169"/>
      <c r="J148" s="170"/>
      <c r="K148" s="171"/>
      <c r="L148" s="33"/>
      <c r="M148" s="172" t="s">
        <v>1</v>
      </c>
      <c r="N148" s="173" t="s">
        <v>48</v>
      </c>
      <c r="O148" s="58"/>
      <c r="P148" s="174">
        <f t="shared" si="0"/>
        <v>0</v>
      </c>
      <c r="Q148" s="174">
        <v>0</v>
      </c>
      <c r="R148" s="174">
        <f t="shared" si="1"/>
        <v>0</v>
      </c>
      <c r="S148" s="174">
        <v>0</v>
      </c>
      <c r="T148" s="175">
        <f t="shared" si="2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6" t="s">
        <v>105</v>
      </c>
      <c r="AT148" s="176" t="s">
        <v>175</v>
      </c>
      <c r="AU148" s="176" t="s">
        <v>93</v>
      </c>
      <c r="AY148" s="14" t="s">
        <v>173</v>
      </c>
      <c r="BE148" s="100">
        <f t="shared" si="3"/>
        <v>0</v>
      </c>
      <c r="BF148" s="100">
        <f t="shared" si="4"/>
        <v>0</v>
      </c>
      <c r="BG148" s="100">
        <f t="shared" si="5"/>
        <v>0</v>
      </c>
      <c r="BH148" s="100">
        <f t="shared" si="6"/>
        <v>0</v>
      </c>
      <c r="BI148" s="100">
        <f t="shared" si="7"/>
        <v>0</v>
      </c>
      <c r="BJ148" s="14" t="s">
        <v>93</v>
      </c>
      <c r="BK148" s="100">
        <f t="shared" si="8"/>
        <v>0</v>
      </c>
      <c r="BL148" s="14" t="s">
        <v>105</v>
      </c>
      <c r="BM148" s="176" t="s">
        <v>801</v>
      </c>
    </row>
    <row r="149" spans="1:65" s="2" customFormat="1" ht="24.2" customHeight="1">
      <c r="A149" s="32"/>
      <c r="B149" s="132"/>
      <c r="C149" s="164" t="s">
        <v>218</v>
      </c>
      <c r="D149" s="164" t="s">
        <v>175</v>
      </c>
      <c r="E149" s="165" t="s">
        <v>323</v>
      </c>
      <c r="F149" s="166" t="s">
        <v>324</v>
      </c>
      <c r="G149" s="167" t="s">
        <v>300</v>
      </c>
      <c r="H149" s="168">
        <v>9.2999999999999999E-2</v>
      </c>
      <c r="I149" s="169"/>
      <c r="J149" s="170"/>
      <c r="K149" s="171"/>
      <c r="L149" s="33"/>
      <c r="M149" s="172" t="s">
        <v>1</v>
      </c>
      <c r="N149" s="173" t="s">
        <v>48</v>
      </c>
      <c r="O149" s="58"/>
      <c r="P149" s="174">
        <f t="shared" si="0"/>
        <v>0</v>
      </c>
      <c r="Q149" s="174">
        <v>0</v>
      </c>
      <c r="R149" s="174">
        <f t="shared" si="1"/>
        <v>0</v>
      </c>
      <c r="S149" s="174">
        <v>0</v>
      </c>
      <c r="T149" s="175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6" t="s">
        <v>105</v>
      </c>
      <c r="AT149" s="176" t="s">
        <v>175</v>
      </c>
      <c r="AU149" s="176" t="s">
        <v>93</v>
      </c>
      <c r="AY149" s="14" t="s">
        <v>173</v>
      </c>
      <c r="BE149" s="100">
        <f t="shared" si="3"/>
        <v>0</v>
      </c>
      <c r="BF149" s="100">
        <f t="shared" si="4"/>
        <v>0</v>
      </c>
      <c r="BG149" s="100">
        <f t="shared" si="5"/>
        <v>0</v>
      </c>
      <c r="BH149" s="100">
        <f t="shared" si="6"/>
        <v>0</v>
      </c>
      <c r="BI149" s="100">
        <f t="shared" si="7"/>
        <v>0</v>
      </c>
      <c r="BJ149" s="14" t="s">
        <v>93</v>
      </c>
      <c r="BK149" s="100">
        <f t="shared" si="8"/>
        <v>0</v>
      </c>
      <c r="BL149" s="14" t="s">
        <v>105</v>
      </c>
      <c r="BM149" s="176" t="s">
        <v>802</v>
      </c>
    </row>
    <row r="150" spans="1:65" s="12" customFormat="1" ht="22.9" customHeight="1">
      <c r="B150" s="151"/>
      <c r="D150" s="152" t="s">
        <v>81</v>
      </c>
      <c r="E150" s="162" t="s">
        <v>326</v>
      </c>
      <c r="F150" s="162" t="s">
        <v>327</v>
      </c>
      <c r="I150" s="154"/>
      <c r="J150" s="163"/>
      <c r="L150" s="151"/>
      <c r="M150" s="156"/>
      <c r="N150" s="157"/>
      <c r="O150" s="157"/>
      <c r="P150" s="158">
        <f>P151</f>
        <v>0</v>
      </c>
      <c r="Q150" s="157"/>
      <c r="R150" s="158">
        <f>R151</f>
        <v>0</v>
      </c>
      <c r="S150" s="157"/>
      <c r="T150" s="159">
        <f>T151</f>
        <v>0</v>
      </c>
      <c r="AR150" s="152" t="s">
        <v>88</v>
      </c>
      <c r="AT150" s="160" t="s">
        <v>81</v>
      </c>
      <c r="AU150" s="160" t="s">
        <v>88</v>
      </c>
      <c r="AY150" s="152" t="s">
        <v>173</v>
      </c>
      <c r="BK150" s="161">
        <f>BK151</f>
        <v>0</v>
      </c>
    </row>
    <row r="151" spans="1:65" s="2" customFormat="1" ht="24.2" customHeight="1">
      <c r="A151" s="32"/>
      <c r="B151" s="132"/>
      <c r="C151" s="164" t="s">
        <v>222</v>
      </c>
      <c r="D151" s="164" t="s">
        <v>175</v>
      </c>
      <c r="E151" s="165" t="s">
        <v>329</v>
      </c>
      <c r="F151" s="166" t="s">
        <v>330</v>
      </c>
      <c r="G151" s="167" t="s">
        <v>300</v>
      </c>
      <c r="H151" s="168">
        <v>11.478</v>
      </c>
      <c r="I151" s="169"/>
      <c r="J151" s="170"/>
      <c r="K151" s="171"/>
      <c r="L151" s="33"/>
      <c r="M151" s="172" t="s">
        <v>1</v>
      </c>
      <c r="N151" s="173" t="s">
        <v>48</v>
      </c>
      <c r="O151" s="58"/>
      <c r="P151" s="174">
        <f>O151*H151</f>
        <v>0</v>
      </c>
      <c r="Q151" s="174">
        <v>0</v>
      </c>
      <c r="R151" s="174">
        <f>Q151*H151</f>
        <v>0</v>
      </c>
      <c r="S151" s="174">
        <v>0</v>
      </c>
      <c r="T151" s="175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6" t="s">
        <v>105</v>
      </c>
      <c r="AT151" s="176" t="s">
        <v>175</v>
      </c>
      <c r="AU151" s="176" t="s">
        <v>93</v>
      </c>
      <c r="AY151" s="14" t="s">
        <v>173</v>
      </c>
      <c r="BE151" s="100">
        <f>IF(N151="základná",J151,0)</f>
        <v>0</v>
      </c>
      <c r="BF151" s="100">
        <f>IF(N151="znížená",J151,0)</f>
        <v>0</v>
      </c>
      <c r="BG151" s="100">
        <f>IF(N151="zákl. prenesená",J151,0)</f>
        <v>0</v>
      </c>
      <c r="BH151" s="100">
        <f>IF(N151="zníž. prenesená",J151,0)</f>
        <v>0</v>
      </c>
      <c r="BI151" s="100">
        <f>IF(N151="nulová",J151,0)</f>
        <v>0</v>
      </c>
      <c r="BJ151" s="14" t="s">
        <v>93</v>
      </c>
      <c r="BK151" s="100">
        <f>ROUND(I151*H151,2)</f>
        <v>0</v>
      </c>
      <c r="BL151" s="14" t="s">
        <v>105</v>
      </c>
      <c r="BM151" s="176" t="s">
        <v>803</v>
      </c>
    </row>
    <row r="152" spans="1:65" s="12" customFormat="1" ht="25.9" customHeight="1">
      <c r="B152" s="151"/>
      <c r="D152" s="152" t="s">
        <v>81</v>
      </c>
      <c r="E152" s="153" t="s">
        <v>332</v>
      </c>
      <c r="F152" s="153" t="s">
        <v>333</v>
      </c>
      <c r="I152" s="154"/>
      <c r="J152" s="155"/>
      <c r="L152" s="151"/>
      <c r="M152" s="156"/>
      <c r="N152" s="157"/>
      <c r="O152" s="157"/>
      <c r="P152" s="158">
        <f>P153+P159</f>
        <v>0</v>
      </c>
      <c r="Q152" s="157"/>
      <c r="R152" s="158">
        <f>R153+R159</f>
        <v>2.3051716028000002</v>
      </c>
      <c r="S152" s="157"/>
      <c r="T152" s="159">
        <f>T153+T159</f>
        <v>9.0841720000000001E-2</v>
      </c>
      <c r="AR152" s="152" t="s">
        <v>93</v>
      </c>
      <c r="AT152" s="160" t="s">
        <v>81</v>
      </c>
      <c r="AU152" s="160" t="s">
        <v>82</v>
      </c>
      <c r="AY152" s="152" t="s">
        <v>173</v>
      </c>
      <c r="BK152" s="161">
        <f>BK153+BK159</f>
        <v>0</v>
      </c>
    </row>
    <row r="153" spans="1:65" s="12" customFormat="1" ht="22.9" customHeight="1">
      <c r="B153" s="151"/>
      <c r="D153" s="152" t="s">
        <v>81</v>
      </c>
      <c r="E153" s="162" t="s">
        <v>349</v>
      </c>
      <c r="F153" s="162" t="s">
        <v>350</v>
      </c>
      <c r="I153" s="154"/>
      <c r="J153" s="163"/>
      <c r="L153" s="151"/>
      <c r="M153" s="156"/>
      <c r="N153" s="157"/>
      <c r="O153" s="157"/>
      <c r="P153" s="158">
        <f>SUM(P154:P158)</f>
        <v>0</v>
      </c>
      <c r="Q153" s="157"/>
      <c r="R153" s="158">
        <f>SUM(R154:R158)</f>
        <v>6.1753772800000002E-2</v>
      </c>
      <c r="S153" s="157"/>
      <c r="T153" s="159">
        <f>SUM(T154:T158)</f>
        <v>9.0841720000000001E-2</v>
      </c>
      <c r="AR153" s="152" t="s">
        <v>93</v>
      </c>
      <c r="AT153" s="160" t="s">
        <v>81</v>
      </c>
      <c r="AU153" s="160" t="s">
        <v>88</v>
      </c>
      <c r="AY153" s="152" t="s">
        <v>173</v>
      </c>
      <c r="BK153" s="161">
        <f>SUM(BK154:BK158)</f>
        <v>0</v>
      </c>
    </row>
    <row r="154" spans="1:65" s="2" customFormat="1" ht="24.2" customHeight="1">
      <c r="A154" s="32"/>
      <c r="B154" s="132"/>
      <c r="C154" s="164" t="s">
        <v>226</v>
      </c>
      <c r="D154" s="164" t="s">
        <v>175</v>
      </c>
      <c r="E154" s="165" t="s">
        <v>456</v>
      </c>
      <c r="F154" s="166" t="s">
        <v>457</v>
      </c>
      <c r="G154" s="167" t="s">
        <v>261</v>
      </c>
      <c r="H154" s="168">
        <v>4.96</v>
      </c>
      <c r="I154" s="169"/>
      <c r="J154" s="170"/>
      <c r="K154" s="171"/>
      <c r="L154" s="33"/>
      <c r="M154" s="172" t="s">
        <v>1</v>
      </c>
      <c r="N154" s="173" t="s">
        <v>48</v>
      </c>
      <c r="O154" s="58"/>
      <c r="P154" s="174">
        <f>O154*H154</f>
        <v>0</v>
      </c>
      <c r="Q154" s="174">
        <v>2.8091800000000001E-3</v>
      </c>
      <c r="R154" s="174">
        <f>Q154*H154</f>
        <v>1.39335328E-2</v>
      </c>
      <c r="S154" s="174">
        <v>0</v>
      </c>
      <c r="T154" s="175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6" t="s">
        <v>234</v>
      </c>
      <c r="AT154" s="176" t="s">
        <v>175</v>
      </c>
      <c r="AU154" s="176" t="s">
        <v>93</v>
      </c>
      <c r="AY154" s="14" t="s">
        <v>173</v>
      </c>
      <c r="BE154" s="100">
        <f>IF(N154="základná",J154,0)</f>
        <v>0</v>
      </c>
      <c r="BF154" s="100">
        <f>IF(N154="znížená",J154,0)</f>
        <v>0</v>
      </c>
      <c r="BG154" s="100">
        <f>IF(N154="zákl. prenesená",J154,0)</f>
        <v>0</v>
      </c>
      <c r="BH154" s="100">
        <f>IF(N154="zníž. prenesená",J154,0)</f>
        <v>0</v>
      </c>
      <c r="BI154" s="100">
        <f>IF(N154="nulová",J154,0)</f>
        <v>0</v>
      </c>
      <c r="BJ154" s="14" t="s">
        <v>93</v>
      </c>
      <c r="BK154" s="100">
        <f>ROUND(I154*H154,2)</f>
        <v>0</v>
      </c>
      <c r="BL154" s="14" t="s">
        <v>234</v>
      </c>
      <c r="BM154" s="176" t="s">
        <v>804</v>
      </c>
    </row>
    <row r="155" spans="1:65" s="2" customFormat="1" ht="37.9" customHeight="1">
      <c r="A155" s="32"/>
      <c r="B155" s="132"/>
      <c r="C155" s="164" t="s">
        <v>230</v>
      </c>
      <c r="D155" s="164" t="s">
        <v>175</v>
      </c>
      <c r="E155" s="165" t="s">
        <v>462</v>
      </c>
      <c r="F155" s="166" t="s">
        <v>463</v>
      </c>
      <c r="G155" s="167" t="s">
        <v>178</v>
      </c>
      <c r="H155" s="168">
        <v>10.218</v>
      </c>
      <c r="I155" s="169"/>
      <c r="J155" s="170"/>
      <c r="K155" s="171"/>
      <c r="L155" s="33"/>
      <c r="M155" s="172" t="s">
        <v>1</v>
      </c>
      <c r="N155" s="173" t="s">
        <v>48</v>
      </c>
      <c r="O155" s="58"/>
      <c r="P155" s="174">
        <f>O155*H155</f>
        <v>0</v>
      </c>
      <c r="Q155" s="174">
        <v>4.6800000000000001E-3</v>
      </c>
      <c r="R155" s="174">
        <f>Q155*H155</f>
        <v>4.782024E-2</v>
      </c>
      <c r="S155" s="174">
        <v>0</v>
      </c>
      <c r="T155" s="175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6" t="s">
        <v>234</v>
      </c>
      <c r="AT155" s="176" t="s">
        <v>175</v>
      </c>
      <c r="AU155" s="176" t="s">
        <v>93</v>
      </c>
      <c r="AY155" s="14" t="s">
        <v>173</v>
      </c>
      <c r="BE155" s="100">
        <f>IF(N155="základná",J155,0)</f>
        <v>0</v>
      </c>
      <c r="BF155" s="100">
        <f>IF(N155="znížená",J155,0)</f>
        <v>0</v>
      </c>
      <c r="BG155" s="100">
        <f>IF(N155="zákl. prenesená",J155,0)</f>
        <v>0</v>
      </c>
      <c r="BH155" s="100">
        <f>IF(N155="zníž. prenesená",J155,0)</f>
        <v>0</v>
      </c>
      <c r="BI155" s="100">
        <f>IF(N155="nulová",J155,0)</f>
        <v>0</v>
      </c>
      <c r="BJ155" s="14" t="s">
        <v>93</v>
      </c>
      <c r="BK155" s="100">
        <f>ROUND(I155*H155,2)</f>
        <v>0</v>
      </c>
      <c r="BL155" s="14" t="s">
        <v>234</v>
      </c>
      <c r="BM155" s="176" t="s">
        <v>805</v>
      </c>
    </row>
    <row r="156" spans="1:65" s="2" customFormat="1" ht="24.2" customHeight="1">
      <c r="A156" s="32"/>
      <c r="B156" s="132"/>
      <c r="C156" s="164" t="s">
        <v>234</v>
      </c>
      <c r="D156" s="164" t="s">
        <v>175</v>
      </c>
      <c r="E156" s="165" t="s">
        <v>806</v>
      </c>
      <c r="F156" s="166" t="s">
        <v>807</v>
      </c>
      <c r="G156" s="167" t="s">
        <v>178</v>
      </c>
      <c r="H156" s="168">
        <v>11.021000000000001</v>
      </c>
      <c r="I156" s="169"/>
      <c r="J156" s="170"/>
      <c r="K156" s="171"/>
      <c r="L156" s="33"/>
      <c r="M156" s="172" t="s">
        <v>1</v>
      </c>
      <c r="N156" s="173" t="s">
        <v>48</v>
      </c>
      <c r="O156" s="58"/>
      <c r="P156" s="174">
        <f>O156*H156</f>
        <v>0</v>
      </c>
      <c r="Q156" s="174">
        <v>0</v>
      </c>
      <c r="R156" s="174">
        <f>Q156*H156</f>
        <v>0</v>
      </c>
      <c r="S156" s="174">
        <v>7.3200000000000001E-3</v>
      </c>
      <c r="T156" s="175">
        <f>S156*H156</f>
        <v>8.0673720000000004E-2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6" t="s">
        <v>234</v>
      </c>
      <c r="AT156" s="176" t="s">
        <v>175</v>
      </c>
      <c r="AU156" s="176" t="s">
        <v>93</v>
      </c>
      <c r="AY156" s="14" t="s">
        <v>173</v>
      </c>
      <c r="BE156" s="100">
        <f>IF(N156="základná",J156,0)</f>
        <v>0</v>
      </c>
      <c r="BF156" s="100">
        <f>IF(N156="znížená",J156,0)</f>
        <v>0</v>
      </c>
      <c r="BG156" s="100">
        <f>IF(N156="zákl. prenesená",J156,0)</f>
        <v>0</v>
      </c>
      <c r="BH156" s="100">
        <f>IF(N156="zníž. prenesená",J156,0)</f>
        <v>0</v>
      </c>
      <c r="BI156" s="100">
        <f>IF(N156="nulová",J156,0)</f>
        <v>0</v>
      </c>
      <c r="BJ156" s="14" t="s">
        <v>93</v>
      </c>
      <c r="BK156" s="100">
        <f>ROUND(I156*H156,2)</f>
        <v>0</v>
      </c>
      <c r="BL156" s="14" t="s">
        <v>234</v>
      </c>
      <c r="BM156" s="176" t="s">
        <v>808</v>
      </c>
    </row>
    <row r="157" spans="1:65" s="2" customFormat="1" ht="37.9" customHeight="1">
      <c r="A157" s="32"/>
      <c r="B157" s="132"/>
      <c r="C157" s="164" t="s">
        <v>239</v>
      </c>
      <c r="D157" s="164" t="s">
        <v>175</v>
      </c>
      <c r="E157" s="165" t="s">
        <v>809</v>
      </c>
      <c r="F157" s="166" t="s">
        <v>810</v>
      </c>
      <c r="G157" s="167" t="s">
        <v>261</v>
      </c>
      <c r="H157" s="168">
        <v>4.96</v>
      </c>
      <c r="I157" s="169"/>
      <c r="J157" s="170"/>
      <c r="K157" s="171"/>
      <c r="L157" s="33"/>
      <c r="M157" s="172" t="s">
        <v>1</v>
      </c>
      <c r="N157" s="173" t="s">
        <v>48</v>
      </c>
      <c r="O157" s="58"/>
      <c r="P157" s="174">
        <f>O157*H157</f>
        <v>0</v>
      </c>
      <c r="Q157" s="174">
        <v>0</v>
      </c>
      <c r="R157" s="174">
        <f>Q157*H157</f>
        <v>0</v>
      </c>
      <c r="S157" s="174">
        <v>2.0500000000000002E-3</v>
      </c>
      <c r="T157" s="175">
        <f>S157*H157</f>
        <v>1.0168E-2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6" t="s">
        <v>234</v>
      </c>
      <c r="AT157" s="176" t="s">
        <v>175</v>
      </c>
      <c r="AU157" s="176" t="s">
        <v>93</v>
      </c>
      <c r="AY157" s="14" t="s">
        <v>173</v>
      </c>
      <c r="BE157" s="100">
        <f>IF(N157="základná",J157,0)</f>
        <v>0</v>
      </c>
      <c r="BF157" s="100">
        <f>IF(N157="znížená",J157,0)</f>
        <v>0</v>
      </c>
      <c r="BG157" s="100">
        <f>IF(N157="zákl. prenesená",J157,0)</f>
        <v>0</v>
      </c>
      <c r="BH157" s="100">
        <f>IF(N157="zníž. prenesená",J157,0)</f>
        <v>0</v>
      </c>
      <c r="BI157" s="100">
        <f>IF(N157="nulová",J157,0)</f>
        <v>0</v>
      </c>
      <c r="BJ157" s="14" t="s">
        <v>93</v>
      </c>
      <c r="BK157" s="100">
        <f>ROUND(I157*H157,2)</f>
        <v>0</v>
      </c>
      <c r="BL157" s="14" t="s">
        <v>234</v>
      </c>
      <c r="BM157" s="176" t="s">
        <v>811</v>
      </c>
    </row>
    <row r="158" spans="1:65" s="2" customFormat="1" ht="24.2" customHeight="1">
      <c r="A158" s="32"/>
      <c r="B158" s="132"/>
      <c r="C158" s="164" t="s">
        <v>243</v>
      </c>
      <c r="D158" s="164" t="s">
        <v>175</v>
      </c>
      <c r="E158" s="165" t="s">
        <v>365</v>
      </c>
      <c r="F158" s="166" t="s">
        <v>366</v>
      </c>
      <c r="G158" s="167" t="s">
        <v>300</v>
      </c>
      <c r="H158" s="168">
        <v>6.2E-2</v>
      </c>
      <c r="I158" s="169"/>
      <c r="J158" s="170"/>
      <c r="K158" s="171"/>
      <c r="L158" s="33"/>
      <c r="M158" s="172" t="s">
        <v>1</v>
      </c>
      <c r="N158" s="173" t="s">
        <v>48</v>
      </c>
      <c r="O158" s="58"/>
      <c r="P158" s="174">
        <f>O158*H158</f>
        <v>0</v>
      </c>
      <c r="Q158" s="174">
        <v>0</v>
      </c>
      <c r="R158" s="174">
        <f>Q158*H158</f>
        <v>0</v>
      </c>
      <c r="S158" s="174">
        <v>0</v>
      </c>
      <c r="T158" s="175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6" t="s">
        <v>234</v>
      </c>
      <c r="AT158" s="176" t="s">
        <v>175</v>
      </c>
      <c r="AU158" s="176" t="s">
        <v>93</v>
      </c>
      <c r="AY158" s="14" t="s">
        <v>173</v>
      </c>
      <c r="BE158" s="100">
        <f>IF(N158="základná",J158,0)</f>
        <v>0</v>
      </c>
      <c r="BF158" s="100">
        <f>IF(N158="znížená",J158,0)</f>
        <v>0</v>
      </c>
      <c r="BG158" s="100">
        <f>IF(N158="zákl. prenesená",J158,0)</f>
        <v>0</v>
      </c>
      <c r="BH158" s="100">
        <f>IF(N158="zníž. prenesená",J158,0)</f>
        <v>0</v>
      </c>
      <c r="BI158" s="100">
        <f>IF(N158="nulová",J158,0)</f>
        <v>0</v>
      </c>
      <c r="BJ158" s="14" t="s">
        <v>93</v>
      </c>
      <c r="BK158" s="100">
        <f>ROUND(I158*H158,2)</f>
        <v>0</v>
      </c>
      <c r="BL158" s="14" t="s">
        <v>234</v>
      </c>
      <c r="BM158" s="176" t="s">
        <v>812</v>
      </c>
    </row>
    <row r="159" spans="1:65" s="12" customFormat="1" ht="22.9" customHeight="1">
      <c r="B159" s="151"/>
      <c r="D159" s="152" t="s">
        <v>81</v>
      </c>
      <c r="E159" s="162" t="s">
        <v>766</v>
      </c>
      <c r="F159" s="162" t="s">
        <v>767</v>
      </c>
      <c r="I159" s="154"/>
      <c r="J159" s="163"/>
      <c r="L159" s="151"/>
      <c r="M159" s="156"/>
      <c r="N159" s="157"/>
      <c r="O159" s="157"/>
      <c r="P159" s="158">
        <f>SUM(P160:P171)</f>
        <v>0</v>
      </c>
      <c r="Q159" s="157"/>
      <c r="R159" s="158">
        <f>SUM(R160:R171)</f>
        <v>2.2434178300000003</v>
      </c>
      <c r="S159" s="157"/>
      <c r="T159" s="159">
        <f>SUM(T160:T171)</f>
        <v>0</v>
      </c>
      <c r="AR159" s="152" t="s">
        <v>93</v>
      </c>
      <c r="AT159" s="160" t="s">
        <v>81</v>
      </c>
      <c r="AU159" s="160" t="s">
        <v>88</v>
      </c>
      <c r="AY159" s="152" t="s">
        <v>173</v>
      </c>
      <c r="BK159" s="161">
        <f>SUM(BK160:BK171)</f>
        <v>0</v>
      </c>
    </row>
    <row r="160" spans="1:65" s="2" customFormat="1" ht="14.45" customHeight="1">
      <c r="A160" s="32"/>
      <c r="B160" s="132"/>
      <c r="C160" s="164" t="s">
        <v>247</v>
      </c>
      <c r="D160" s="164" t="s">
        <v>175</v>
      </c>
      <c r="E160" s="165" t="s">
        <v>813</v>
      </c>
      <c r="F160" s="166" t="s">
        <v>814</v>
      </c>
      <c r="G160" s="167" t="s">
        <v>362</v>
      </c>
      <c r="H160" s="168">
        <v>285</v>
      </c>
      <c r="I160" s="169"/>
      <c r="J160" s="170"/>
      <c r="K160" s="171"/>
      <c r="L160" s="33"/>
      <c r="M160" s="172" t="s">
        <v>1</v>
      </c>
      <c r="N160" s="173" t="s">
        <v>48</v>
      </c>
      <c r="O160" s="58"/>
      <c r="P160" s="174">
        <f t="shared" ref="P160:P171" si="9">O160*H160</f>
        <v>0</v>
      </c>
      <c r="Q160" s="174">
        <v>0</v>
      </c>
      <c r="R160" s="174">
        <f t="shared" ref="R160:R171" si="10">Q160*H160</f>
        <v>0</v>
      </c>
      <c r="S160" s="174">
        <v>0</v>
      </c>
      <c r="T160" s="175">
        <f t="shared" ref="T160:T171" si="11"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6" t="s">
        <v>234</v>
      </c>
      <c r="AT160" s="176" t="s">
        <v>175</v>
      </c>
      <c r="AU160" s="176" t="s">
        <v>93</v>
      </c>
      <c r="AY160" s="14" t="s">
        <v>173</v>
      </c>
      <c r="BE160" s="100">
        <f t="shared" ref="BE160:BE171" si="12">IF(N160="základná",J160,0)</f>
        <v>0</v>
      </c>
      <c r="BF160" s="100">
        <f t="shared" ref="BF160:BF171" si="13">IF(N160="znížená",J160,0)</f>
        <v>0</v>
      </c>
      <c r="BG160" s="100">
        <f t="shared" ref="BG160:BG171" si="14">IF(N160="zákl. prenesená",J160,0)</f>
        <v>0</v>
      </c>
      <c r="BH160" s="100">
        <f t="shared" ref="BH160:BH171" si="15">IF(N160="zníž. prenesená",J160,0)</f>
        <v>0</v>
      </c>
      <c r="BI160" s="100">
        <f t="shared" ref="BI160:BI171" si="16">IF(N160="nulová",J160,0)</f>
        <v>0</v>
      </c>
      <c r="BJ160" s="14" t="s">
        <v>93</v>
      </c>
      <c r="BK160" s="100">
        <f t="shared" ref="BK160:BK171" si="17">ROUND(I160*H160,2)</f>
        <v>0</v>
      </c>
      <c r="BL160" s="14" t="s">
        <v>234</v>
      </c>
      <c r="BM160" s="176" t="s">
        <v>815</v>
      </c>
    </row>
    <row r="161" spans="1:65" s="2" customFormat="1" ht="24.2" customHeight="1">
      <c r="A161" s="32"/>
      <c r="B161" s="132"/>
      <c r="C161" s="164" t="s">
        <v>7</v>
      </c>
      <c r="D161" s="164" t="s">
        <v>175</v>
      </c>
      <c r="E161" s="165" t="s">
        <v>769</v>
      </c>
      <c r="F161" s="166" t="s">
        <v>770</v>
      </c>
      <c r="G161" s="167" t="s">
        <v>261</v>
      </c>
      <c r="H161" s="168">
        <v>807.5</v>
      </c>
      <c r="I161" s="169"/>
      <c r="J161" s="170"/>
      <c r="K161" s="171"/>
      <c r="L161" s="33"/>
      <c r="M161" s="172" t="s">
        <v>1</v>
      </c>
      <c r="N161" s="173" t="s">
        <v>48</v>
      </c>
      <c r="O161" s="58"/>
      <c r="P161" s="174">
        <f t="shared" si="9"/>
        <v>0</v>
      </c>
      <c r="Q161" s="174">
        <v>0</v>
      </c>
      <c r="R161" s="174">
        <f t="shared" si="10"/>
        <v>0</v>
      </c>
      <c r="S161" s="174">
        <v>0</v>
      </c>
      <c r="T161" s="175">
        <f t="shared" si="11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6" t="s">
        <v>234</v>
      </c>
      <c r="AT161" s="176" t="s">
        <v>175</v>
      </c>
      <c r="AU161" s="176" t="s">
        <v>93</v>
      </c>
      <c r="AY161" s="14" t="s">
        <v>173</v>
      </c>
      <c r="BE161" s="100">
        <f t="shared" si="12"/>
        <v>0</v>
      </c>
      <c r="BF161" s="100">
        <f t="shared" si="13"/>
        <v>0</v>
      </c>
      <c r="BG161" s="100">
        <f t="shared" si="14"/>
        <v>0</v>
      </c>
      <c r="BH161" s="100">
        <f t="shared" si="15"/>
        <v>0</v>
      </c>
      <c r="BI161" s="100">
        <f t="shared" si="16"/>
        <v>0</v>
      </c>
      <c r="BJ161" s="14" t="s">
        <v>93</v>
      </c>
      <c r="BK161" s="100">
        <f t="shared" si="17"/>
        <v>0</v>
      </c>
      <c r="BL161" s="14" t="s">
        <v>234</v>
      </c>
      <c r="BM161" s="176" t="s">
        <v>816</v>
      </c>
    </row>
    <row r="162" spans="1:65" s="2" customFormat="1" ht="24.2" customHeight="1">
      <c r="A162" s="32"/>
      <c r="B162" s="132"/>
      <c r="C162" s="164" t="s">
        <v>254</v>
      </c>
      <c r="D162" s="164" t="s">
        <v>175</v>
      </c>
      <c r="E162" s="165" t="s">
        <v>773</v>
      </c>
      <c r="F162" s="166" t="s">
        <v>774</v>
      </c>
      <c r="G162" s="167" t="s">
        <v>178</v>
      </c>
      <c r="H162" s="168">
        <v>1668.393</v>
      </c>
      <c r="I162" s="169"/>
      <c r="J162" s="170"/>
      <c r="K162" s="171"/>
      <c r="L162" s="33"/>
      <c r="M162" s="172" t="s">
        <v>1</v>
      </c>
      <c r="N162" s="173" t="s">
        <v>48</v>
      </c>
      <c r="O162" s="58"/>
      <c r="P162" s="174">
        <f t="shared" si="9"/>
        <v>0</v>
      </c>
      <c r="Q162" s="174">
        <v>1.8000000000000001E-4</v>
      </c>
      <c r="R162" s="174">
        <f t="shared" si="10"/>
        <v>0.30031074000000002</v>
      </c>
      <c r="S162" s="174">
        <v>0</v>
      </c>
      <c r="T162" s="175">
        <f t="shared" si="11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6" t="s">
        <v>234</v>
      </c>
      <c r="AT162" s="176" t="s">
        <v>175</v>
      </c>
      <c r="AU162" s="176" t="s">
        <v>93</v>
      </c>
      <c r="AY162" s="14" t="s">
        <v>173</v>
      </c>
      <c r="BE162" s="100">
        <f t="shared" si="12"/>
        <v>0</v>
      </c>
      <c r="BF162" s="100">
        <f t="shared" si="13"/>
        <v>0</v>
      </c>
      <c r="BG162" s="100">
        <f t="shared" si="14"/>
        <v>0</v>
      </c>
      <c r="BH162" s="100">
        <f t="shared" si="15"/>
        <v>0</v>
      </c>
      <c r="BI162" s="100">
        <f t="shared" si="16"/>
        <v>0</v>
      </c>
      <c r="BJ162" s="14" t="s">
        <v>93</v>
      </c>
      <c r="BK162" s="100">
        <f t="shared" si="17"/>
        <v>0</v>
      </c>
      <c r="BL162" s="14" t="s">
        <v>234</v>
      </c>
      <c r="BM162" s="176" t="s">
        <v>817</v>
      </c>
    </row>
    <row r="163" spans="1:65" s="2" customFormat="1" ht="24.2" customHeight="1">
      <c r="A163" s="32"/>
      <c r="B163" s="132"/>
      <c r="C163" s="164" t="s">
        <v>258</v>
      </c>
      <c r="D163" s="164" t="s">
        <v>175</v>
      </c>
      <c r="E163" s="165" t="s">
        <v>818</v>
      </c>
      <c r="F163" s="166" t="s">
        <v>819</v>
      </c>
      <c r="G163" s="167" t="s">
        <v>178</v>
      </c>
      <c r="H163" s="168">
        <v>262.08999999999997</v>
      </c>
      <c r="I163" s="169"/>
      <c r="J163" s="170"/>
      <c r="K163" s="171"/>
      <c r="L163" s="33"/>
      <c r="M163" s="172" t="s">
        <v>1</v>
      </c>
      <c r="N163" s="173" t="s">
        <v>48</v>
      </c>
      <c r="O163" s="58"/>
      <c r="P163" s="174">
        <f t="shared" si="9"/>
        <v>0</v>
      </c>
      <c r="Q163" s="174">
        <v>1.8000000000000001E-4</v>
      </c>
      <c r="R163" s="174">
        <f t="shared" si="10"/>
        <v>4.7176200000000001E-2</v>
      </c>
      <c r="S163" s="174">
        <v>0</v>
      </c>
      <c r="T163" s="175">
        <f t="shared" si="11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6" t="s">
        <v>234</v>
      </c>
      <c r="AT163" s="176" t="s">
        <v>175</v>
      </c>
      <c r="AU163" s="176" t="s">
        <v>93</v>
      </c>
      <c r="AY163" s="14" t="s">
        <v>173</v>
      </c>
      <c r="BE163" s="100">
        <f t="shared" si="12"/>
        <v>0</v>
      </c>
      <c r="BF163" s="100">
        <f t="shared" si="13"/>
        <v>0</v>
      </c>
      <c r="BG163" s="100">
        <f t="shared" si="14"/>
        <v>0</v>
      </c>
      <c r="BH163" s="100">
        <f t="shared" si="15"/>
        <v>0</v>
      </c>
      <c r="BI163" s="100">
        <f t="shared" si="16"/>
        <v>0</v>
      </c>
      <c r="BJ163" s="14" t="s">
        <v>93</v>
      </c>
      <c r="BK163" s="100">
        <f t="shared" si="17"/>
        <v>0</v>
      </c>
      <c r="BL163" s="14" t="s">
        <v>234</v>
      </c>
      <c r="BM163" s="176" t="s">
        <v>820</v>
      </c>
    </row>
    <row r="164" spans="1:65" s="2" customFormat="1" ht="14.45" customHeight="1">
      <c r="A164" s="32"/>
      <c r="B164" s="132"/>
      <c r="C164" s="164" t="s">
        <v>263</v>
      </c>
      <c r="D164" s="164" t="s">
        <v>175</v>
      </c>
      <c r="E164" s="165" t="s">
        <v>821</v>
      </c>
      <c r="F164" s="166" t="s">
        <v>822</v>
      </c>
      <c r="G164" s="167" t="s">
        <v>178</v>
      </c>
      <c r="H164" s="168">
        <v>1930.4829999999999</v>
      </c>
      <c r="I164" s="169"/>
      <c r="J164" s="170"/>
      <c r="K164" s="171"/>
      <c r="L164" s="33"/>
      <c r="M164" s="172" t="s">
        <v>1</v>
      </c>
      <c r="N164" s="173" t="s">
        <v>48</v>
      </c>
      <c r="O164" s="58"/>
      <c r="P164" s="174">
        <f t="shared" si="9"/>
        <v>0</v>
      </c>
      <c r="Q164" s="174">
        <v>2.0000000000000002E-5</v>
      </c>
      <c r="R164" s="174">
        <f t="shared" si="10"/>
        <v>3.8609660000000004E-2</v>
      </c>
      <c r="S164" s="174">
        <v>0</v>
      </c>
      <c r="T164" s="175">
        <f t="shared" si="11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6" t="s">
        <v>234</v>
      </c>
      <c r="AT164" s="176" t="s">
        <v>175</v>
      </c>
      <c r="AU164" s="176" t="s">
        <v>93</v>
      </c>
      <c r="AY164" s="14" t="s">
        <v>173</v>
      </c>
      <c r="BE164" s="100">
        <f t="shared" si="12"/>
        <v>0</v>
      </c>
      <c r="BF164" s="100">
        <f t="shared" si="13"/>
        <v>0</v>
      </c>
      <c r="BG164" s="100">
        <f t="shared" si="14"/>
        <v>0</v>
      </c>
      <c r="BH164" s="100">
        <f t="shared" si="15"/>
        <v>0</v>
      </c>
      <c r="BI164" s="100">
        <f t="shared" si="16"/>
        <v>0</v>
      </c>
      <c r="BJ164" s="14" t="s">
        <v>93</v>
      </c>
      <c r="BK164" s="100">
        <f t="shared" si="17"/>
        <v>0</v>
      </c>
      <c r="BL164" s="14" t="s">
        <v>234</v>
      </c>
      <c r="BM164" s="176" t="s">
        <v>823</v>
      </c>
    </row>
    <row r="165" spans="1:65" s="2" customFormat="1" ht="24.2" customHeight="1">
      <c r="A165" s="32"/>
      <c r="B165" s="132"/>
      <c r="C165" s="164" t="s">
        <v>267</v>
      </c>
      <c r="D165" s="164" t="s">
        <v>175</v>
      </c>
      <c r="E165" s="165" t="s">
        <v>824</v>
      </c>
      <c r="F165" s="166" t="s">
        <v>825</v>
      </c>
      <c r="G165" s="167" t="s">
        <v>178</v>
      </c>
      <c r="H165" s="168">
        <v>1668.393</v>
      </c>
      <c r="I165" s="169"/>
      <c r="J165" s="170"/>
      <c r="K165" s="171"/>
      <c r="L165" s="33"/>
      <c r="M165" s="172" t="s">
        <v>1</v>
      </c>
      <c r="N165" s="173" t="s">
        <v>48</v>
      </c>
      <c r="O165" s="58"/>
      <c r="P165" s="174">
        <f t="shared" si="9"/>
        <v>0</v>
      </c>
      <c r="Q165" s="174">
        <v>0</v>
      </c>
      <c r="R165" s="174">
        <f t="shared" si="10"/>
        <v>0</v>
      </c>
      <c r="S165" s="174">
        <v>0</v>
      </c>
      <c r="T165" s="175">
        <f t="shared" si="11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6" t="s">
        <v>234</v>
      </c>
      <c r="AT165" s="176" t="s">
        <v>175</v>
      </c>
      <c r="AU165" s="176" t="s">
        <v>93</v>
      </c>
      <c r="AY165" s="14" t="s">
        <v>173</v>
      </c>
      <c r="BE165" s="100">
        <f t="shared" si="12"/>
        <v>0</v>
      </c>
      <c r="BF165" s="100">
        <f t="shared" si="13"/>
        <v>0</v>
      </c>
      <c r="BG165" s="100">
        <f t="shared" si="14"/>
        <v>0</v>
      </c>
      <c r="BH165" s="100">
        <f t="shared" si="15"/>
        <v>0</v>
      </c>
      <c r="BI165" s="100">
        <f t="shared" si="16"/>
        <v>0</v>
      </c>
      <c r="BJ165" s="14" t="s">
        <v>93</v>
      </c>
      <c r="BK165" s="100">
        <f t="shared" si="17"/>
        <v>0</v>
      </c>
      <c r="BL165" s="14" t="s">
        <v>234</v>
      </c>
      <c r="BM165" s="176" t="s">
        <v>826</v>
      </c>
    </row>
    <row r="166" spans="1:65" s="2" customFormat="1" ht="24.2" customHeight="1">
      <c r="A166" s="32"/>
      <c r="B166" s="132"/>
      <c r="C166" s="164" t="s">
        <v>271</v>
      </c>
      <c r="D166" s="164" t="s">
        <v>175</v>
      </c>
      <c r="E166" s="165" t="s">
        <v>827</v>
      </c>
      <c r="F166" s="166" t="s">
        <v>828</v>
      </c>
      <c r="G166" s="167" t="s">
        <v>178</v>
      </c>
      <c r="H166" s="168">
        <v>262.08999999999997</v>
      </c>
      <c r="I166" s="169"/>
      <c r="J166" s="170"/>
      <c r="K166" s="171"/>
      <c r="L166" s="33"/>
      <c r="M166" s="172" t="s">
        <v>1</v>
      </c>
      <c r="N166" s="173" t="s">
        <v>48</v>
      </c>
      <c r="O166" s="58"/>
      <c r="P166" s="174">
        <f t="shared" si="9"/>
        <v>0</v>
      </c>
      <c r="Q166" s="174">
        <v>0</v>
      </c>
      <c r="R166" s="174">
        <f t="shared" si="10"/>
        <v>0</v>
      </c>
      <c r="S166" s="174">
        <v>0</v>
      </c>
      <c r="T166" s="175">
        <f t="shared" si="11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6" t="s">
        <v>234</v>
      </c>
      <c r="AT166" s="176" t="s">
        <v>175</v>
      </c>
      <c r="AU166" s="176" t="s">
        <v>93</v>
      </c>
      <c r="AY166" s="14" t="s">
        <v>173</v>
      </c>
      <c r="BE166" s="100">
        <f t="shared" si="12"/>
        <v>0</v>
      </c>
      <c r="BF166" s="100">
        <f t="shared" si="13"/>
        <v>0</v>
      </c>
      <c r="BG166" s="100">
        <f t="shared" si="14"/>
        <v>0</v>
      </c>
      <c r="BH166" s="100">
        <f t="shared" si="15"/>
        <v>0</v>
      </c>
      <c r="BI166" s="100">
        <f t="shared" si="16"/>
        <v>0</v>
      </c>
      <c r="BJ166" s="14" t="s">
        <v>93</v>
      </c>
      <c r="BK166" s="100">
        <f t="shared" si="17"/>
        <v>0</v>
      </c>
      <c r="BL166" s="14" t="s">
        <v>234</v>
      </c>
      <c r="BM166" s="176" t="s">
        <v>829</v>
      </c>
    </row>
    <row r="167" spans="1:65" s="2" customFormat="1" ht="24.2" customHeight="1">
      <c r="A167" s="32"/>
      <c r="B167" s="132"/>
      <c r="C167" s="164" t="s">
        <v>275</v>
      </c>
      <c r="D167" s="164" t="s">
        <v>175</v>
      </c>
      <c r="E167" s="165" t="s">
        <v>830</v>
      </c>
      <c r="F167" s="166" t="s">
        <v>831</v>
      </c>
      <c r="G167" s="167" t="s">
        <v>178</v>
      </c>
      <c r="H167" s="168">
        <v>1668.393</v>
      </c>
      <c r="I167" s="169"/>
      <c r="J167" s="170"/>
      <c r="K167" s="171"/>
      <c r="L167" s="33"/>
      <c r="M167" s="172" t="s">
        <v>1</v>
      </c>
      <c r="N167" s="173" t="s">
        <v>48</v>
      </c>
      <c r="O167" s="58"/>
      <c r="P167" s="174">
        <f t="shared" si="9"/>
        <v>0</v>
      </c>
      <c r="Q167" s="174">
        <v>8.0000000000000007E-5</v>
      </c>
      <c r="R167" s="174">
        <f t="shared" si="10"/>
        <v>0.13347144000000002</v>
      </c>
      <c r="S167" s="174">
        <v>0</v>
      </c>
      <c r="T167" s="175">
        <f t="shared" si="11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6" t="s">
        <v>234</v>
      </c>
      <c r="AT167" s="176" t="s">
        <v>175</v>
      </c>
      <c r="AU167" s="176" t="s">
        <v>93</v>
      </c>
      <c r="AY167" s="14" t="s">
        <v>173</v>
      </c>
      <c r="BE167" s="100">
        <f t="shared" si="12"/>
        <v>0</v>
      </c>
      <c r="BF167" s="100">
        <f t="shared" si="13"/>
        <v>0</v>
      </c>
      <c r="BG167" s="100">
        <f t="shared" si="14"/>
        <v>0</v>
      </c>
      <c r="BH167" s="100">
        <f t="shared" si="15"/>
        <v>0</v>
      </c>
      <c r="BI167" s="100">
        <f t="shared" si="16"/>
        <v>0</v>
      </c>
      <c r="BJ167" s="14" t="s">
        <v>93</v>
      </c>
      <c r="BK167" s="100">
        <f t="shared" si="17"/>
        <v>0</v>
      </c>
      <c r="BL167" s="14" t="s">
        <v>234</v>
      </c>
      <c r="BM167" s="176" t="s">
        <v>832</v>
      </c>
    </row>
    <row r="168" spans="1:65" s="2" customFormat="1" ht="24.2" customHeight="1">
      <c r="A168" s="32"/>
      <c r="B168" s="132"/>
      <c r="C168" s="164" t="s">
        <v>277</v>
      </c>
      <c r="D168" s="164" t="s">
        <v>175</v>
      </c>
      <c r="E168" s="165" t="s">
        <v>833</v>
      </c>
      <c r="F168" s="166" t="s">
        <v>834</v>
      </c>
      <c r="G168" s="167" t="s">
        <v>178</v>
      </c>
      <c r="H168" s="168">
        <v>262.08999999999997</v>
      </c>
      <c r="I168" s="169"/>
      <c r="J168" s="170"/>
      <c r="K168" s="171"/>
      <c r="L168" s="33"/>
      <c r="M168" s="172" t="s">
        <v>1</v>
      </c>
      <c r="N168" s="173" t="s">
        <v>48</v>
      </c>
      <c r="O168" s="58"/>
      <c r="P168" s="174">
        <f t="shared" si="9"/>
        <v>0</v>
      </c>
      <c r="Q168" s="174">
        <v>8.0000000000000007E-5</v>
      </c>
      <c r="R168" s="174">
        <f t="shared" si="10"/>
        <v>2.0967199999999998E-2</v>
      </c>
      <c r="S168" s="174">
        <v>0</v>
      </c>
      <c r="T168" s="175">
        <f t="shared" si="11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6" t="s">
        <v>234</v>
      </c>
      <c r="AT168" s="176" t="s">
        <v>175</v>
      </c>
      <c r="AU168" s="176" t="s">
        <v>93</v>
      </c>
      <c r="AY168" s="14" t="s">
        <v>173</v>
      </c>
      <c r="BE168" s="100">
        <f t="shared" si="12"/>
        <v>0</v>
      </c>
      <c r="BF168" s="100">
        <f t="shared" si="13"/>
        <v>0</v>
      </c>
      <c r="BG168" s="100">
        <f t="shared" si="14"/>
        <v>0</v>
      </c>
      <c r="BH168" s="100">
        <f t="shared" si="15"/>
        <v>0</v>
      </c>
      <c r="BI168" s="100">
        <f t="shared" si="16"/>
        <v>0</v>
      </c>
      <c r="BJ168" s="14" t="s">
        <v>93</v>
      </c>
      <c r="BK168" s="100">
        <f t="shared" si="17"/>
        <v>0</v>
      </c>
      <c r="BL168" s="14" t="s">
        <v>234</v>
      </c>
      <c r="BM168" s="176" t="s">
        <v>835</v>
      </c>
    </row>
    <row r="169" spans="1:65" s="2" customFormat="1" ht="24.2" customHeight="1">
      <c r="A169" s="32"/>
      <c r="B169" s="132"/>
      <c r="C169" s="164" t="s">
        <v>281</v>
      </c>
      <c r="D169" s="164" t="s">
        <v>175</v>
      </c>
      <c r="E169" s="165" t="s">
        <v>836</v>
      </c>
      <c r="F169" s="166" t="s">
        <v>837</v>
      </c>
      <c r="G169" s="167" t="s">
        <v>178</v>
      </c>
      <c r="H169" s="168">
        <v>910.96</v>
      </c>
      <c r="I169" s="169"/>
      <c r="J169" s="170"/>
      <c r="K169" s="171"/>
      <c r="L169" s="33"/>
      <c r="M169" s="172" t="s">
        <v>1</v>
      </c>
      <c r="N169" s="173" t="s">
        <v>48</v>
      </c>
      <c r="O169" s="58"/>
      <c r="P169" s="174">
        <f t="shared" si="9"/>
        <v>0</v>
      </c>
      <c r="Q169" s="174">
        <v>1.17E-3</v>
      </c>
      <c r="R169" s="174">
        <f t="shared" si="10"/>
        <v>1.0658232000000001</v>
      </c>
      <c r="S169" s="174">
        <v>0</v>
      </c>
      <c r="T169" s="175">
        <f t="shared" si="11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6" t="s">
        <v>234</v>
      </c>
      <c r="AT169" s="176" t="s">
        <v>175</v>
      </c>
      <c r="AU169" s="176" t="s">
        <v>93</v>
      </c>
      <c r="AY169" s="14" t="s">
        <v>173</v>
      </c>
      <c r="BE169" s="100">
        <f t="shared" si="12"/>
        <v>0</v>
      </c>
      <c r="BF169" s="100">
        <f t="shared" si="13"/>
        <v>0</v>
      </c>
      <c r="BG169" s="100">
        <f t="shared" si="14"/>
        <v>0</v>
      </c>
      <c r="BH169" s="100">
        <f t="shared" si="15"/>
        <v>0</v>
      </c>
      <c r="BI169" s="100">
        <f t="shared" si="16"/>
        <v>0</v>
      </c>
      <c r="BJ169" s="14" t="s">
        <v>93</v>
      </c>
      <c r="BK169" s="100">
        <f t="shared" si="17"/>
        <v>0</v>
      </c>
      <c r="BL169" s="14" t="s">
        <v>234</v>
      </c>
      <c r="BM169" s="176" t="s">
        <v>838</v>
      </c>
    </row>
    <row r="170" spans="1:65" s="2" customFormat="1" ht="49.15" customHeight="1">
      <c r="A170" s="32"/>
      <c r="B170" s="132"/>
      <c r="C170" s="164" t="s">
        <v>285</v>
      </c>
      <c r="D170" s="164" t="s">
        <v>175</v>
      </c>
      <c r="E170" s="165" t="s">
        <v>839</v>
      </c>
      <c r="F170" s="166" t="s">
        <v>840</v>
      </c>
      <c r="G170" s="167" t="s">
        <v>178</v>
      </c>
      <c r="H170" s="168">
        <v>1668.393</v>
      </c>
      <c r="I170" s="169"/>
      <c r="J170" s="170"/>
      <c r="K170" s="171"/>
      <c r="L170" s="33"/>
      <c r="M170" s="172" t="s">
        <v>1</v>
      </c>
      <c r="N170" s="173" t="s">
        <v>48</v>
      </c>
      <c r="O170" s="58"/>
      <c r="P170" s="174">
        <f t="shared" si="9"/>
        <v>0</v>
      </c>
      <c r="Q170" s="174">
        <v>3.3E-4</v>
      </c>
      <c r="R170" s="174">
        <f t="shared" si="10"/>
        <v>0.55056969</v>
      </c>
      <c r="S170" s="174">
        <v>0</v>
      </c>
      <c r="T170" s="175">
        <f t="shared" si="11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6" t="s">
        <v>234</v>
      </c>
      <c r="AT170" s="176" t="s">
        <v>175</v>
      </c>
      <c r="AU170" s="176" t="s">
        <v>93</v>
      </c>
      <c r="AY170" s="14" t="s">
        <v>173</v>
      </c>
      <c r="BE170" s="100">
        <f t="shared" si="12"/>
        <v>0</v>
      </c>
      <c r="BF170" s="100">
        <f t="shared" si="13"/>
        <v>0</v>
      </c>
      <c r="BG170" s="100">
        <f t="shared" si="14"/>
        <v>0</v>
      </c>
      <c r="BH170" s="100">
        <f t="shared" si="15"/>
        <v>0</v>
      </c>
      <c r="BI170" s="100">
        <f t="shared" si="16"/>
        <v>0</v>
      </c>
      <c r="BJ170" s="14" t="s">
        <v>93</v>
      </c>
      <c r="BK170" s="100">
        <f t="shared" si="17"/>
        <v>0</v>
      </c>
      <c r="BL170" s="14" t="s">
        <v>234</v>
      </c>
      <c r="BM170" s="176" t="s">
        <v>841</v>
      </c>
    </row>
    <row r="171" spans="1:65" s="2" customFormat="1" ht="37.9" customHeight="1">
      <c r="A171" s="32"/>
      <c r="B171" s="132"/>
      <c r="C171" s="164" t="s">
        <v>289</v>
      </c>
      <c r="D171" s="164" t="s">
        <v>175</v>
      </c>
      <c r="E171" s="165" t="s">
        <v>842</v>
      </c>
      <c r="F171" s="166" t="s">
        <v>843</v>
      </c>
      <c r="G171" s="167" t="s">
        <v>178</v>
      </c>
      <c r="H171" s="168">
        <v>262.08999999999997</v>
      </c>
      <c r="I171" s="169"/>
      <c r="J171" s="170"/>
      <c r="K171" s="171"/>
      <c r="L171" s="33"/>
      <c r="M171" s="188" t="s">
        <v>1</v>
      </c>
      <c r="N171" s="189" t="s">
        <v>48</v>
      </c>
      <c r="O171" s="190"/>
      <c r="P171" s="191">
        <f t="shared" si="9"/>
        <v>0</v>
      </c>
      <c r="Q171" s="191">
        <v>3.3E-4</v>
      </c>
      <c r="R171" s="191">
        <f t="shared" si="10"/>
        <v>8.6489699999999989E-2</v>
      </c>
      <c r="S171" s="191">
        <v>0</v>
      </c>
      <c r="T171" s="192">
        <f t="shared" si="11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6" t="s">
        <v>234</v>
      </c>
      <c r="AT171" s="176" t="s">
        <v>175</v>
      </c>
      <c r="AU171" s="176" t="s">
        <v>93</v>
      </c>
      <c r="AY171" s="14" t="s">
        <v>173</v>
      </c>
      <c r="BE171" s="100">
        <f t="shared" si="12"/>
        <v>0</v>
      </c>
      <c r="BF171" s="100">
        <f t="shared" si="13"/>
        <v>0</v>
      </c>
      <c r="BG171" s="100">
        <f t="shared" si="14"/>
        <v>0</v>
      </c>
      <c r="BH171" s="100">
        <f t="shared" si="15"/>
        <v>0</v>
      </c>
      <c r="BI171" s="100">
        <f t="shared" si="16"/>
        <v>0</v>
      </c>
      <c r="BJ171" s="14" t="s">
        <v>93</v>
      </c>
      <c r="BK171" s="100">
        <f t="shared" si="17"/>
        <v>0</v>
      </c>
      <c r="BL171" s="14" t="s">
        <v>234</v>
      </c>
      <c r="BM171" s="176" t="s">
        <v>844</v>
      </c>
    </row>
    <row r="172" spans="1:65" s="2" customFormat="1" ht="6.95" customHeight="1">
      <c r="A172" s="32"/>
      <c r="B172" s="47"/>
      <c r="C172" s="48"/>
      <c r="D172" s="48"/>
      <c r="E172" s="48"/>
      <c r="F172" s="48"/>
      <c r="G172" s="48"/>
      <c r="H172" s="48"/>
      <c r="I172" s="48"/>
      <c r="J172" s="48"/>
      <c r="K172" s="48"/>
      <c r="L172" s="33"/>
      <c r="M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</row>
  </sheetData>
  <autoFilter ref="C133:K171"/>
  <mergeCells count="15">
    <mergeCell ref="E11:H11"/>
    <mergeCell ref="E9:H9"/>
    <mergeCell ref="E13:H13"/>
    <mergeCell ref="E22:H22"/>
    <mergeCell ref="E120:H120"/>
    <mergeCell ref="E124:H124"/>
    <mergeCell ref="E122:H122"/>
    <mergeCell ref="E126:H126"/>
    <mergeCell ref="L2:V2"/>
    <mergeCell ref="E31:H31"/>
    <mergeCell ref="E84:H84"/>
    <mergeCell ref="E88:H88"/>
    <mergeCell ref="E86:H86"/>
    <mergeCell ref="E90:H90"/>
    <mergeCell ref="E7:H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6"/>
  <sheetViews>
    <sheetView showGridLines="0" workbookViewId="0">
      <selection activeCell="H122" sqref="H12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4" t="s">
        <v>108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1:46" s="1" customFormat="1" ht="24.95" customHeight="1">
      <c r="B4" s="17"/>
      <c r="D4" s="18" t="s">
        <v>132</v>
      </c>
      <c r="L4" s="17"/>
      <c r="M4" s="10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43" t="str">
        <f>'Rekapitulácia stavby'!K6</f>
        <v>Veľký Krtíš ODI PZ, rekonštrukcia a modernizácia objektu</v>
      </c>
      <c r="F7" s="244"/>
      <c r="G7" s="244"/>
      <c r="H7" s="244"/>
      <c r="L7" s="17"/>
    </row>
    <row r="8" spans="1:46" ht="12.75">
      <c r="B8" s="17"/>
      <c r="D8" s="24" t="s">
        <v>133</v>
      </c>
      <c r="L8" s="17"/>
    </row>
    <row r="9" spans="1:46" s="1" customFormat="1" ht="16.5" customHeight="1">
      <c r="B9" s="17"/>
      <c r="E9" s="243" t="s">
        <v>86</v>
      </c>
      <c r="F9" s="228"/>
      <c r="G9" s="228"/>
      <c r="H9" s="228"/>
      <c r="L9" s="17"/>
    </row>
    <row r="10" spans="1:46" s="1" customFormat="1" ht="12" customHeight="1">
      <c r="B10" s="17"/>
      <c r="D10" s="24" t="s">
        <v>134</v>
      </c>
      <c r="L10" s="17"/>
    </row>
    <row r="11" spans="1:46" s="2" customFormat="1" ht="16.5" customHeight="1">
      <c r="A11" s="32"/>
      <c r="B11" s="33"/>
      <c r="C11" s="32"/>
      <c r="D11" s="32"/>
      <c r="E11" s="246" t="s">
        <v>99</v>
      </c>
      <c r="F11" s="241"/>
      <c r="G11" s="241"/>
      <c r="H11" s="24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4" t="s">
        <v>780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customHeight="1">
      <c r="A13" s="32"/>
      <c r="B13" s="33"/>
      <c r="C13" s="32"/>
      <c r="D13" s="32"/>
      <c r="E13" s="197" t="s">
        <v>2629</v>
      </c>
      <c r="F13" s="241"/>
      <c r="G13" s="241"/>
      <c r="H13" s="241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4" t="s">
        <v>15</v>
      </c>
      <c r="E15" s="32"/>
      <c r="F15" s="22" t="s">
        <v>16</v>
      </c>
      <c r="G15" s="32"/>
      <c r="H15" s="32"/>
      <c r="I15" s="24" t="s">
        <v>17</v>
      </c>
      <c r="J15" s="22" t="s">
        <v>18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19</v>
      </c>
      <c r="E16" s="32"/>
      <c r="F16" s="22" t="s">
        <v>20</v>
      </c>
      <c r="G16" s="32"/>
      <c r="H16" s="32"/>
      <c r="I16" s="24" t="s">
        <v>21</v>
      </c>
      <c r="J16" s="55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21.75" customHeight="1">
      <c r="A17" s="32"/>
      <c r="B17" s="33"/>
      <c r="C17" s="32"/>
      <c r="D17" s="21" t="s">
        <v>22</v>
      </c>
      <c r="E17" s="32"/>
      <c r="F17" s="26"/>
      <c r="G17" s="32"/>
      <c r="H17" s="32"/>
      <c r="I17" s="21" t="s">
        <v>23</v>
      </c>
      <c r="J17" s="26" t="s">
        <v>24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4" t="s">
        <v>25</v>
      </c>
      <c r="E18" s="32"/>
      <c r="F18" s="32"/>
      <c r="G18" s="32"/>
      <c r="H18" s="32"/>
      <c r="I18" s="24" t="s">
        <v>26</v>
      </c>
      <c r="J18" s="22" t="s">
        <v>27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2" t="s">
        <v>28</v>
      </c>
      <c r="F19" s="32"/>
      <c r="G19" s="32"/>
      <c r="H19" s="32"/>
      <c r="I19" s="24" t="s">
        <v>29</v>
      </c>
      <c r="J19" s="2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4" t="s">
        <v>30</v>
      </c>
      <c r="E21" s="32"/>
      <c r="F21" s="32"/>
      <c r="G21" s="32"/>
      <c r="H21" s="32"/>
      <c r="I21" s="24" t="s">
        <v>26</v>
      </c>
      <c r="J21" s="25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45"/>
      <c r="F22" s="232"/>
      <c r="G22" s="232"/>
      <c r="H22" s="232"/>
      <c r="I22" s="24" t="s">
        <v>29</v>
      </c>
      <c r="J22" s="25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4" t="s">
        <v>31</v>
      </c>
      <c r="E24" s="32"/>
      <c r="F24" s="32"/>
      <c r="G24" s="32"/>
      <c r="H24" s="32"/>
      <c r="I24" s="24" t="s">
        <v>26</v>
      </c>
      <c r="J24" s="22" t="s">
        <v>32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2" t="s">
        <v>33</v>
      </c>
      <c r="F25" s="32"/>
      <c r="G25" s="32"/>
      <c r="H25" s="32"/>
      <c r="I25" s="24" t="s">
        <v>29</v>
      </c>
      <c r="J25" s="22" t="s">
        <v>34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4" t="s">
        <v>36</v>
      </c>
      <c r="E27" s="32"/>
      <c r="F27" s="32"/>
      <c r="G27" s="32"/>
      <c r="H27" s="32"/>
      <c r="I27" s="24" t="s">
        <v>26</v>
      </c>
      <c r="J27" s="22" t="s">
        <v>37</v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2" t="s">
        <v>38</v>
      </c>
      <c r="F28" s="32"/>
      <c r="G28" s="32"/>
      <c r="H28" s="32"/>
      <c r="I28" s="24" t="s">
        <v>29</v>
      </c>
      <c r="J28" s="22" t="s">
        <v>37</v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4" t="s">
        <v>39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5"/>
      <c r="B31" s="106"/>
      <c r="C31" s="105"/>
      <c r="D31" s="105"/>
      <c r="E31" s="236" t="s">
        <v>1</v>
      </c>
      <c r="F31" s="236"/>
      <c r="G31" s="236"/>
      <c r="H31" s="236"/>
      <c r="I31" s="105"/>
      <c r="J31" s="105"/>
      <c r="K31" s="105"/>
      <c r="L31" s="107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22" t="s">
        <v>136</v>
      </c>
      <c r="E34" s="32"/>
      <c r="F34" s="32"/>
      <c r="G34" s="32"/>
      <c r="H34" s="32"/>
      <c r="I34" s="32"/>
      <c r="J34" s="3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30" t="s">
        <v>130</v>
      </c>
      <c r="E35" s="32"/>
      <c r="F35" s="32"/>
      <c r="G35" s="32"/>
      <c r="H35" s="32"/>
      <c r="I35" s="32"/>
      <c r="J35" s="31"/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25.35" customHeight="1">
      <c r="A36" s="32"/>
      <c r="B36" s="33"/>
      <c r="C36" s="32"/>
      <c r="D36" s="108" t="s">
        <v>42</v>
      </c>
      <c r="E36" s="32"/>
      <c r="F36" s="32"/>
      <c r="G36" s="32"/>
      <c r="H36" s="32"/>
      <c r="I36" s="32"/>
      <c r="J36" s="71"/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6.95" customHeight="1">
      <c r="A37" s="32"/>
      <c r="B37" s="33"/>
      <c r="C37" s="32"/>
      <c r="D37" s="66"/>
      <c r="E37" s="66"/>
      <c r="F37" s="66"/>
      <c r="G37" s="66"/>
      <c r="H37" s="66"/>
      <c r="I37" s="66"/>
      <c r="J37" s="66"/>
      <c r="K37" s="66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32"/>
      <c r="F38" s="36" t="s">
        <v>44</v>
      </c>
      <c r="G38" s="32"/>
      <c r="H38" s="32"/>
      <c r="I38" s="36" t="s">
        <v>43</v>
      </c>
      <c r="J38" s="36" t="s">
        <v>45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>
      <c r="A39" s="32"/>
      <c r="B39" s="33"/>
      <c r="C39" s="32"/>
      <c r="D39" s="109" t="s">
        <v>46</v>
      </c>
      <c r="E39" s="24" t="s">
        <v>47</v>
      </c>
      <c r="F39" s="110"/>
      <c r="G39" s="32"/>
      <c r="H39" s="32"/>
      <c r="I39" s="111">
        <v>0.2</v>
      </c>
      <c r="J39" s="110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24" t="s">
        <v>48</v>
      </c>
      <c r="F40" s="110"/>
      <c r="G40" s="32"/>
      <c r="H40" s="32"/>
      <c r="I40" s="111">
        <v>0.2</v>
      </c>
      <c r="J40" s="110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49</v>
      </c>
      <c r="F41" s="110">
        <f>ROUND((SUM(BG112:BG113) + SUM(BG137:BG195)),  2)</f>
        <v>0</v>
      </c>
      <c r="G41" s="32"/>
      <c r="H41" s="32"/>
      <c r="I41" s="111">
        <v>0.2</v>
      </c>
      <c r="J41" s="110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24" t="s">
        <v>50</v>
      </c>
      <c r="F42" s="110">
        <f>ROUND((SUM(BH112:BH113) + SUM(BH137:BH195)),  2)</f>
        <v>0</v>
      </c>
      <c r="G42" s="32"/>
      <c r="H42" s="32"/>
      <c r="I42" s="111">
        <v>0.2</v>
      </c>
      <c r="J42" s="110">
        <f>0</f>
        <v>0</v>
      </c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14.45" hidden="1" customHeight="1">
      <c r="A43" s="32"/>
      <c r="B43" s="33"/>
      <c r="C43" s="32"/>
      <c r="D43" s="32"/>
      <c r="E43" s="24" t="s">
        <v>51</v>
      </c>
      <c r="F43" s="110">
        <f>ROUND((SUM(BI112:BI113) + SUM(BI137:BI195)),  2)</f>
        <v>0</v>
      </c>
      <c r="G43" s="32"/>
      <c r="H43" s="32"/>
      <c r="I43" s="111">
        <v>0</v>
      </c>
      <c r="J43" s="110">
        <f>0</f>
        <v>0</v>
      </c>
      <c r="K43" s="3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6.9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5.35" customHeight="1">
      <c r="A45" s="32"/>
      <c r="B45" s="33"/>
      <c r="C45" s="102"/>
      <c r="D45" s="112" t="s">
        <v>52</v>
      </c>
      <c r="E45" s="60"/>
      <c r="F45" s="60"/>
      <c r="G45" s="113" t="s">
        <v>53</v>
      </c>
      <c r="H45" s="114" t="s">
        <v>54</v>
      </c>
      <c r="I45" s="60"/>
      <c r="J45" s="115">
        <f>SUM(J36:J43)</f>
        <v>0</v>
      </c>
      <c r="K45" s="116"/>
      <c r="L45" s="4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14.4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4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55</v>
      </c>
      <c r="E49" s="44"/>
      <c r="F49" s="44"/>
      <c r="G49" s="43" t="s">
        <v>56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57</v>
      </c>
      <c r="E60" s="35"/>
      <c r="F60" s="117" t="s">
        <v>58</v>
      </c>
      <c r="G60" s="45" t="s">
        <v>57</v>
      </c>
      <c r="H60" s="35"/>
      <c r="I60" s="35"/>
      <c r="J60" s="118" t="s">
        <v>58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59</v>
      </c>
      <c r="E64" s="46"/>
      <c r="F64" s="46"/>
      <c r="G64" s="43" t="s">
        <v>60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57</v>
      </c>
      <c r="E75" s="35"/>
      <c r="F75" s="117" t="s">
        <v>58</v>
      </c>
      <c r="G75" s="45" t="s">
        <v>57</v>
      </c>
      <c r="H75" s="35"/>
      <c r="I75" s="35"/>
      <c r="J75" s="118" t="s">
        <v>58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137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43" t="str">
        <f>E7</f>
        <v>Veľký Krtíš ODI PZ, rekonštrukcia a modernizácia objektu</v>
      </c>
      <c r="F84" s="244"/>
      <c r="G84" s="244"/>
      <c r="H84" s="244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133</v>
      </c>
      <c r="L85" s="17"/>
    </row>
    <row r="86" spans="1:31" s="1" customFormat="1" ht="16.5" customHeight="1">
      <c r="B86" s="17"/>
      <c r="E86" s="243" t="s">
        <v>86</v>
      </c>
      <c r="F86" s="228"/>
      <c r="G86" s="228"/>
      <c r="H86" s="228"/>
      <c r="L86" s="17"/>
    </row>
    <row r="87" spans="1:31" s="1" customFormat="1" ht="12" customHeight="1">
      <c r="B87" s="17"/>
      <c r="C87" s="24" t="s">
        <v>134</v>
      </c>
      <c r="L87" s="17"/>
    </row>
    <row r="88" spans="1:31" s="2" customFormat="1" ht="16.5" customHeight="1">
      <c r="A88" s="32"/>
      <c r="B88" s="33"/>
      <c r="C88" s="32"/>
      <c r="D88" s="32"/>
      <c r="E88" s="246" t="s">
        <v>99</v>
      </c>
      <c r="F88" s="241"/>
      <c r="G88" s="241"/>
      <c r="H88" s="241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4" t="s">
        <v>780</v>
      </c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6.5" customHeight="1">
      <c r="A90" s="32"/>
      <c r="B90" s="33"/>
      <c r="C90" s="32"/>
      <c r="D90" s="32"/>
      <c r="E90" s="197" t="str">
        <f>E13</f>
        <v>1.4.1b - Strešný plášť</v>
      </c>
      <c r="F90" s="241"/>
      <c r="G90" s="241"/>
      <c r="H90" s="241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2" customHeight="1">
      <c r="A92" s="32"/>
      <c r="B92" s="33"/>
      <c r="C92" s="24" t="s">
        <v>19</v>
      </c>
      <c r="D92" s="32"/>
      <c r="E92" s="32"/>
      <c r="F92" s="22" t="str">
        <f>F16</f>
        <v>Veľký Krtíš</v>
      </c>
      <c r="G92" s="32"/>
      <c r="H92" s="32"/>
      <c r="I92" s="24" t="s">
        <v>21</v>
      </c>
      <c r="J92" s="55" t="str">
        <f>IF(J16="","",J16)</f>
        <v/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6.9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4" t="s">
        <v>25</v>
      </c>
      <c r="D94" s="32"/>
      <c r="E94" s="32"/>
      <c r="F94" s="22" t="str">
        <f>E19</f>
        <v>Ministerstvo vnútra Slovenskej republiky</v>
      </c>
      <c r="G94" s="32"/>
      <c r="H94" s="32"/>
      <c r="I94" s="24" t="s">
        <v>31</v>
      </c>
      <c r="J94" s="28" t="str">
        <f>E25</f>
        <v>PROMOST s.r.o.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5.7" customHeight="1">
      <c r="A95" s="32"/>
      <c r="B95" s="33"/>
      <c r="C95" s="24" t="s">
        <v>30</v>
      </c>
      <c r="D95" s="32"/>
      <c r="E95" s="32"/>
      <c r="F95" s="22" t="str">
        <f>IF(E22="","",E22)</f>
        <v/>
      </c>
      <c r="G95" s="32"/>
      <c r="H95" s="32"/>
      <c r="I95" s="24" t="s">
        <v>36</v>
      </c>
      <c r="J95" s="28" t="str">
        <f>E28</f>
        <v>Ing. Michal Slobodník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9.25" customHeight="1">
      <c r="A97" s="32"/>
      <c r="B97" s="33"/>
      <c r="C97" s="119" t="s">
        <v>138</v>
      </c>
      <c r="D97" s="102"/>
      <c r="E97" s="102"/>
      <c r="F97" s="102"/>
      <c r="G97" s="102"/>
      <c r="H97" s="102"/>
      <c r="I97" s="102"/>
      <c r="J97" s="120" t="s">
        <v>139</v>
      </c>
      <c r="K97" s="10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10.3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22.9" customHeight="1">
      <c r="A99" s="32"/>
      <c r="B99" s="33"/>
      <c r="C99" s="121" t="s">
        <v>140</v>
      </c>
      <c r="D99" s="32"/>
      <c r="E99" s="32"/>
      <c r="F99" s="32"/>
      <c r="G99" s="32"/>
      <c r="H99" s="32"/>
      <c r="I99" s="32"/>
      <c r="J99" s="71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U99" s="14" t="s">
        <v>141</v>
      </c>
    </row>
    <row r="100" spans="1:47" s="9" customFormat="1" ht="24.95" customHeight="1">
      <c r="B100" s="122"/>
      <c r="D100" s="123" t="s">
        <v>142</v>
      </c>
      <c r="E100" s="124"/>
      <c r="F100" s="124"/>
      <c r="G100" s="124"/>
      <c r="H100" s="124"/>
      <c r="I100" s="124"/>
      <c r="J100" s="125"/>
      <c r="L100" s="122"/>
    </row>
    <row r="101" spans="1:47" s="10" customFormat="1" ht="19.899999999999999" customHeight="1">
      <c r="B101" s="126"/>
      <c r="D101" s="127" t="s">
        <v>144</v>
      </c>
      <c r="E101" s="128"/>
      <c r="F101" s="128"/>
      <c r="G101" s="128"/>
      <c r="H101" s="128"/>
      <c r="I101" s="128"/>
      <c r="J101" s="129"/>
      <c r="L101" s="126"/>
    </row>
    <row r="102" spans="1:47" s="10" customFormat="1" ht="19.899999999999999" customHeight="1">
      <c r="B102" s="126"/>
      <c r="D102" s="127" t="s">
        <v>145</v>
      </c>
      <c r="E102" s="128"/>
      <c r="F102" s="128"/>
      <c r="G102" s="128"/>
      <c r="H102" s="128"/>
      <c r="I102" s="128"/>
      <c r="J102" s="129"/>
      <c r="L102" s="126"/>
    </row>
    <row r="103" spans="1:47" s="10" customFormat="1" ht="19.899999999999999" customHeight="1">
      <c r="B103" s="126"/>
      <c r="D103" s="127" t="s">
        <v>146</v>
      </c>
      <c r="E103" s="128"/>
      <c r="F103" s="128"/>
      <c r="G103" s="128"/>
      <c r="H103" s="128"/>
      <c r="I103" s="128"/>
      <c r="J103" s="129"/>
      <c r="L103" s="126"/>
    </row>
    <row r="104" spans="1:47" s="9" customFormat="1" ht="24.95" customHeight="1">
      <c r="B104" s="122"/>
      <c r="D104" s="123" t="s">
        <v>147</v>
      </c>
      <c r="E104" s="124"/>
      <c r="F104" s="124"/>
      <c r="G104" s="124"/>
      <c r="H104" s="124"/>
      <c r="I104" s="124"/>
      <c r="J104" s="125"/>
      <c r="L104" s="122"/>
    </row>
    <row r="105" spans="1:47" s="10" customFormat="1" ht="19.899999999999999" customHeight="1">
      <c r="B105" s="126"/>
      <c r="D105" s="127" t="s">
        <v>148</v>
      </c>
      <c r="E105" s="128"/>
      <c r="F105" s="128"/>
      <c r="G105" s="128"/>
      <c r="H105" s="128"/>
      <c r="I105" s="128"/>
      <c r="J105" s="129"/>
      <c r="L105" s="126"/>
    </row>
    <row r="106" spans="1:47" s="10" customFormat="1" ht="19.899999999999999" customHeight="1">
      <c r="B106" s="126"/>
      <c r="D106" s="127" t="s">
        <v>369</v>
      </c>
      <c r="E106" s="128"/>
      <c r="F106" s="128"/>
      <c r="G106" s="128"/>
      <c r="H106" s="128"/>
      <c r="I106" s="128"/>
      <c r="J106" s="129"/>
      <c r="L106" s="126"/>
    </row>
    <row r="107" spans="1:47" s="10" customFormat="1" ht="19.899999999999999" customHeight="1">
      <c r="B107" s="126"/>
      <c r="D107" s="127" t="s">
        <v>149</v>
      </c>
      <c r="E107" s="128"/>
      <c r="F107" s="128"/>
      <c r="G107" s="128"/>
      <c r="H107" s="128"/>
      <c r="I107" s="128"/>
      <c r="J107" s="129"/>
      <c r="L107" s="126"/>
    </row>
    <row r="108" spans="1:47" s="10" customFormat="1" ht="19.899999999999999" customHeight="1">
      <c r="B108" s="126"/>
      <c r="D108" s="127" t="s">
        <v>528</v>
      </c>
      <c r="E108" s="128"/>
      <c r="F108" s="128"/>
      <c r="G108" s="128"/>
      <c r="H108" s="128"/>
      <c r="I108" s="128"/>
      <c r="J108" s="129"/>
      <c r="L108" s="126"/>
    </row>
    <row r="109" spans="1:47" s="10" customFormat="1" ht="19.899999999999999" customHeight="1">
      <c r="B109" s="126"/>
      <c r="D109" s="127" t="s">
        <v>371</v>
      </c>
      <c r="E109" s="128"/>
      <c r="F109" s="128"/>
      <c r="G109" s="128"/>
      <c r="H109" s="128"/>
      <c r="I109" s="128"/>
      <c r="J109" s="129"/>
      <c r="L109" s="126"/>
    </row>
    <row r="110" spans="1:47" s="2" customFormat="1" ht="21.7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29.25" customHeight="1">
      <c r="A112" s="32"/>
      <c r="B112" s="33"/>
      <c r="C112" s="121" t="s">
        <v>150</v>
      </c>
      <c r="D112" s="32"/>
      <c r="E112" s="32"/>
      <c r="F112" s="32"/>
      <c r="G112" s="32"/>
      <c r="H112" s="32"/>
      <c r="I112" s="32"/>
      <c r="J112" s="130"/>
      <c r="K112" s="32"/>
      <c r="L112" s="42"/>
      <c r="N112" s="131" t="s">
        <v>46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9.25" customHeight="1">
      <c r="A114" s="32"/>
      <c r="B114" s="33"/>
      <c r="C114" s="101" t="s">
        <v>131</v>
      </c>
      <c r="D114" s="102"/>
      <c r="E114" s="102"/>
      <c r="F114" s="102"/>
      <c r="G114" s="102"/>
      <c r="H114" s="102"/>
      <c r="I114" s="102"/>
      <c r="J114" s="103"/>
      <c r="K114" s="10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9" spans="1:31" s="2" customFormat="1" ht="6.95" customHeight="1">
      <c r="A119" s="32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4.95" customHeight="1">
      <c r="A120" s="32"/>
      <c r="B120" s="33"/>
      <c r="C120" s="18" t="s">
        <v>159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4" t="s">
        <v>13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43" t="str">
        <f>E7</f>
        <v>Veľký Krtíš ODI PZ, rekonštrukcia a modernizácia objektu</v>
      </c>
      <c r="F123" s="244"/>
      <c r="G123" s="244"/>
      <c r="H123" s="244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" customFormat="1" ht="12" customHeight="1">
      <c r="B124" s="17"/>
      <c r="C124" s="24" t="s">
        <v>133</v>
      </c>
      <c r="L124" s="17"/>
    </row>
    <row r="125" spans="1:31" s="1" customFormat="1" ht="16.5" customHeight="1">
      <c r="B125" s="17"/>
      <c r="E125" s="243" t="s">
        <v>86</v>
      </c>
      <c r="F125" s="228"/>
      <c r="G125" s="228"/>
      <c r="H125" s="228"/>
      <c r="L125" s="17"/>
    </row>
    <row r="126" spans="1:31" s="1" customFormat="1" ht="12" customHeight="1">
      <c r="B126" s="17"/>
      <c r="C126" s="24" t="s">
        <v>134</v>
      </c>
      <c r="L126" s="17"/>
    </row>
    <row r="127" spans="1:31" s="2" customFormat="1" ht="16.5" customHeight="1">
      <c r="A127" s="32"/>
      <c r="B127" s="33"/>
      <c r="C127" s="32"/>
      <c r="D127" s="32"/>
      <c r="E127" s="246" t="s">
        <v>99</v>
      </c>
      <c r="F127" s="241"/>
      <c r="G127" s="241"/>
      <c r="H127" s="241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4" t="s">
        <v>780</v>
      </c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6.5" customHeight="1">
      <c r="A129" s="32"/>
      <c r="B129" s="33"/>
      <c r="C129" s="32"/>
      <c r="D129" s="32"/>
      <c r="E129" s="197" t="str">
        <f>E13</f>
        <v>1.4.1b - Strešný plášť</v>
      </c>
      <c r="F129" s="241"/>
      <c r="G129" s="241"/>
      <c r="H129" s="241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2" customHeight="1">
      <c r="A131" s="32"/>
      <c r="B131" s="33"/>
      <c r="C131" s="24" t="s">
        <v>19</v>
      </c>
      <c r="D131" s="32"/>
      <c r="E131" s="32"/>
      <c r="F131" s="22" t="str">
        <f>F16</f>
        <v>Veľký Krtíš</v>
      </c>
      <c r="G131" s="32"/>
      <c r="H131" s="32"/>
      <c r="I131" s="24" t="s">
        <v>21</v>
      </c>
      <c r="J131" s="55" t="str">
        <f>IF(J16="","",J16)</f>
        <v/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6.9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5.2" customHeight="1">
      <c r="A133" s="32"/>
      <c r="B133" s="33"/>
      <c r="C133" s="24" t="s">
        <v>25</v>
      </c>
      <c r="D133" s="32"/>
      <c r="E133" s="32"/>
      <c r="F133" s="22" t="str">
        <f>E19</f>
        <v>Ministerstvo vnútra Slovenskej republiky</v>
      </c>
      <c r="G133" s="32"/>
      <c r="H133" s="32"/>
      <c r="I133" s="24" t="s">
        <v>31</v>
      </c>
      <c r="J133" s="28" t="str">
        <f>E25</f>
        <v>PROMOST s.r.o.</v>
      </c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25.7" customHeight="1">
      <c r="A134" s="32"/>
      <c r="B134" s="33"/>
      <c r="C134" s="24" t="s">
        <v>30</v>
      </c>
      <c r="D134" s="32"/>
      <c r="E134" s="32"/>
      <c r="F134" s="22" t="str">
        <f>IF(E22="","",E22)</f>
        <v/>
      </c>
      <c r="G134" s="32"/>
      <c r="H134" s="32"/>
      <c r="I134" s="24" t="s">
        <v>36</v>
      </c>
      <c r="J134" s="28" t="str">
        <f>E28</f>
        <v>Ing. Michal Slobodník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2" customFormat="1" ht="10.35" customHeight="1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5" s="11" customFormat="1" ht="29.25" customHeight="1">
      <c r="A136" s="140"/>
      <c r="B136" s="141"/>
      <c r="C136" s="142" t="s">
        <v>160</v>
      </c>
      <c r="D136" s="143" t="s">
        <v>67</v>
      </c>
      <c r="E136" s="143" t="s">
        <v>63</v>
      </c>
      <c r="F136" s="143" t="s">
        <v>64</v>
      </c>
      <c r="G136" s="143" t="s">
        <v>161</v>
      </c>
      <c r="H136" s="143" t="s">
        <v>162</v>
      </c>
      <c r="I136" s="143" t="s">
        <v>163</v>
      </c>
      <c r="J136" s="144" t="s">
        <v>139</v>
      </c>
      <c r="K136" s="145" t="s">
        <v>164</v>
      </c>
      <c r="L136" s="146"/>
      <c r="M136" s="62" t="s">
        <v>1</v>
      </c>
      <c r="N136" s="63" t="s">
        <v>46</v>
      </c>
      <c r="O136" s="63" t="s">
        <v>165</v>
      </c>
      <c r="P136" s="63" t="s">
        <v>166</v>
      </c>
      <c r="Q136" s="63" t="s">
        <v>167</v>
      </c>
      <c r="R136" s="63" t="s">
        <v>168</v>
      </c>
      <c r="S136" s="63" t="s">
        <v>169</v>
      </c>
      <c r="T136" s="64" t="s">
        <v>170</v>
      </c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</row>
    <row r="137" spans="1:65" s="2" customFormat="1" ht="22.9" customHeight="1">
      <c r="A137" s="32"/>
      <c r="B137" s="33"/>
      <c r="C137" s="69" t="s">
        <v>136</v>
      </c>
      <c r="D137" s="32"/>
      <c r="E137" s="32"/>
      <c r="F137" s="32"/>
      <c r="G137" s="32"/>
      <c r="H137" s="32"/>
      <c r="I137" s="32"/>
      <c r="J137" s="147"/>
      <c r="K137" s="32"/>
      <c r="L137" s="33"/>
      <c r="M137" s="65"/>
      <c r="N137" s="56"/>
      <c r="O137" s="66"/>
      <c r="P137" s="148">
        <f>P138+P158</f>
        <v>0</v>
      </c>
      <c r="Q137" s="66"/>
      <c r="R137" s="148">
        <f>R138+R158</f>
        <v>124.95387444000001</v>
      </c>
      <c r="S137" s="66"/>
      <c r="T137" s="149">
        <f>T138+T158</f>
        <v>9.0427739999999996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4" t="s">
        <v>81</v>
      </c>
      <c r="AU137" s="14" t="s">
        <v>141</v>
      </c>
      <c r="BK137" s="150">
        <f>BK138+BK158</f>
        <v>0</v>
      </c>
    </row>
    <row r="138" spans="1:65" s="12" customFormat="1" ht="25.9" customHeight="1">
      <c r="B138" s="151"/>
      <c r="D138" s="152" t="s">
        <v>81</v>
      </c>
      <c r="E138" s="153" t="s">
        <v>171</v>
      </c>
      <c r="F138" s="153" t="s">
        <v>172</v>
      </c>
      <c r="I138" s="154"/>
      <c r="J138" s="155"/>
      <c r="L138" s="151"/>
      <c r="M138" s="156"/>
      <c r="N138" s="157"/>
      <c r="O138" s="157"/>
      <c r="P138" s="158">
        <f>P139+P143+P156</f>
        <v>0</v>
      </c>
      <c r="Q138" s="157"/>
      <c r="R138" s="158">
        <f>R139+R143+R156</f>
        <v>0.39353843000000005</v>
      </c>
      <c r="S138" s="157"/>
      <c r="T138" s="159">
        <f>T139+T143+T156</f>
        <v>7.9804709999999996</v>
      </c>
      <c r="AR138" s="152" t="s">
        <v>88</v>
      </c>
      <c r="AT138" s="160" t="s">
        <v>81</v>
      </c>
      <c r="AU138" s="160" t="s">
        <v>82</v>
      </c>
      <c r="AY138" s="152" t="s">
        <v>173</v>
      </c>
      <c r="BK138" s="161">
        <f>BK139+BK143+BK156</f>
        <v>0</v>
      </c>
    </row>
    <row r="139" spans="1:65" s="12" customFormat="1" ht="22.9" customHeight="1">
      <c r="B139" s="151"/>
      <c r="D139" s="152" t="s">
        <v>81</v>
      </c>
      <c r="E139" s="162" t="s">
        <v>180</v>
      </c>
      <c r="F139" s="162" t="s">
        <v>181</v>
      </c>
      <c r="I139" s="154"/>
      <c r="J139" s="163"/>
      <c r="L139" s="151"/>
      <c r="M139" s="156"/>
      <c r="N139" s="157"/>
      <c r="O139" s="157"/>
      <c r="P139" s="158">
        <f>SUM(P140:P142)</f>
        <v>0</v>
      </c>
      <c r="Q139" s="157"/>
      <c r="R139" s="158">
        <f>SUM(R140:R142)</f>
        <v>0.30779343000000003</v>
      </c>
      <c r="S139" s="157"/>
      <c r="T139" s="159">
        <f>SUM(T140:T142)</f>
        <v>0</v>
      </c>
      <c r="AR139" s="152" t="s">
        <v>88</v>
      </c>
      <c r="AT139" s="160" t="s">
        <v>81</v>
      </c>
      <c r="AU139" s="160" t="s">
        <v>88</v>
      </c>
      <c r="AY139" s="152" t="s">
        <v>173</v>
      </c>
      <c r="BK139" s="161">
        <f>SUM(BK140:BK142)</f>
        <v>0</v>
      </c>
    </row>
    <row r="140" spans="1:65" s="2" customFormat="1" ht="37.9" customHeight="1">
      <c r="A140" s="32"/>
      <c r="B140" s="132"/>
      <c r="C140" s="164" t="s">
        <v>88</v>
      </c>
      <c r="D140" s="164" t="s">
        <v>175</v>
      </c>
      <c r="E140" s="165" t="s">
        <v>185</v>
      </c>
      <c r="F140" s="166" t="s">
        <v>186</v>
      </c>
      <c r="G140" s="167" t="s">
        <v>178</v>
      </c>
      <c r="H140" s="168">
        <v>38.619</v>
      </c>
      <c r="I140" s="169"/>
      <c r="J140" s="170"/>
      <c r="K140" s="171"/>
      <c r="L140" s="33"/>
      <c r="M140" s="172" t="s">
        <v>1</v>
      </c>
      <c r="N140" s="173" t="s">
        <v>48</v>
      </c>
      <c r="O140" s="58"/>
      <c r="P140" s="174">
        <f>O140*H140</f>
        <v>0</v>
      </c>
      <c r="Q140" s="174">
        <v>1.8000000000000001E-4</v>
      </c>
      <c r="R140" s="174">
        <f>Q140*H140</f>
        <v>6.9514200000000007E-3</v>
      </c>
      <c r="S140" s="174">
        <v>0</v>
      </c>
      <c r="T140" s="175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6" t="s">
        <v>105</v>
      </c>
      <c r="AT140" s="176" t="s">
        <v>175</v>
      </c>
      <c r="AU140" s="176" t="s">
        <v>93</v>
      </c>
      <c r="AY140" s="14" t="s">
        <v>173</v>
      </c>
      <c r="BE140" s="100">
        <f>IF(N140="základná",J140,0)</f>
        <v>0</v>
      </c>
      <c r="BF140" s="100">
        <f>IF(N140="znížená",J140,0)</f>
        <v>0</v>
      </c>
      <c r="BG140" s="100">
        <f>IF(N140="zákl. prenesená",J140,0)</f>
        <v>0</v>
      </c>
      <c r="BH140" s="100">
        <f>IF(N140="zníž. prenesená",J140,0)</f>
        <v>0</v>
      </c>
      <c r="BI140" s="100">
        <f>IF(N140="nulová",J140,0)</f>
        <v>0</v>
      </c>
      <c r="BJ140" s="14" t="s">
        <v>93</v>
      </c>
      <c r="BK140" s="100">
        <f>ROUND(I140*H140,2)</f>
        <v>0</v>
      </c>
      <c r="BL140" s="14" t="s">
        <v>105</v>
      </c>
      <c r="BM140" s="176" t="s">
        <v>845</v>
      </c>
    </row>
    <row r="141" spans="1:65" s="2" customFormat="1" ht="37.9" customHeight="1">
      <c r="A141" s="32"/>
      <c r="B141" s="132"/>
      <c r="C141" s="164" t="s">
        <v>93</v>
      </c>
      <c r="D141" s="164" t="s">
        <v>175</v>
      </c>
      <c r="E141" s="165" t="s">
        <v>188</v>
      </c>
      <c r="F141" s="166" t="s">
        <v>189</v>
      </c>
      <c r="G141" s="167" t="s">
        <v>178</v>
      </c>
      <c r="H141" s="168">
        <v>38.619</v>
      </c>
      <c r="I141" s="169"/>
      <c r="J141" s="170"/>
      <c r="K141" s="171"/>
      <c r="L141" s="33"/>
      <c r="M141" s="172" t="s">
        <v>1</v>
      </c>
      <c r="N141" s="173" t="s">
        <v>48</v>
      </c>
      <c r="O141" s="58"/>
      <c r="P141" s="174">
        <f>O141*H141</f>
        <v>0</v>
      </c>
      <c r="Q141" s="174">
        <v>2.6800000000000001E-3</v>
      </c>
      <c r="R141" s="174">
        <f>Q141*H141</f>
        <v>0.10349892000000001</v>
      </c>
      <c r="S141" s="174">
        <v>0</v>
      </c>
      <c r="T141" s="175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6" t="s">
        <v>105</v>
      </c>
      <c r="AT141" s="176" t="s">
        <v>175</v>
      </c>
      <c r="AU141" s="176" t="s">
        <v>93</v>
      </c>
      <c r="AY141" s="14" t="s">
        <v>173</v>
      </c>
      <c r="BE141" s="100">
        <f>IF(N141="základná",J141,0)</f>
        <v>0</v>
      </c>
      <c r="BF141" s="100">
        <f>IF(N141="znížená",J141,0)</f>
        <v>0</v>
      </c>
      <c r="BG141" s="100">
        <f>IF(N141="zákl. prenesená",J141,0)</f>
        <v>0</v>
      </c>
      <c r="BH141" s="100">
        <f>IF(N141="zníž. prenesená",J141,0)</f>
        <v>0</v>
      </c>
      <c r="BI141" s="100">
        <f>IF(N141="nulová",J141,0)</f>
        <v>0</v>
      </c>
      <c r="BJ141" s="14" t="s">
        <v>93</v>
      </c>
      <c r="BK141" s="100">
        <f>ROUND(I141*H141,2)</f>
        <v>0</v>
      </c>
      <c r="BL141" s="14" t="s">
        <v>105</v>
      </c>
      <c r="BM141" s="176" t="s">
        <v>846</v>
      </c>
    </row>
    <row r="142" spans="1:65" s="2" customFormat="1" ht="24.2" customHeight="1">
      <c r="A142" s="32"/>
      <c r="B142" s="132"/>
      <c r="C142" s="164" t="s">
        <v>102</v>
      </c>
      <c r="D142" s="164" t="s">
        <v>175</v>
      </c>
      <c r="E142" s="165" t="s">
        <v>192</v>
      </c>
      <c r="F142" s="166" t="s">
        <v>193</v>
      </c>
      <c r="G142" s="167" t="s">
        <v>178</v>
      </c>
      <c r="H142" s="168">
        <v>38.619</v>
      </c>
      <c r="I142" s="169"/>
      <c r="J142" s="170"/>
      <c r="K142" s="171"/>
      <c r="L142" s="33"/>
      <c r="M142" s="172" t="s">
        <v>1</v>
      </c>
      <c r="N142" s="173" t="s">
        <v>48</v>
      </c>
      <c r="O142" s="58"/>
      <c r="P142" s="174">
        <f>O142*H142</f>
        <v>0</v>
      </c>
      <c r="Q142" s="174">
        <v>5.11E-3</v>
      </c>
      <c r="R142" s="174">
        <f>Q142*H142</f>
        <v>0.19734309</v>
      </c>
      <c r="S142" s="174">
        <v>0</v>
      </c>
      <c r="T142" s="175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6" t="s">
        <v>105</v>
      </c>
      <c r="AT142" s="176" t="s">
        <v>175</v>
      </c>
      <c r="AU142" s="176" t="s">
        <v>93</v>
      </c>
      <c r="AY142" s="14" t="s">
        <v>173</v>
      </c>
      <c r="BE142" s="100">
        <f>IF(N142="základná",J142,0)</f>
        <v>0</v>
      </c>
      <c r="BF142" s="100">
        <f>IF(N142="znížená",J142,0)</f>
        <v>0</v>
      </c>
      <c r="BG142" s="100">
        <f>IF(N142="zákl. prenesená",J142,0)</f>
        <v>0</v>
      </c>
      <c r="BH142" s="100">
        <f>IF(N142="zníž. prenesená",J142,0)</f>
        <v>0</v>
      </c>
      <c r="BI142" s="100">
        <f>IF(N142="nulová",J142,0)</f>
        <v>0</v>
      </c>
      <c r="BJ142" s="14" t="s">
        <v>93</v>
      </c>
      <c r="BK142" s="100">
        <f>ROUND(I142*H142,2)</f>
        <v>0</v>
      </c>
      <c r="BL142" s="14" t="s">
        <v>105</v>
      </c>
      <c r="BM142" s="176" t="s">
        <v>847</v>
      </c>
    </row>
    <row r="143" spans="1:65" s="12" customFormat="1" ht="22.9" customHeight="1">
      <c r="B143" s="151"/>
      <c r="D143" s="152" t="s">
        <v>81</v>
      </c>
      <c r="E143" s="162" t="s">
        <v>206</v>
      </c>
      <c r="F143" s="162" t="s">
        <v>238</v>
      </c>
      <c r="I143" s="154"/>
      <c r="J143" s="163"/>
      <c r="L143" s="151"/>
      <c r="M143" s="156"/>
      <c r="N143" s="157"/>
      <c r="O143" s="157"/>
      <c r="P143" s="158">
        <f>SUM(P144:P155)</f>
        <v>0</v>
      </c>
      <c r="Q143" s="157"/>
      <c r="R143" s="158">
        <f>SUM(R144:R155)</f>
        <v>8.5745000000000002E-2</v>
      </c>
      <c r="S143" s="157"/>
      <c r="T143" s="159">
        <f>SUM(T144:T155)</f>
        <v>7.9804709999999996</v>
      </c>
      <c r="AR143" s="152" t="s">
        <v>88</v>
      </c>
      <c r="AT143" s="160" t="s">
        <v>81</v>
      </c>
      <c r="AU143" s="160" t="s">
        <v>88</v>
      </c>
      <c r="AY143" s="152" t="s">
        <v>173</v>
      </c>
      <c r="BK143" s="161">
        <f>SUM(BK144:BK155)</f>
        <v>0</v>
      </c>
    </row>
    <row r="144" spans="1:65" s="2" customFormat="1" ht="24.2" customHeight="1">
      <c r="A144" s="32"/>
      <c r="B144" s="132"/>
      <c r="C144" s="164" t="s">
        <v>105</v>
      </c>
      <c r="D144" s="164" t="s">
        <v>175</v>
      </c>
      <c r="E144" s="165" t="s">
        <v>282</v>
      </c>
      <c r="F144" s="166" t="s">
        <v>283</v>
      </c>
      <c r="G144" s="167" t="s">
        <v>261</v>
      </c>
      <c r="H144" s="168">
        <v>80.25</v>
      </c>
      <c r="I144" s="169"/>
      <c r="J144" s="170"/>
      <c r="K144" s="171"/>
      <c r="L144" s="33"/>
      <c r="M144" s="172" t="s">
        <v>1</v>
      </c>
      <c r="N144" s="173" t="s">
        <v>48</v>
      </c>
      <c r="O144" s="58"/>
      <c r="P144" s="174">
        <f t="shared" ref="P144:P155" si="0">O144*H144</f>
        <v>0</v>
      </c>
      <c r="Q144" s="174">
        <v>2.5999999999999998E-4</v>
      </c>
      <c r="R144" s="174">
        <f t="shared" ref="R144:R155" si="1">Q144*H144</f>
        <v>2.0864999999999998E-2</v>
      </c>
      <c r="S144" s="174">
        <v>0</v>
      </c>
      <c r="T144" s="175">
        <f t="shared" ref="T144:T155" si="2"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6" t="s">
        <v>105</v>
      </c>
      <c r="AT144" s="176" t="s">
        <v>175</v>
      </c>
      <c r="AU144" s="176" t="s">
        <v>93</v>
      </c>
      <c r="AY144" s="14" t="s">
        <v>173</v>
      </c>
      <c r="BE144" s="100">
        <f t="shared" ref="BE144:BE155" si="3">IF(N144="základná",J144,0)</f>
        <v>0</v>
      </c>
      <c r="BF144" s="100">
        <f t="shared" ref="BF144:BF155" si="4">IF(N144="znížená",J144,0)</f>
        <v>0</v>
      </c>
      <c r="BG144" s="100">
        <f t="shared" ref="BG144:BG155" si="5">IF(N144="zákl. prenesená",J144,0)</f>
        <v>0</v>
      </c>
      <c r="BH144" s="100">
        <f t="shared" ref="BH144:BH155" si="6">IF(N144="zníž. prenesená",J144,0)</f>
        <v>0</v>
      </c>
      <c r="BI144" s="100">
        <f t="shared" ref="BI144:BI155" si="7">IF(N144="nulová",J144,0)</f>
        <v>0</v>
      </c>
      <c r="BJ144" s="14" t="s">
        <v>93</v>
      </c>
      <c r="BK144" s="100">
        <f t="shared" ref="BK144:BK155" si="8">ROUND(I144*H144,2)</f>
        <v>0</v>
      </c>
      <c r="BL144" s="14" t="s">
        <v>105</v>
      </c>
      <c r="BM144" s="176" t="s">
        <v>848</v>
      </c>
    </row>
    <row r="145" spans="1:65" s="2" customFormat="1" ht="24.2" customHeight="1">
      <c r="A145" s="32"/>
      <c r="B145" s="132"/>
      <c r="C145" s="164" t="s">
        <v>191</v>
      </c>
      <c r="D145" s="164" t="s">
        <v>175</v>
      </c>
      <c r="E145" s="165" t="s">
        <v>849</v>
      </c>
      <c r="F145" s="166" t="s">
        <v>850</v>
      </c>
      <c r="G145" s="167" t="s">
        <v>438</v>
      </c>
      <c r="H145" s="168">
        <v>4.8869999999999996</v>
      </c>
      <c r="I145" s="169"/>
      <c r="J145" s="170"/>
      <c r="K145" s="171"/>
      <c r="L145" s="33"/>
      <c r="M145" s="172" t="s">
        <v>1</v>
      </c>
      <c r="N145" s="173" t="s">
        <v>48</v>
      </c>
      <c r="O145" s="58"/>
      <c r="P145" s="174">
        <f t="shared" si="0"/>
        <v>0</v>
      </c>
      <c r="Q145" s="174">
        <v>0</v>
      </c>
      <c r="R145" s="174">
        <f t="shared" si="1"/>
        <v>0</v>
      </c>
      <c r="S145" s="174">
        <v>1.633</v>
      </c>
      <c r="T145" s="175">
        <f t="shared" si="2"/>
        <v>7.9804709999999996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6" t="s">
        <v>105</v>
      </c>
      <c r="AT145" s="176" t="s">
        <v>175</v>
      </c>
      <c r="AU145" s="176" t="s">
        <v>93</v>
      </c>
      <c r="AY145" s="14" t="s">
        <v>173</v>
      </c>
      <c r="BE145" s="100">
        <f t="shared" si="3"/>
        <v>0</v>
      </c>
      <c r="BF145" s="100">
        <f t="shared" si="4"/>
        <v>0</v>
      </c>
      <c r="BG145" s="100">
        <f t="shared" si="5"/>
        <v>0</v>
      </c>
      <c r="BH145" s="100">
        <f t="shared" si="6"/>
        <v>0</v>
      </c>
      <c r="BI145" s="100">
        <f t="shared" si="7"/>
        <v>0</v>
      </c>
      <c r="BJ145" s="14" t="s">
        <v>93</v>
      </c>
      <c r="BK145" s="100">
        <f t="shared" si="8"/>
        <v>0</v>
      </c>
      <c r="BL145" s="14" t="s">
        <v>105</v>
      </c>
      <c r="BM145" s="176" t="s">
        <v>851</v>
      </c>
    </row>
    <row r="146" spans="1:65" s="2" customFormat="1" ht="14.45" customHeight="1">
      <c r="A146" s="32"/>
      <c r="B146" s="132"/>
      <c r="C146" s="164" t="s">
        <v>180</v>
      </c>
      <c r="D146" s="164" t="s">
        <v>175</v>
      </c>
      <c r="E146" s="165" t="s">
        <v>298</v>
      </c>
      <c r="F146" s="166" t="s">
        <v>299</v>
      </c>
      <c r="G146" s="167" t="s">
        <v>300</v>
      </c>
      <c r="H146" s="168">
        <v>9.0429999999999993</v>
      </c>
      <c r="I146" s="169"/>
      <c r="J146" s="170"/>
      <c r="K146" s="171"/>
      <c r="L146" s="33"/>
      <c r="M146" s="172" t="s">
        <v>1</v>
      </c>
      <c r="N146" s="173" t="s">
        <v>48</v>
      </c>
      <c r="O146" s="58"/>
      <c r="P146" s="174">
        <f t="shared" si="0"/>
        <v>0</v>
      </c>
      <c r="Q146" s="174">
        <v>0</v>
      </c>
      <c r="R146" s="174">
        <f t="shared" si="1"/>
        <v>0</v>
      </c>
      <c r="S146" s="174">
        <v>0</v>
      </c>
      <c r="T146" s="175">
        <f t="shared" si="2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6" t="s">
        <v>105</v>
      </c>
      <c r="AT146" s="176" t="s">
        <v>175</v>
      </c>
      <c r="AU146" s="176" t="s">
        <v>93</v>
      </c>
      <c r="AY146" s="14" t="s">
        <v>173</v>
      </c>
      <c r="BE146" s="100">
        <f t="shared" si="3"/>
        <v>0</v>
      </c>
      <c r="BF146" s="100">
        <f t="shared" si="4"/>
        <v>0</v>
      </c>
      <c r="BG146" s="100">
        <f t="shared" si="5"/>
        <v>0</v>
      </c>
      <c r="BH146" s="100">
        <f t="shared" si="6"/>
        <v>0</v>
      </c>
      <c r="BI146" s="100">
        <f t="shared" si="7"/>
        <v>0</v>
      </c>
      <c r="BJ146" s="14" t="s">
        <v>93</v>
      </c>
      <c r="BK146" s="100">
        <f t="shared" si="8"/>
        <v>0</v>
      </c>
      <c r="BL146" s="14" t="s">
        <v>105</v>
      </c>
      <c r="BM146" s="176" t="s">
        <v>852</v>
      </c>
    </row>
    <row r="147" spans="1:65" s="2" customFormat="1" ht="14.45" customHeight="1">
      <c r="A147" s="32"/>
      <c r="B147" s="132"/>
      <c r="C147" s="164" t="s">
        <v>198</v>
      </c>
      <c r="D147" s="164" t="s">
        <v>175</v>
      </c>
      <c r="E147" s="165" t="s">
        <v>303</v>
      </c>
      <c r="F147" s="166" t="s">
        <v>304</v>
      </c>
      <c r="G147" s="167" t="s">
        <v>300</v>
      </c>
      <c r="H147" s="168">
        <v>27.129000000000001</v>
      </c>
      <c r="I147" s="169"/>
      <c r="J147" s="170"/>
      <c r="K147" s="171"/>
      <c r="L147" s="33"/>
      <c r="M147" s="172" t="s">
        <v>1</v>
      </c>
      <c r="N147" s="173" t="s">
        <v>48</v>
      </c>
      <c r="O147" s="58"/>
      <c r="P147" s="174">
        <f t="shared" si="0"/>
        <v>0</v>
      </c>
      <c r="Q147" s="174">
        <v>0</v>
      </c>
      <c r="R147" s="174">
        <f t="shared" si="1"/>
        <v>0</v>
      </c>
      <c r="S147" s="174">
        <v>0</v>
      </c>
      <c r="T147" s="175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6" t="s">
        <v>105</v>
      </c>
      <c r="AT147" s="176" t="s">
        <v>175</v>
      </c>
      <c r="AU147" s="176" t="s">
        <v>93</v>
      </c>
      <c r="AY147" s="14" t="s">
        <v>173</v>
      </c>
      <c r="BE147" s="100">
        <f t="shared" si="3"/>
        <v>0</v>
      </c>
      <c r="BF147" s="100">
        <f t="shared" si="4"/>
        <v>0</v>
      </c>
      <c r="BG147" s="100">
        <f t="shared" si="5"/>
        <v>0</v>
      </c>
      <c r="BH147" s="100">
        <f t="shared" si="6"/>
        <v>0</v>
      </c>
      <c r="BI147" s="100">
        <f t="shared" si="7"/>
        <v>0</v>
      </c>
      <c r="BJ147" s="14" t="s">
        <v>93</v>
      </c>
      <c r="BK147" s="100">
        <f t="shared" si="8"/>
        <v>0</v>
      </c>
      <c r="BL147" s="14" t="s">
        <v>105</v>
      </c>
      <c r="BM147" s="176" t="s">
        <v>853</v>
      </c>
    </row>
    <row r="148" spans="1:65" s="2" customFormat="1" ht="14.45" customHeight="1">
      <c r="A148" s="32"/>
      <c r="B148" s="132"/>
      <c r="C148" s="164" t="s">
        <v>202</v>
      </c>
      <c r="D148" s="164" t="s">
        <v>175</v>
      </c>
      <c r="E148" s="165" t="s">
        <v>792</v>
      </c>
      <c r="F148" s="166" t="s">
        <v>793</v>
      </c>
      <c r="G148" s="167" t="s">
        <v>261</v>
      </c>
      <c r="H148" s="168">
        <v>40</v>
      </c>
      <c r="I148" s="169"/>
      <c r="J148" s="170"/>
      <c r="K148" s="171"/>
      <c r="L148" s="33"/>
      <c r="M148" s="172" t="s">
        <v>1</v>
      </c>
      <c r="N148" s="173" t="s">
        <v>48</v>
      </c>
      <c r="O148" s="58"/>
      <c r="P148" s="174">
        <f t="shared" si="0"/>
        <v>0</v>
      </c>
      <c r="Q148" s="174">
        <v>1.58E-3</v>
      </c>
      <c r="R148" s="174">
        <f t="shared" si="1"/>
        <v>6.3200000000000006E-2</v>
      </c>
      <c r="S148" s="174">
        <v>0</v>
      </c>
      <c r="T148" s="175">
        <f t="shared" si="2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6" t="s">
        <v>105</v>
      </c>
      <c r="AT148" s="176" t="s">
        <v>175</v>
      </c>
      <c r="AU148" s="176" t="s">
        <v>93</v>
      </c>
      <c r="AY148" s="14" t="s">
        <v>173</v>
      </c>
      <c r="BE148" s="100">
        <f t="shared" si="3"/>
        <v>0</v>
      </c>
      <c r="BF148" s="100">
        <f t="shared" si="4"/>
        <v>0</v>
      </c>
      <c r="BG148" s="100">
        <f t="shared" si="5"/>
        <v>0</v>
      </c>
      <c r="BH148" s="100">
        <f t="shared" si="6"/>
        <v>0</v>
      </c>
      <c r="BI148" s="100">
        <f t="shared" si="7"/>
        <v>0</v>
      </c>
      <c r="BJ148" s="14" t="s">
        <v>93</v>
      </c>
      <c r="BK148" s="100">
        <f t="shared" si="8"/>
        <v>0</v>
      </c>
      <c r="BL148" s="14" t="s">
        <v>105</v>
      </c>
      <c r="BM148" s="176" t="s">
        <v>854</v>
      </c>
    </row>
    <row r="149" spans="1:65" s="2" customFormat="1" ht="14.45" customHeight="1">
      <c r="A149" s="32"/>
      <c r="B149" s="132"/>
      <c r="C149" s="164" t="s">
        <v>206</v>
      </c>
      <c r="D149" s="164" t="s">
        <v>175</v>
      </c>
      <c r="E149" s="165" t="s">
        <v>855</v>
      </c>
      <c r="F149" s="166" t="s">
        <v>856</v>
      </c>
      <c r="G149" s="167" t="s">
        <v>261</v>
      </c>
      <c r="H149" s="168">
        <v>12</v>
      </c>
      <c r="I149" s="169"/>
      <c r="J149" s="170"/>
      <c r="K149" s="171"/>
      <c r="L149" s="33"/>
      <c r="M149" s="172" t="s">
        <v>1</v>
      </c>
      <c r="N149" s="173" t="s">
        <v>48</v>
      </c>
      <c r="O149" s="58"/>
      <c r="P149" s="174">
        <f t="shared" si="0"/>
        <v>0</v>
      </c>
      <c r="Q149" s="174">
        <v>1.3999999999999999E-4</v>
      </c>
      <c r="R149" s="174">
        <f t="shared" si="1"/>
        <v>1.6799999999999999E-3</v>
      </c>
      <c r="S149" s="174">
        <v>0</v>
      </c>
      <c r="T149" s="175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6" t="s">
        <v>105</v>
      </c>
      <c r="AT149" s="176" t="s">
        <v>175</v>
      </c>
      <c r="AU149" s="176" t="s">
        <v>93</v>
      </c>
      <c r="AY149" s="14" t="s">
        <v>173</v>
      </c>
      <c r="BE149" s="100">
        <f t="shared" si="3"/>
        <v>0</v>
      </c>
      <c r="BF149" s="100">
        <f t="shared" si="4"/>
        <v>0</v>
      </c>
      <c r="BG149" s="100">
        <f t="shared" si="5"/>
        <v>0</v>
      </c>
      <c r="BH149" s="100">
        <f t="shared" si="6"/>
        <v>0</v>
      </c>
      <c r="BI149" s="100">
        <f t="shared" si="7"/>
        <v>0</v>
      </c>
      <c r="BJ149" s="14" t="s">
        <v>93</v>
      </c>
      <c r="BK149" s="100">
        <f t="shared" si="8"/>
        <v>0</v>
      </c>
      <c r="BL149" s="14" t="s">
        <v>105</v>
      </c>
      <c r="BM149" s="176" t="s">
        <v>857</v>
      </c>
    </row>
    <row r="150" spans="1:65" s="2" customFormat="1" ht="14.45" customHeight="1">
      <c r="A150" s="32"/>
      <c r="B150" s="132"/>
      <c r="C150" s="164" t="s">
        <v>210</v>
      </c>
      <c r="D150" s="164" t="s">
        <v>175</v>
      </c>
      <c r="E150" s="165" t="s">
        <v>858</v>
      </c>
      <c r="F150" s="166" t="s">
        <v>859</v>
      </c>
      <c r="G150" s="167" t="s">
        <v>261</v>
      </c>
      <c r="H150" s="168">
        <v>52</v>
      </c>
      <c r="I150" s="169"/>
      <c r="J150" s="170"/>
      <c r="K150" s="171"/>
      <c r="L150" s="33"/>
      <c r="M150" s="172" t="s">
        <v>1</v>
      </c>
      <c r="N150" s="173" t="s">
        <v>48</v>
      </c>
      <c r="O150" s="58"/>
      <c r="P150" s="174">
        <f t="shared" si="0"/>
        <v>0</v>
      </c>
      <c r="Q150" s="174">
        <v>0</v>
      </c>
      <c r="R150" s="174">
        <f t="shared" si="1"/>
        <v>0</v>
      </c>
      <c r="S150" s="174">
        <v>0</v>
      </c>
      <c r="T150" s="175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6" t="s">
        <v>105</v>
      </c>
      <c r="AT150" s="176" t="s">
        <v>175</v>
      </c>
      <c r="AU150" s="176" t="s">
        <v>93</v>
      </c>
      <c r="AY150" s="14" t="s">
        <v>173</v>
      </c>
      <c r="BE150" s="100">
        <f t="shared" si="3"/>
        <v>0</v>
      </c>
      <c r="BF150" s="100">
        <f t="shared" si="4"/>
        <v>0</v>
      </c>
      <c r="BG150" s="100">
        <f t="shared" si="5"/>
        <v>0</v>
      </c>
      <c r="BH150" s="100">
        <f t="shared" si="6"/>
        <v>0</v>
      </c>
      <c r="BI150" s="100">
        <f t="shared" si="7"/>
        <v>0</v>
      </c>
      <c r="BJ150" s="14" t="s">
        <v>93</v>
      </c>
      <c r="BK150" s="100">
        <f t="shared" si="8"/>
        <v>0</v>
      </c>
      <c r="BL150" s="14" t="s">
        <v>105</v>
      </c>
      <c r="BM150" s="176" t="s">
        <v>860</v>
      </c>
    </row>
    <row r="151" spans="1:65" s="2" customFormat="1" ht="14.45" customHeight="1">
      <c r="A151" s="32"/>
      <c r="B151" s="132"/>
      <c r="C151" s="164" t="s">
        <v>214</v>
      </c>
      <c r="D151" s="164" t="s">
        <v>175</v>
      </c>
      <c r="E151" s="165" t="s">
        <v>307</v>
      </c>
      <c r="F151" s="166" t="s">
        <v>308</v>
      </c>
      <c r="G151" s="167" t="s">
        <v>300</v>
      </c>
      <c r="H151" s="168">
        <v>9.0429999999999993</v>
      </c>
      <c r="I151" s="169"/>
      <c r="J151" s="170"/>
      <c r="K151" s="171"/>
      <c r="L151" s="33"/>
      <c r="M151" s="172" t="s">
        <v>1</v>
      </c>
      <c r="N151" s="173" t="s">
        <v>48</v>
      </c>
      <c r="O151" s="58"/>
      <c r="P151" s="174">
        <f t="shared" si="0"/>
        <v>0</v>
      </c>
      <c r="Q151" s="174">
        <v>0</v>
      </c>
      <c r="R151" s="174">
        <f t="shared" si="1"/>
        <v>0</v>
      </c>
      <c r="S151" s="174">
        <v>0</v>
      </c>
      <c r="T151" s="175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6" t="s">
        <v>105</v>
      </c>
      <c r="AT151" s="176" t="s">
        <v>175</v>
      </c>
      <c r="AU151" s="176" t="s">
        <v>93</v>
      </c>
      <c r="AY151" s="14" t="s">
        <v>173</v>
      </c>
      <c r="BE151" s="100">
        <f t="shared" si="3"/>
        <v>0</v>
      </c>
      <c r="BF151" s="100">
        <f t="shared" si="4"/>
        <v>0</v>
      </c>
      <c r="BG151" s="100">
        <f t="shared" si="5"/>
        <v>0</v>
      </c>
      <c r="BH151" s="100">
        <f t="shared" si="6"/>
        <v>0</v>
      </c>
      <c r="BI151" s="100">
        <f t="shared" si="7"/>
        <v>0</v>
      </c>
      <c r="BJ151" s="14" t="s">
        <v>93</v>
      </c>
      <c r="BK151" s="100">
        <f t="shared" si="8"/>
        <v>0</v>
      </c>
      <c r="BL151" s="14" t="s">
        <v>105</v>
      </c>
      <c r="BM151" s="176" t="s">
        <v>861</v>
      </c>
    </row>
    <row r="152" spans="1:65" s="2" customFormat="1" ht="24.2" customHeight="1">
      <c r="A152" s="32"/>
      <c r="B152" s="132"/>
      <c r="C152" s="164" t="s">
        <v>218</v>
      </c>
      <c r="D152" s="164" t="s">
        <v>175</v>
      </c>
      <c r="E152" s="165" t="s">
        <v>311</v>
      </c>
      <c r="F152" s="166" t="s">
        <v>312</v>
      </c>
      <c r="G152" s="167" t="s">
        <v>300</v>
      </c>
      <c r="H152" s="168">
        <v>135.64500000000001</v>
      </c>
      <c r="I152" s="169"/>
      <c r="J152" s="170"/>
      <c r="K152" s="171"/>
      <c r="L152" s="33"/>
      <c r="M152" s="172" t="s">
        <v>1</v>
      </c>
      <c r="N152" s="173" t="s">
        <v>48</v>
      </c>
      <c r="O152" s="58"/>
      <c r="P152" s="174">
        <f t="shared" si="0"/>
        <v>0</v>
      </c>
      <c r="Q152" s="174">
        <v>0</v>
      </c>
      <c r="R152" s="174">
        <f t="shared" si="1"/>
        <v>0</v>
      </c>
      <c r="S152" s="174">
        <v>0</v>
      </c>
      <c r="T152" s="175">
        <f t="shared" si="2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6" t="s">
        <v>105</v>
      </c>
      <c r="AT152" s="176" t="s">
        <v>175</v>
      </c>
      <c r="AU152" s="176" t="s">
        <v>93</v>
      </c>
      <c r="AY152" s="14" t="s">
        <v>173</v>
      </c>
      <c r="BE152" s="100">
        <f t="shared" si="3"/>
        <v>0</v>
      </c>
      <c r="BF152" s="100">
        <f t="shared" si="4"/>
        <v>0</v>
      </c>
      <c r="BG152" s="100">
        <f t="shared" si="5"/>
        <v>0</v>
      </c>
      <c r="BH152" s="100">
        <f t="shared" si="6"/>
        <v>0</v>
      </c>
      <c r="BI152" s="100">
        <f t="shared" si="7"/>
        <v>0</v>
      </c>
      <c r="BJ152" s="14" t="s">
        <v>93</v>
      </c>
      <c r="BK152" s="100">
        <f t="shared" si="8"/>
        <v>0</v>
      </c>
      <c r="BL152" s="14" t="s">
        <v>105</v>
      </c>
      <c r="BM152" s="176" t="s">
        <v>862</v>
      </c>
    </row>
    <row r="153" spans="1:65" s="2" customFormat="1" ht="24.2" customHeight="1">
      <c r="A153" s="32"/>
      <c r="B153" s="132"/>
      <c r="C153" s="164" t="s">
        <v>222</v>
      </c>
      <c r="D153" s="164" t="s">
        <v>175</v>
      </c>
      <c r="E153" s="165" t="s">
        <v>315</v>
      </c>
      <c r="F153" s="166" t="s">
        <v>316</v>
      </c>
      <c r="G153" s="167" t="s">
        <v>300</v>
      </c>
      <c r="H153" s="168">
        <v>9.0429999999999993</v>
      </c>
      <c r="I153" s="169"/>
      <c r="J153" s="170"/>
      <c r="K153" s="171"/>
      <c r="L153" s="33"/>
      <c r="M153" s="172" t="s">
        <v>1</v>
      </c>
      <c r="N153" s="173" t="s">
        <v>48</v>
      </c>
      <c r="O153" s="58"/>
      <c r="P153" s="174">
        <f t="shared" si="0"/>
        <v>0</v>
      </c>
      <c r="Q153" s="174">
        <v>0</v>
      </c>
      <c r="R153" s="174">
        <f t="shared" si="1"/>
        <v>0</v>
      </c>
      <c r="S153" s="174">
        <v>0</v>
      </c>
      <c r="T153" s="175">
        <f t="shared" si="2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6" t="s">
        <v>105</v>
      </c>
      <c r="AT153" s="176" t="s">
        <v>175</v>
      </c>
      <c r="AU153" s="176" t="s">
        <v>93</v>
      </c>
      <c r="AY153" s="14" t="s">
        <v>173</v>
      </c>
      <c r="BE153" s="100">
        <f t="shared" si="3"/>
        <v>0</v>
      </c>
      <c r="BF153" s="100">
        <f t="shared" si="4"/>
        <v>0</v>
      </c>
      <c r="BG153" s="100">
        <f t="shared" si="5"/>
        <v>0</v>
      </c>
      <c r="BH153" s="100">
        <f t="shared" si="6"/>
        <v>0</v>
      </c>
      <c r="BI153" s="100">
        <f t="shared" si="7"/>
        <v>0</v>
      </c>
      <c r="BJ153" s="14" t="s">
        <v>93</v>
      </c>
      <c r="BK153" s="100">
        <f t="shared" si="8"/>
        <v>0</v>
      </c>
      <c r="BL153" s="14" t="s">
        <v>105</v>
      </c>
      <c r="BM153" s="176" t="s">
        <v>863</v>
      </c>
    </row>
    <row r="154" spans="1:65" s="2" customFormat="1" ht="24.2" customHeight="1">
      <c r="A154" s="32"/>
      <c r="B154" s="132"/>
      <c r="C154" s="164" t="s">
        <v>226</v>
      </c>
      <c r="D154" s="164" t="s">
        <v>175</v>
      </c>
      <c r="E154" s="165" t="s">
        <v>319</v>
      </c>
      <c r="F154" s="166" t="s">
        <v>320</v>
      </c>
      <c r="G154" s="167" t="s">
        <v>300</v>
      </c>
      <c r="H154" s="168">
        <v>72.343999999999994</v>
      </c>
      <c r="I154" s="169"/>
      <c r="J154" s="170"/>
      <c r="K154" s="171"/>
      <c r="L154" s="33"/>
      <c r="M154" s="172" t="s">
        <v>1</v>
      </c>
      <c r="N154" s="173" t="s">
        <v>48</v>
      </c>
      <c r="O154" s="58"/>
      <c r="P154" s="174">
        <f t="shared" si="0"/>
        <v>0</v>
      </c>
      <c r="Q154" s="174">
        <v>0</v>
      </c>
      <c r="R154" s="174">
        <f t="shared" si="1"/>
        <v>0</v>
      </c>
      <c r="S154" s="174">
        <v>0</v>
      </c>
      <c r="T154" s="175">
        <f t="shared" si="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6" t="s">
        <v>105</v>
      </c>
      <c r="AT154" s="176" t="s">
        <v>175</v>
      </c>
      <c r="AU154" s="176" t="s">
        <v>93</v>
      </c>
      <c r="AY154" s="14" t="s">
        <v>173</v>
      </c>
      <c r="BE154" s="100">
        <f t="shared" si="3"/>
        <v>0</v>
      </c>
      <c r="BF154" s="100">
        <f t="shared" si="4"/>
        <v>0</v>
      </c>
      <c r="BG154" s="100">
        <f t="shared" si="5"/>
        <v>0</v>
      </c>
      <c r="BH154" s="100">
        <f t="shared" si="6"/>
        <v>0</v>
      </c>
      <c r="BI154" s="100">
        <f t="shared" si="7"/>
        <v>0</v>
      </c>
      <c r="BJ154" s="14" t="s">
        <v>93</v>
      </c>
      <c r="BK154" s="100">
        <f t="shared" si="8"/>
        <v>0</v>
      </c>
      <c r="BL154" s="14" t="s">
        <v>105</v>
      </c>
      <c r="BM154" s="176" t="s">
        <v>864</v>
      </c>
    </row>
    <row r="155" spans="1:65" s="2" customFormat="1" ht="24.2" customHeight="1">
      <c r="A155" s="32"/>
      <c r="B155" s="132"/>
      <c r="C155" s="164" t="s">
        <v>230</v>
      </c>
      <c r="D155" s="164" t="s">
        <v>175</v>
      </c>
      <c r="E155" s="165" t="s">
        <v>323</v>
      </c>
      <c r="F155" s="166" t="s">
        <v>324</v>
      </c>
      <c r="G155" s="167" t="s">
        <v>300</v>
      </c>
      <c r="H155" s="168">
        <v>9.0429999999999993</v>
      </c>
      <c r="I155" s="169"/>
      <c r="J155" s="170"/>
      <c r="K155" s="171"/>
      <c r="L155" s="33"/>
      <c r="M155" s="172" t="s">
        <v>1</v>
      </c>
      <c r="N155" s="173" t="s">
        <v>48</v>
      </c>
      <c r="O155" s="58"/>
      <c r="P155" s="174">
        <f t="shared" si="0"/>
        <v>0</v>
      </c>
      <c r="Q155" s="174">
        <v>0</v>
      </c>
      <c r="R155" s="174">
        <f t="shared" si="1"/>
        <v>0</v>
      </c>
      <c r="S155" s="174">
        <v>0</v>
      </c>
      <c r="T155" s="175">
        <f t="shared" si="2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6" t="s">
        <v>105</v>
      </c>
      <c r="AT155" s="176" t="s">
        <v>175</v>
      </c>
      <c r="AU155" s="176" t="s">
        <v>93</v>
      </c>
      <c r="AY155" s="14" t="s">
        <v>173</v>
      </c>
      <c r="BE155" s="100">
        <f t="shared" si="3"/>
        <v>0</v>
      </c>
      <c r="BF155" s="100">
        <f t="shared" si="4"/>
        <v>0</v>
      </c>
      <c r="BG155" s="100">
        <f t="shared" si="5"/>
        <v>0</v>
      </c>
      <c r="BH155" s="100">
        <f t="shared" si="6"/>
        <v>0</v>
      </c>
      <c r="BI155" s="100">
        <f t="shared" si="7"/>
        <v>0</v>
      </c>
      <c r="BJ155" s="14" t="s">
        <v>93</v>
      </c>
      <c r="BK155" s="100">
        <f t="shared" si="8"/>
        <v>0</v>
      </c>
      <c r="BL155" s="14" t="s">
        <v>105</v>
      </c>
      <c r="BM155" s="176" t="s">
        <v>865</v>
      </c>
    </row>
    <row r="156" spans="1:65" s="12" customFormat="1" ht="22.9" customHeight="1">
      <c r="B156" s="151"/>
      <c r="D156" s="152" t="s">
        <v>81</v>
      </c>
      <c r="E156" s="162" t="s">
        <v>326</v>
      </c>
      <c r="F156" s="162" t="s">
        <v>327</v>
      </c>
      <c r="I156" s="154"/>
      <c r="J156" s="163"/>
      <c r="L156" s="151"/>
      <c r="M156" s="156"/>
      <c r="N156" s="157"/>
      <c r="O156" s="157"/>
      <c r="P156" s="158">
        <f>P157</f>
        <v>0</v>
      </c>
      <c r="Q156" s="157"/>
      <c r="R156" s="158">
        <f>R157</f>
        <v>0</v>
      </c>
      <c r="S156" s="157"/>
      <c r="T156" s="159">
        <f>T157</f>
        <v>0</v>
      </c>
      <c r="AR156" s="152" t="s">
        <v>88</v>
      </c>
      <c r="AT156" s="160" t="s">
        <v>81</v>
      </c>
      <c r="AU156" s="160" t="s">
        <v>88</v>
      </c>
      <c r="AY156" s="152" t="s">
        <v>173</v>
      </c>
      <c r="BK156" s="161">
        <f>BK157</f>
        <v>0</v>
      </c>
    </row>
    <row r="157" spans="1:65" s="2" customFormat="1" ht="24.2" customHeight="1">
      <c r="A157" s="32"/>
      <c r="B157" s="132"/>
      <c r="C157" s="164" t="s">
        <v>234</v>
      </c>
      <c r="D157" s="164" t="s">
        <v>175</v>
      </c>
      <c r="E157" s="165" t="s">
        <v>329</v>
      </c>
      <c r="F157" s="166" t="s">
        <v>330</v>
      </c>
      <c r="G157" s="167" t="s">
        <v>300</v>
      </c>
      <c r="H157" s="168">
        <v>0.39400000000000002</v>
      </c>
      <c r="I157" s="169"/>
      <c r="J157" s="170"/>
      <c r="K157" s="171"/>
      <c r="L157" s="33"/>
      <c r="M157" s="172" t="s">
        <v>1</v>
      </c>
      <c r="N157" s="173" t="s">
        <v>48</v>
      </c>
      <c r="O157" s="58"/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6" t="s">
        <v>105</v>
      </c>
      <c r="AT157" s="176" t="s">
        <v>175</v>
      </c>
      <c r="AU157" s="176" t="s">
        <v>93</v>
      </c>
      <c r="AY157" s="14" t="s">
        <v>173</v>
      </c>
      <c r="BE157" s="100">
        <f>IF(N157="základná",J157,0)</f>
        <v>0</v>
      </c>
      <c r="BF157" s="100">
        <f>IF(N157="znížená",J157,0)</f>
        <v>0</v>
      </c>
      <c r="BG157" s="100">
        <f>IF(N157="zákl. prenesená",J157,0)</f>
        <v>0</v>
      </c>
      <c r="BH157" s="100">
        <f>IF(N157="zníž. prenesená",J157,0)</f>
        <v>0</v>
      </c>
      <c r="BI157" s="100">
        <f>IF(N157="nulová",J157,0)</f>
        <v>0</v>
      </c>
      <c r="BJ157" s="14" t="s">
        <v>93</v>
      </c>
      <c r="BK157" s="100">
        <f>ROUND(I157*H157,2)</f>
        <v>0</v>
      </c>
      <c r="BL157" s="14" t="s">
        <v>105</v>
      </c>
      <c r="BM157" s="176" t="s">
        <v>866</v>
      </c>
    </row>
    <row r="158" spans="1:65" s="12" customFormat="1" ht="25.9" customHeight="1">
      <c r="B158" s="151"/>
      <c r="D158" s="152" t="s">
        <v>81</v>
      </c>
      <c r="E158" s="153" t="s">
        <v>332</v>
      </c>
      <c r="F158" s="153" t="s">
        <v>333</v>
      </c>
      <c r="I158" s="154"/>
      <c r="J158" s="155"/>
      <c r="L158" s="151"/>
      <c r="M158" s="156"/>
      <c r="N158" s="157"/>
      <c r="O158" s="157"/>
      <c r="P158" s="158">
        <f>P159+P163+P182+P189+P193</f>
        <v>0</v>
      </c>
      <c r="Q158" s="157"/>
      <c r="R158" s="158">
        <f>R159+R163+R182+R189+R193</f>
        <v>124.56033601</v>
      </c>
      <c r="S158" s="157"/>
      <c r="T158" s="159">
        <f>T159+T163+T182+T189+T193</f>
        <v>1.062303</v>
      </c>
      <c r="AR158" s="152" t="s">
        <v>93</v>
      </c>
      <c r="AT158" s="160" t="s">
        <v>81</v>
      </c>
      <c r="AU158" s="160" t="s">
        <v>82</v>
      </c>
      <c r="AY158" s="152" t="s">
        <v>173</v>
      </c>
      <c r="BK158" s="161">
        <f>BK159+BK163+BK182+BK189+BK193</f>
        <v>0</v>
      </c>
    </row>
    <row r="159" spans="1:65" s="12" customFormat="1" ht="22.9" customHeight="1">
      <c r="B159" s="151"/>
      <c r="D159" s="152" t="s">
        <v>81</v>
      </c>
      <c r="E159" s="162" t="s">
        <v>334</v>
      </c>
      <c r="F159" s="162" t="s">
        <v>335</v>
      </c>
      <c r="I159" s="154"/>
      <c r="J159" s="163"/>
      <c r="L159" s="151"/>
      <c r="M159" s="156"/>
      <c r="N159" s="157"/>
      <c r="O159" s="157"/>
      <c r="P159" s="158">
        <f>SUM(P160:P162)</f>
        <v>0</v>
      </c>
      <c r="Q159" s="157"/>
      <c r="R159" s="158">
        <f>SUM(R160:R162)</f>
        <v>0.19355820000000001</v>
      </c>
      <c r="S159" s="157"/>
      <c r="T159" s="159">
        <f>SUM(T160:T162)</f>
        <v>0</v>
      </c>
      <c r="AR159" s="152" t="s">
        <v>93</v>
      </c>
      <c r="AT159" s="160" t="s">
        <v>81</v>
      </c>
      <c r="AU159" s="160" t="s">
        <v>88</v>
      </c>
      <c r="AY159" s="152" t="s">
        <v>173</v>
      </c>
      <c r="BK159" s="161">
        <f>SUM(BK160:BK162)</f>
        <v>0</v>
      </c>
    </row>
    <row r="160" spans="1:65" s="2" customFormat="1" ht="24.2" customHeight="1">
      <c r="A160" s="32"/>
      <c r="B160" s="132"/>
      <c r="C160" s="164" t="s">
        <v>239</v>
      </c>
      <c r="D160" s="164" t="s">
        <v>175</v>
      </c>
      <c r="E160" s="165" t="s">
        <v>867</v>
      </c>
      <c r="F160" s="166" t="s">
        <v>868</v>
      </c>
      <c r="G160" s="167" t="s">
        <v>178</v>
      </c>
      <c r="H160" s="168">
        <v>38.619</v>
      </c>
      <c r="I160" s="169"/>
      <c r="J160" s="170"/>
      <c r="K160" s="171"/>
      <c r="L160" s="33"/>
      <c r="M160" s="172" t="s">
        <v>1</v>
      </c>
      <c r="N160" s="173" t="s">
        <v>48</v>
      </c>
      <c r="O160" s="58"/>
      <c r="P160" s="174">
        <f>O160*H160</f>
        <v>0</v>
      </c>
      <c r="Q160" s="174">
        <v>4.4000000000000003E-3</v>
      </c>
      <c r="R160" s="174">
        <f>Q160*H160</f>
        <v>0.16992360000000001</v>
      </c>
      <c r="S160" s="174">
        <v>0</v>
      </c>
      <c r="T160" s="175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6" t="s">
        <v>234</v>
      </c>
      <c r="AT160" s="176" t="s">
        <v>175</v>
      </c>
      <c r="AU160" s="176" t="s">
        <v>93</v>
      </c>
      <c r="AY160" s="14" t="s">
        <v>173</v>
      </c>
      <c r="BE160" s="100">
        <f>IF(N160="základná",J160,0)</f>
        <v>0</v>
      </c>
      <c r="BF160" s="100">
        <f>IF(N160="znížená",J160,0)</f>
        <v>0</v>
      </c>
      <c r="BG160" s="100">
        <f>IF(N160="zákl. prenesená",J160,0)</f>
        <v>0</v>
      </c>
      <c r="BH160" s="100">
        <f>IF(N160="zníž. prenesená",J160,0)</f>
        <v>0</v>
      </c>
      <c r="BI160" s="100">
        <f>IF(N160="nulová",J160,0)</f>
        <v>0</v>
      </c>
      <c r="BJ160" s="14" t="s">
        <v>93</v>
      </c>
      <c r="BK160" s="100">
        <f>ROUND(I160*H160,2)</f>
        <v>0</v>
      </c>
      <c r="BL160" s="14" t="s">
        <v>234</v>
      </c>
      <c r="BM160" s="176" t="s">
        <v>869</v>
      </c>
    </row>
    <row r="161" spans="1:65" s="2" customFormat="1" ht="37.9" customHeight="1">
      <c r="A161" s="32"/>
      <c r="B161" s="132"/>
      <c r="C161" s="177" t="s">
        <v>243</v>
      </c>
      <c r="D161" s="177" t="s">
        <v>341</v>
      </c>
      <c r="E161" s="178" t="s">
        <v>870</v>
      </c>
      <c r="F161" s="179" t="s">
        <v>871</v>
      </c>
      <c r="G161" s="180" t="s">
        <v>178</v>
      </c>
      <c r="H161" s="181">
        <v>39.390999999999998</v>
      </c>
      <c r="I161" s="182"/>
      <c r="J161" s="183"/>
      <c r="K161" s="184"/>
      <c r="L161" s="185"/>
      <c r="M161" s="186" t="s">
        <v>1</v>
      </c>
      <c r="N161" s="187" t="s">
        <v>48</v>
      </c>
      <c r="O161" s="58"/>
      <c r="P161" s="174">
        <f>O161*H161</f>
        <v>0</v>
      </c>
      <c r="Q161" s="174">
        <v>5.9999999999999995E-4</v>
      </c>
      <c r="R161" s="174">
        <f>Q161*H161</f>
        <v>2.3634599999999995E-2</v>
      </c>
      <c r="S161" s="174">
        <v>0</v>
      </c>
      <c r="T161" s="175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6" t="s">
        <v>297</v>
      </c>
      <c r="AT161" s="176" t="s">
        <v>341</v>
      </c>
      <c r="AU161" s="176" t="s">
        <v>93</v>
      </c>
      <c r="AY161" s="14" t="s">
        <v>173</v>
      </c>
      <c r="BE161" s="100">
        <f>IF(N161="základná",J161,0)</f>
        <v>0</v>
      </c>
      <c r="BF161" s="100">
        <f>IF(N161="znížená",J161,0)</f>
        <v>0</v>
      </c>
      <c r="BG161" s="100">
        <f>IF(N161="zákl. prenesená",J161,0)</f>
        <v>0</v>
      </c>
      <c r="BH161" s="100">
        <f>IF(N161="zníž. prenesená",J161,0)</f>
        <v>0</v>
      </c>
      <c r="BI161" s="100">
        <f>IF(N161="nulová",J161,0)</f>
        <v>0</v>
      </c>
      <c r="BJ161" s="14" t="s">
        <v>93</v>
      </c>
      <c r="BK161" s="100">
        <f>ROUND(I161*H161,2)</f>
        <v>0</v>
      </c>
      <c r="BL161" s="14" t="s">
        <v>234</v>
      </c>
      <c r="BM161" s="176" t="s">
        <v>872</v>
      </c>
    </row>
    <row r="162" spans="1:65" s="2" customFormat="1" ht="24.2" customHeight="1">
      <c r="A162" s="32"/>
      <c r="B162" s="132"/>
      <c r="C162" s="164" t="s">
        <v>247</v>
      </c>
      <c r="D162" s="164" t="s">
        <v>175</v>
      </c>
      <c r="E162" s="165" t="s">
        <v>346</v>
      </c>
      <c r="F162" s="166" t="s">
        <v>347</v>
      </c>
      <c r="G162" s="167" t="s">
        <v>300</v>
      </c>
      <c r="H162" s="168">
        <v>0.19400000000000001</v>
      </c>
      <c r="I162" s="169"/>
      <c r="J162" s="170"/>
      <c r="K162" s="171"/>
      <c r="L162" s="33"/>
      <c r="M162" s="172" t="s">
        <v>1</v>
      </c>
      <c r="N162" s="173" t="s">
        <v>48</v>
      </c>
      <c r="O162" s="58"/>
      <c r="P162" s="174">
        <f>O162*H162</f>
        <v>0</v>
      </c>
      <c r="Q162" s="174">
        <v>0</v>
      </c>
      <c r="R162" s="174">
        <f>Q162*H162</f>
        <v>0</v>
      </c>
      <c r="S162" s="174">
        <v>0</v>
      </c>
      <c r="T162" s="175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6" t="s">
        <v>234</v>
      </c>
      <c r="AT162" s="176" t="s">
        <v>175</v>
      </c>
      <c r="AU162" s="176" t="s">
        <v>93</v>
      </c>
      <c r="AY162" s="14" t="s">
        <v>173</v>
      </c>
      <c r="BE162" s="100">
        <f>IF(N162="základná",J162,0)</f>
        <v>0</v>
      </c>
      <c r="BF162" s="100">
        <f>IF(N162="znížená",J162,0)</f>
        <v>0</v>
      </c>
      <c r="BG162" s="100">
        <f>IF(N162="zákl. prenesená",J162,0)</f>
        <v>0</v>
      </c>
      <c r="BH162" s="100">
        <f>IF(N162="zníž. prenesená",J162,0)</f>
        <v>0</v>
      </c>
      <c r="BI162" s="100">
        <f>IF(N162="nulová",J162,0)</f>
        <v>0</v>
      </c>
      <c r="BJ162" s="14" t="s">
        <v>93</v>
      </c>
      <c r="BK162" s="100">
        <f>ROUND(I162*H162,2)</f>
        <v>0</v>
      </c>
      <c r="BL162" s="14" t="s">
        <v>234</v>
      </c>
      <c r="BM162" s="176" t="s">
        <v>873</v>
      </c>
    </row>
    <row r="163" spans="1:65" s="12" customFormat="1" ht="22.9" customHeight="1">
      <c r="B163" s="151"/>
      <c r="D163" s="152" t="s">
        <v>81</v>
      </c>
      <c r="E163" s="162" t="s">
        <v>431</v>
      </c>
      <c r="F163" s="162" t="s">
        <v>432</v>
      </c>
      <c r="I163" s="154"/>
      <c r="J163" s="163"/>
      <c r="L163" s="151"/>
      <c r="M163" s="156"/>
      <c r="N163" s="157"/>
      <c r="O163" s="157"/>
      <c r="P163" s="158">
        <f>SUM(P164:P181)</f>
        <v>0</v>
      </c>
      <c r="Q163" s="157"/>
      <c r="R163" s="158">
        <f>SUM(R164:R181)</f>
        <v>3.8305247699999998</v>
      </c>
      <c r="S163" s="157"/>
      <c r="T163" s="159">
        <f>SUM(T164:T181)</f>
        <v>0.65652300000000008</v>
      </c>
      <c r="AR163" s="152" t="s">
        <v>93</v>
      </c>
      <c r="AT163" s="160" t="s">
        <v>81</v>
      </c>
      <c r="AU163" s="160" t="s">
        <v>88</v>
      </c>
      <c r="AY163" s="152" t="s">
        <v>173</v>
      </c>
      <c r="BK163" s="161">
        <f>SUM(BK164:BK181)</f>
        <v>0</v>
      </c>
    </row>
    <row r="164" spans="1:65" s="2" customFormat="1" ht="24.2" customHeight="1">
      <c r="A164" s="32"/>
      <c r="B164" s="132"/>
      <c r="C164" s="164" t="s">
        <v>7</v>
      </c>
      <c r="D164" s="164" t="s">
        <v>175</v>
      </c>
      <c r="E164" s="165" t="s">
        <v>874</v>
      </c>
      <c r="F164" s="166" t="s">
        <v>875</v>
      </c>
      <c r="G164" s="167" t="s">
        <v>261</v>
      </c>
      <c r="H164" s="168">
        <v>4.0960000000000001</v>
      </c>
      <c r="I164" s="169"/>
      <c r="J164" s="170"/>
      <c r="K164" s="171"/>
      <c r="L164" s="33"/>
      <c r="M164" s="172" t="s">
        <v>1</v>
      </c>
      <c r="N164" s="173" t="s">
        <v>48</v>
      </c>
      <c r="O164" s="58"/>
      <c r="P164" s="174">
        <f t="shared" ref="P164:P181" si="9">O164*H164</f>
        <v>0</v>
      </c>
      <c r="Q164" s="174">
        <v>4.2000000000000002E-4</v>
      </c>
      <c r="R164" s="174">
        <f t="shared" ref="R164:R181" si="10">Q164*H164</f>
        <v>1.72032E-3</v>
      </c>
      <c r="S164" s="174">
        <v>0</v>
      </c>
      <c r="T164" s="175">
        <f t="shared" ref="T164:T181" si="11"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6" t="s">
        <v>234</v>
      </c>
      <c r="AT164" s="176" t="s">
        <v>175</v>
      </c>
      <c r="AU164" s="176" t="s">
        <v>93</v>
      </c>
      <c r="AY164" s="14" t="s">
        <v>173</v>
      </c>
      <c r="BE164" s="100">
        <f t="shared" ref="BE164:BE181" si="12">IF(N164="základná",J164,0)</f>
        <v>0</v>
      </c>
      <c r="BF164" s="100">
        <f t="shared" ref="BF164:BF181" si="13">IF(N164="znížená",J164,0)</f>
        <v>0</v>
      </c>
      <c r="BG164" s="100">
        <f t="shared" ref="BG164:BG181" si="14">IF(N164="zákl. prenesená",J164,0)</f>
        <v>0</v>
      </c>
      <c r="BH164" s="100">
        <f t="shared" ref="BH164:BH181" si="15">IF(N164="zníž. prenesená",J164,0)</f>
        <v>0</v>
      </c>
      <c r="BI164" s="100">
        <f t="shared" ref="BI164:BI181" si="16">IF(N164="nulová",J164,0)</f>
        <v>0</v>
      </c>
      <c r="BJ164" s="14" t="s">
        <v>93</v>
      </c>
      <c r="BK164" s="100">
        <f t="shared" ref="BK164:BK181" si="17">ROUND(I164*H164,2)</f>
        <v>0</v>
      </c>
      <c r="BL164" s="14" t="s">
        <v>234</v>
      </c>
      <c r="BM164" s="176" t="s">
        <v>876</v>
      </c>
    </row>
    <row r="165" spans="1:65" s="2" customFormat="1" ht="24.2" customHeight="1">
      <c r="A165" s="32"/>
      <c r="B165" s="132"/>
      <c r="C165" s="177" t="s">
        <v>254</v>
      </c>
      <c r="D165" s="177" t="s">
        <v>341</v>
      </c>
      <c r="E165" s="178" t="s">
        <v>877</v>
      </c>
      <c r="F165" s="179" t="s">
        <v>878</v>
      </c>
      <c r="G165" s="180" t="s">
        <v>362</v>
      </c>
      <c r="H165" s="181">
        <v>2</v>
      </c>
      <c r="I165" s="182"/>
      <c r="J165" s="183"/>
      <c r="K165" s="184"/>
      <c r="L165" s="185"/>
      <c r="M165" s="186" t="s">
        <v>1</v>
      </c>
      <c r="N165" s="187" t="s">
        <v>48</v>
      </c>
      <c r="O165" s="58"/>
      <c r="P165" s="174">
        <f t="shared" si="9"/>
        <v>0</v>
      </c>
      <c r="Q165" s="174">
        <v>2.8000000000000001E-2</v>
      </c>
      <c r="R165" s="174">
        <f t="shared" si="10"/>
        <v>5.6000000000000001E-2</v>
      </c>
      <c r="S165" s="174">
        <v>0</v>
      </c>
      <c r="T165" s="175">
        <f t="shared" si="11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6" t="s">
        <v>297</v>
      </c>
      <c r="AT165" s="176" t="s">
        <v>341</v>
      </c>
      <c r="AU165" s="176" t="s">
        <v>93</v>
      </c>
      <c r="AY165" s="14" t="s">
        <v>173</v>
      </c>
      <c r="BE165" s="100">
        <f t="shared" si="12"/>
        <v>0</v>
      </c>
      <c r="BF165" s="100">
        <f t="shared" si="13"/>
        <v>0</v>
      </c>
      <c r="BG165" s="100">
        <f t="shared" si="14"/>
        <v>0</v>
      </c>
      <c r="BH165" s="100">
        <f t="shared" si="15"/>
        <v>0</v>
      </c>
      <c r="BI165" s="100">
        <f t="shared" si="16"/>
        <v>0</v>
      </c>
      <c r="BJ165" s="14" t="s">
        <v>93</v>
      </c>
      <c r="BK165" s="100">
        <f t="shared" si="17"/>
        <v>0</v>
      </c>
      <c r="BL165" s="14" t="s">
        <v>234</v>
      </c>
      <c r="BM165" s="176" t="s">
        <v>879</v>
      </c>
    </row>
    <row r="166" spans="1:65" s="2" customFormat="1" ht="24.2" customHeight="1">
      <c r="A166" s="32"/>
      <c r="B166" s="132"/>
      <c r="C166" s="164" t="s">
        <v>258</v>
      </c>
      <c r="D166" s="164" t="s">
        <v>175</v>
      </c>
      <c r="E166" s="165" t="s">
        <v>880</v>
      </c>
      <c r="F166" s="166" t="s">
        <v>881</v>
      </c>
      <c r="G166" s="167" t="s">
        <v>438</v>
      </c>
      <c r="H166" s="168">
        <v>7.0999999999999994E-2</v>
      </c>
      <c r="I166" s="169"/>
      <c r="J166" s="170"/>
      <c r="K166" s="171"/>
      <c r="L166" s="33"/>
      <c r="M166" s="172" t="s">
        <v>1</v>
      </c>
      <c r="N166" s="173" t="s">
        <v>48</v>
      </c>
      <c r="O166" s="58"/>
      <c r="P166" s="174">
        <f t="shared" si="9"/>
        <v>0</v>
      </c>
      <c r="Q166" s="174">
        <v>2.8600000000000001E-3</v>
      </c>
      <c r="R166" s="174">
        <f t="shared" si="10"/>
        <v>2.0306E-4</v>
      </c>
      <c r="S166" s="174">
        <v>0</v>
      </c>
      <c r="T166" s="175">
        <f t="shared" si="11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6" t="s">
        <v>234</v>
      </c>
      <c r="AT166" s="176" t="s">
        <v>175</v>
      </c>
      <c r="AU166" s="176" t="s">
        <v>93</v>
      </c>
      <c r="AY166" s="14" t="s">
        <v>173</v>
      </c>
      <c r="BE166" s="100">
        <f t="shared" si="12"/>
        <v>0</v>
      </c>
      <c r="BF166" s="100">
        <f t="shared" si="13"/>
        <v>0</v>
      </c>
      <c r="BG166" s="100">
        <f t="shared" si="14"/>
        <v>0</v>
      </c>
      <c r="BH166" s="100">
        <f t="shared" si="15"/>
        <v>0</v>
      </c>
      <c r="BI166" s="100">
        <f t="shared" si="16"/>
        <v>0</v>
      </c>
      <c r="BJ166" s="14" t="s">
        <v>93</v>
      </c>
      <c r="BK166" s="100">
        <f t="shared" si="17"/>
        <v>0</v>
      </c>
      <c r="BL166" s="14" t="s">
        <v>234</v>
      </c>
      <c r="BM166" s="176" t="s">
        <v>882</v>
      </c>
    </row>
    <row r="167" spans="1:65" s="2" customFormat="1" ht="24.2" customHeight="1">
      <c r="A167" s="32"/>
      <c r="B167" s="132"/>
      <c r="C167" s="164" t="s">
        <v>263</v>
      </c>
      <c r="D167" s="164" t="s">
        <v>175</v>
      </c>
      <c r="E167" s="165" t="s">
        <v>883</v>
      </c>
      <c r="F167" s="166" t="s">
        <v>884</v>
      </c>
      <c r="G167" s="167" t="s">
        <v>261</v>
      </c>
      <c r="H167" s="168">
        <v>428.82400000000001</v>
      </c>
      <c r="I167" s="169"/>
      <c r="J167" s="170"/>
      <c r="K167" s="171"/>
      <c r="L167" s="33"/>
      <c r="M167" s="172" t="s">
        <v>1</v>
      </c>
      <c r="N167" s="173" t="s">
        <v>48</v>
      </c>
      <c r="O167" s="58"/>
      <c r="P167" s="174">
        <f t="shared" si="9"/>
        <v>0</v>
      </c>
      <c r="Q167" s="174">
        <v>2.6900000000000001E-3</v>
      </c>
      <c r="R167" s="174">
        <f t="shared" si="10"/>
        <v>1.15353656</v>
      </c>
      <c r="S167" s="174">
        <v>0</v>
      </c>
      <c r="T167" s="175">
        <f t="shared" si="11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6" t="s">
        <v>234</v>
      </c>
      <c r="AT167" s="176" t="s">
        <v>175</v>
      </c>
      <c r="AU167" s="176" t="s">
        <v>93</v>
      </c>
      <c r="AY167" s="14" t="s">
        <v>173</v>
      </c>
      <c r="BE167" s="100">
        <f t="shared" si="12"/>
        <v>0</v>
      </c>
      <c r="BF167" s="100">
        <f t="shared" si="13"/>
        <v>0</v>
      </c>
      <c r="BG167" s="100">
        <f t="shared" si="14"/>
        <v>0</v>
      </c>
      <c r="BH167" s="100">
        <f t="shared" si="15"/>
        <v>0</v>
      </c>
      <c r="BI167" s="100">
        <f t="shared" si="16"/>
        <v>0</v>
      </c>
      <c r="BJ167" s="14" t="s">
        <v>93</v>
      </c>
      <c r="BK167" s="100">
        <f t="shared" si="17"/>
        <v>0</v>
      </c>
      <c r="BL167" s="14" t="s">
        <v>234</v>
      </c>
      <c r="BM167" s="176" t="s">
        <v>885</v>
      </c>
    </row>
    <row r="168" spans="1:65" s="2" customFormat="1" ht="24.2" customHeight="1">
      <c r="A168" s="32"/>
      <c r="B168" s="132"/>
      <c r="C168" s="164" t="s">
        <v>267</v>
      </c>
      <c r="D168" s="164" t="s">
        <v>175</v>
      </c>
      <c r="E168" s="165" t="s">
        <v>886</v>
      </c>
      <c r="F168" s="166" t="s">
        <v>887</v>
      </c>
      <c r="G168" s="167" t="s">
        <v>261</v>
      </c>
      <c r="H168" s="168">
        <v>102.93899999999999</v>
      </c>
      <c r="I168" s="169"/>
      <c r="J168" s="170"/>
      <c r="K168" s="171"/>
      <c r="L168" s="33"/>
      <c r="M168" s="172" t="s">
        <v>1</v>
      </c>
      <c r="N168" s="173" t="s">
        <v>48</v>
      </c>
      <c r="O168" s="58"/>
      <c r="P168" s="174">
        <f t="shared" si="9"/>
        <v>0</v>
      </c>
      <c r="Q168" s="174">
        <v>4.8300000000000001E-3</v>
      </c>
      <c r="R168" s="174">
        <f t="shared" si="10"/>
        <v>0.49719536999999997</v>
      </c>
      <c r="S168" s="174">
        <v>0</v>
      </c>
      <c r="T168" s="175">
        <f t="shared" si="11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6" t="s">
        <v>234</v>
      </c>
      <c r="AT168" s="176" t="s">
        <v>175</v>
      </c>
      <c r="AU168" s="176" t="s">
        <v>93</v>
      </c>
      <c r="AY168" s="14" t="s">
        <v>173</v>
      </c>
      <c r="BE168" s="100">
        <f t="shared" si="12"/>
        <v>0</v>
      </c>
      <c r="BF168" s="100">
        <f t="shared" si="13"/>
        <v>0</v>
      </c>
      <c r="BG168" s="100">
        <f t="shared" si="14"/>
        <v>0</v>
      </c>
      <c r="BH168" s="100">
        <f t="shared" si="15"/>
        <v>0</v>
      </c>
      <c r="BI168" s="100">
        <f t="shared" si="16"/>
        <v>0</v>
      </c>
      <c r="BJ168" s="14" t="s">
        <v>93</v>
      </c>
      <c r="BK168" s="100">
        <f t="shared" si="17"/>
        <v>0</v>
      </c>
      <c r="BL168" s="14" t="s">
        <v>234</v>
      </c>
      <c r="BM168" s="176" t="s">
        <v>888</v>
      </c>
    </row>
    <row r="169" spans="1:65" s="2" customFormat="1" ht="24.2" customHeight="1">
      <c r="A169" s="32"/>
      <c r="B169" s="132"/>
      <c r="C169" s="164" t="s">
        <v>271</v>
      </c>
      <c r="D169" s="164" t="s">
        <v>175</v>
      </c>
      <c r="E169" s="165" t="s">
        <v>889</v>
      </c>
      <c r="F169" s="166" t="s">
        <v>890</v>
      </c>
      <c r="G169" s="167" t="s">
        <v>261</v>
      </c>
      <c r="H169" s="168">
        <v>102.28400000000001</v>
      </c>
      <c r="I169" s="169"/>
      <c r="J169" s="170"/>
      <c r="K169" s="171"/>
      <c r="L169" s="33"/>
      <c r="M169" s="172" t="s">
        <v>1</v>
      </c>
      <c r="N169" s="173" t="s">
        <v>48</v>
      </c>
      <c r="O169" s="58"/>
      <c r="P169" s="174">
        <f t="shared" si="9"/>
        <v>0</v>
      </c>
      <c r="Q169" s="174">
        <v>7.1799999999999998E-3</v>
      </c>
      <c r="R169" s="174">
        <f t="shared" si="10"/>
        <v>0.73439912000000007</v>
      </c>
      <c r="S169" s="174">
        <v>0</v>
      </c>
      <c r="T169" s="175">
        <f t="shared" si="11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6" t="s">
        <v>234</v>
      </c>
      <c r="AT169" s="176" t="s">
        <v>175</v>
      </c>
      <c r="AU169" s="176" t="s">
        <v>93</v>
      </c>
      <c r="AY169" s="14" t="s">
        <v>173</v>
      </c>
      <c r="BE169" s="100">
        <f t="shared" si="12"/>
        <v>0</v>
      </c>
      <c r="BF169" s="100">
        <f t="shared" si="13"/>
        <v>0</v>
      </c>
      <c r="BG169" s="100">
        <f t="shared" si="14"/>
        <v>0</v>
      </c>
      <c r="BH169" s="100">
        <f t="shared" si="15"/>
        <v>0</v>
      </c>
      <c r="BI169" s="100">
        <f t="shared" si="16"/>
        <v>0</v>
      </c>
      <c r="BJ169" s="14" t="s">
        <v>93</v>
      </c>
      <c r="BK169" s="100">
        <f t="shared" si="17"/>
        <v>0</v>
      </c>
      <c r="BL169" s="14" t="s">
        <v>234</v>
      </c>
      <c r="BM169" s="176" t="s">
        <v>891</v>
      </c>
    </row>
    <row r="170" spans="1:65" s="2" customFormat="1" ht="24.2" customHeight="1">
      <c r="A170" s="32"/>
      <c r="B170" s="132"/>
      <c r="C170" s="164" t="s">
        <v>275</v>
      </c>
      <c r="D170" s="164" t="s">
        <v>175</v>
      </c>
      <c r="E170" s="165" t="s">
        <v>892</v>
      </c>
      <c r="F170" s="166" t="s">
        <v>893</v>
      </c>
      <c r="G170" s="167" t="s">
        <v>178</v>
      </c>
      <c r="H170" s="168">
        <v>38.619</v>
      </c>
      <c r="I170" s="169"/>
      <c r="J170" s="170"/>
      <c r="K170" s="171"/>
      <c r="L170" s="33"/>
      <c r="M170" s="172" t="s">
        <v>1</v>
      </c>
      <c r="N170" s="173" t="s">
        <v>48</v>
      </c>
      <c r="O170" s="58"/>
      <c r="P170" s="174">
        <f t="shared" si="9"/>
        <v>0</v>
      </c>
      <c r="Q170" s="174">
        <v>0</v>
      </c>
      <c r="R170" s="174">
        <f t="shared" si="10"/>
        <v>0</v>
      </c>
      <c r="S170" s="174">
        <v>1.7000000000000001E-2</v>
      </c>
      <c r="T170" s="175">
        <f t="shared" si="11"/>
        <v>0.65652300000000008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6" t="s">
        <v>105</v>
      </c>
      <c r="AT170" s="176" t="s">
        <v>175</v>
      </c>
      <c r="AU170" s="176" t="s">
        <v>93</v>
      </c>
      <c r="AY170" s="14" t="s">
        <v>173</v>
      </c>
      <c r="BE170" s="100">
        <f t="shared" si="12"/>
        <v>0</v>
      </c>
      <c r="BF170" s="100">
        <f t="shared" si="13"/>
        <v>0</v>
      </c>
      <c r="BG170" s="100">
        <f t="shared" si="14"/>
        <v>0</v>
      </c>
      <c r="BH170" s="100">
        <f t="shared" si="15"/>
        <v>0</v>
      </c>
      <c r="BI170" s="100">
        <f t="shared" si="16"/>
        <v>0</v>
      </c>
      <c r="BJ170" s="14" t="s">
        <v>93</v>
      </c>
      <c r="BK170" s="100">
        <f t="shared" si="17"/>
        <v>0</v>
      </c>
      <c r="BL170" s="14" t="s">
        <v>105</v>
      </c>
      <c r="BM170" s="176" t="s">
        <v>894</v>
      </c>
    </row>
    <row r="171" spans="1:65" s="2" customFormat="1" ht="37.9" customHeight="1">
      <c r="A171" s="32"/>
      <c r="B171" s="132"/>
      <c r="C171" s="164" t="s">
        <v>277</v>
      </c>
      <c r="D171" s="164" t="s">
        <v>175</v>
      </c>
      <c r="E171" s="165" t="s">
        <v>450</v>
      </c>
      <c r="F171" s="166" t="s">
        <v>451</v>
      </c>
      <c r="G171" s="167" t="s">
        <v>438</v>
      </c>
      <c r="H171" s="168">
        <v>5.9279999999999999</v>
      </c>
      <c r="I171" s="169"/>
      <c r="J171" s="170"/>
      <c r="K171" s="171"/>
      <c r="L171" s="33"/>
      <c r="M171" s="172" t="s">
        <v>1</v>
      </c>
      <c r="N171" s="173" t="s">
        <v>48</v>
      </c>
      <c r="O171" s="58"/>
      <c r="P171" s="174">
        <f t="shared" si="9"/>
        <v>0</v>
      </c>
      <c r="Q171" s="174">
        <v>2.3099999999999999E-2</v>
      </c>
      <c r="R171" s="174">
        <f t="shared" si="10"/>
        <v>0.1369368</v>
      </c>
      <c r="S171" s="174">
        <v>0</v>
      </c>
      <c r="T171" s="175">
        <f t="shared" si="11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6" t="s">
        <v>234</v>
      </c>
      <c r="AT171" s="176" t="s">
        <v>175</v>
      </c>
      <c r="AU171" s="176" t="s">
        <v>93</v>
      </c>
      <c r="AY171" s="14" t="s">
        <v>173</v>
      </c>
      <c r="BE171" s="100">
        <f t="shared" si="12"/>
        <v>0</v>
      </c>
      <c r="BF171" s="100">
        <f t="shared" si="13"/>
        <v>0</v>
      </c>
      <c r="BG171" s="100">
        <f t="shared" si="14"/>
        <v>0</v>
      </c>
      <c r="BH171" s="100">
        <f t="shared" si="15"/>
        <v>0</v>
      </c>
      <c r="BI171" s="100">
        <f t="shared" si="16"/>
        <v>0</v>
      </c>
      <c r="BJ171" s="14" t="s">
        <v>93</v>
      </c>
      <c r="BK171" s="100">
        <f t="shared" si="17"/>
        <v>0</v>
      </c>
      <c r="BL171" s="14" t="s">
        <v>234</v>
      </c>
      <c r="BM171" s="176" t="s">
        <v>895</v>
      </c>
    </row>
    <row r="172" spans="1:65" s="2" customFormat="1" ht="24.2" customHeight="1">
      <c r="A172" s="32"/>
      <c r="B172" s="132"/>
      <c r="C172" s="164" t="s">
        <v>281</v>
      </c>
      <c r="D172" s="164" t="s">
        <v>175</v>
      </c>
      <c r="E172" s="165" t="s">
        <v>896</v>
      </c>
      <c r="F172" s="166" t="s">
        <v>897</v>
      </c>
      <c r="G172" s="167" t="s">
        <v>178</v>
      </c>
      <c r="H172" s="168">
        <v>38.619</v>
      </c>
      <c r="I172" s="169"/>
      <c r="J172" s="170"/>
      <c r="K172" s="171"/>
      <c r="L172" s="33"/>
      <c r="M172" s="172" t="s">
        <v>1</v>
      </c>
      <c r="N172" s="173" t="s">
        <v>48</v>
      </c>
      <c r="O172" s="58"/>
      <c r="P172" s="174">
        <f t="shared" si="9"/>
        <v>0</v>
      </c>
      <c r="Q172" s="174">
        <v>1.174E-2</v>
      </c>
      <c r="R172" s="174">
        <f t="shared" si="10"/>
        <v>0.45338706000000001</v>
      </c>
      <c r="S172" s="174">
        <v>0</v>
      </c>
      <c r="T172" s="175">
        <f t="shared" si="11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6" t="s">
        <v>234</v>
      </c>
      <c r="AT172" s="176" t="s">
        <v>175</v>
      </c>
      <c r="AU172" s="176" t="s">
        <v>93</v>
      </c>
      <c r="AY172" s="14" t="s">
        <v>173</v>
      </c>
      <c r="BE172" s="100">
        <f t="shared" si="12"/>
        <v>0</v>
      </c>
      <c r="BF172" s="100">
        <f t="shared" si="13"/>
        <v>0</v>
      </c>
      <c r="BG172" s="100">
        <f t="shared" si="14"/>
        <v>0</v>
      </c>
      <c r="BH172" s="100">
        <f t="shared" si="15"/>
        <v>0</v>
      </c>
      <c r="BI172" s="100">
        <f t="shared" si="16"/>
        <v>0</v>
      </c>
      <c r="BJ172" s="14" t="s">
        <v>93</v>
      </c>
      <c r="BK172" s="100">
        <f t="shared" si="17"/>
        <v>0</v>
      </c>
      <c r="BL172" s="14" t="s">
        <v>234</v>
      </c>
      <c r="BM172" s="176" t="s">
        <v>898</v>
      </c>
    </row>
    <row r="173" spans="1:65" s="2" customFormat="1" ht="14.45" customHeight="1">
      <c r="A173" s="32"/>
      <c r="B173" s="132"/>
      <c r="C173" s="164" t="s">
        <v>285</v>
      </c>
      <c r="D173" s="164" t="s">
        <v>175</v>
      </c>
      <c r="E173" s="165" t="s">
        <v>899</v>
      </c>
      <c r="F173" s="166" t="s">
        <v>900</v>
      </c>
      <c r="G173" s="167" t="s">
        <v>261</v>
      </c>
      <c r="H173" s="168">
        <v>240.75</v>
      </c>
      <c r="I173" s="169"/>
      <c r="J173" s="170"/>
      <c r="K173" s="171"/>
      <c r="L173" s="33"/>
      <c r="M173" s="172" t="s">
        <v>1</v>
      </c>
      <c r="N173" s="173" t="s">
        <v>48</v>
      </c>
      <c r="O173" s="58"/>
      <c r="P173" s="174">
        <f t="shared" si="9"/>
        <v>0</v>
      </c>
      <c r="Q173" s="174">
        <v>6.0000000000000002E-5</v>
      </c>
      <c r="R173" s="174">
        <f t="shared" si="10"/>
        <v>1.4445E-2</v>
      </c>
      <c r="S173" s="174">
        <v>0</v>
      </c>
      <c r="T173" s="175">
        <f t="shared" si="11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6" t="s">
        <v>234</v>
      </c>
      <c r="AT173" s="176" t="s">
        <v>175</v>
      </c>
      <c r="AU173" s="176" t="s">
        <v>93</v>
      </c>
      <c r="AY173" s="14" t="s">
        <v>173</v>
      </c>
      <c r="BE173" s="100">
        <f t="shared" si="12"/>
        <v>0</v>
      </c>
      <c r="BF173" s="100">
        <f t="shared" si="13"/>
        <v>0</v>
      </c>
      <c r="BG173" s="100">
        <f t="shared" si="14"/>
        <v>0</v>
      </c>
      <c r="BH173" s="100">
        <f t="shared" si="15"/>
        <v>0</v>
      </c>
      <c r="BI173" s="100">
        <f t="shared" si="16"/>
        <v>0</v>
      </c>
      <c r="BJ173" s="14" t="s">
        <v>93</v>
      </c>
      <c r="BK173" s="100">
        <f t="shared" si="17"/>
        <v>0</v>
      </c>
      <c r="BL173" s="14" t="s">
        <v>234</v>
      </c>
      <c r="BM173" s="176" t="s">
        <v>901</v>
      </c>
    </row>
    <row r="174" spans="1:65" s="2" customFormat="1" ht="24.2" customHeight="1">
      <c r="A174" s="32"/>
      <c r="B174" s="132"/>
      <c r="C174" s="177" t="s">
        <v>289</v>
      </c>
      <c r="D174" s="177" t="s">
        <v>341</v>
      </c>
      <c r="E174" s="178" t="s">
        <v>436</v>
      </c>
      <c r="F174" s="179" t="s">
        <v>437</v>
      </c>
      <c r="G174" s="180" t="s">
        <v>438</v>
      </c>
      <c r="H174" s="181">
        <v>0.438</v>
      </c>
      <c r="I174" s="182"/>
      <c r="J174" s="183"/>
      <c r="K174" s="184"/>
      <c r="L174" s="185"/>
      <c r="M174" s="186" t="s">
        <v>1</v>
      </c>
      <c r="N174" s="187" t="s">
        <v>48</v>
      </c>
      <c r="O174" s="58"/>
      <c r="P174" s="174">
        <f t="shared" si="9"/>
        <v>0</v>
      </c>
      <c r="Q174" s="174">
        <v>0.55000000000000004</v>
      </c>
      <c r="R174" s="174">
        <f t="shared" si="10"/>
        <v>0.24090000000000003</v>
      </c>
      <c r="S174" s="174">
        <v>0</v>
      </c>
      <c r="T174" s="175">
        <f t="shared" si="11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6" t="s">
        <v>297</v>
      </c>
      <c r="AT174" s="176" t="s">
        <v>341</v>
      </c>
      <c r="AU174" s="176" t="s">
        <v>93</v>
      </c>
      <c r="AY174" s="14" t="s">
        <v>173</v>
      </c>
      <c r="BE174" s="100">
        <f t="shared" si="12"/>
        <v>0</v>
      </c>
      <c r="BF174" s="100">
        <f t="shared" si="13"/>
        <v>0</v>
      </c>
      <c r="BG174" s="100">
        <f t="shared" si="14"/>
        <v>0</v>
      </c>
      <c r="BH174" s="100">
        <f t="shared" si="15"/>
        <v>0</v>
      </c>
      <c r="BI174" s="100">
        <f t="shared" si="16"/>
        <v>0</v>
      </c>
      <c r="BJ174" s="14" t="s">
        <v>93</v>
      </c>
      <c r="BK174" s="100">
        <f t="shared" si="17"/>
        <v>0</v>
      </c>
      <c r="BL174" s="14" t="s">
        <v>234</v>
      </c>
      <c r="BM174" s="176" t="s">
        <v>902</v>
      </c>
    </row>
    <row r="175" spans="1:65" s="2" customFormat="1" ht="24.2" customHeight="1">
      <c r="A175" s="32"/>
      <c r="B175" s="132"/>
      <c r="C175" s="164" t="s">
        <v>293</v>
      </c>
      <c r="D175" s="164" t="s">
        <v>175</v>
      </c>
      <c r="E175" s="165" t="s">
        <v>903</v>
      </c>
      <c r="F175" s="166" t="s">
        <v>904</v>
      </c>
      <c r="G175" s="167" t="s">
        <v>178</v>
      </c>
      <c r="H175" s="168">
        <v>1.4419999999999999</v>
      </c>
      <c r="I175" s="169"/>
      <c r="J175" s="170"/>
      <c r="K175" s="171"/>
      <c r="L175" s="33"/>
      <c r="M175" s="172" t="s">
        <v>1</v>
      </c>
      <c r="N175" s="173" t="s">
        <v>48</v>
      </c>
      <c r="O175" s="58"/>
      <c r="P175" s="174">
        <f t="shared" si="9"/>
        <v>0</v>
      </c>
      <c r="Q175" s="174">
        <v>2.4000000000000001E-4</v>
      </c>
      <c r="R175" s="174">
        <f t="shared" si="10"/>
        <v>3.4608000000000002E-4</v>
      </c>
      <c r="S175" s="174">
        <v>0</v>
      </c>
      <c r="T175" s="175">
        <f t="shared" si="11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6" t="s">
        <v>234</v>
      </c>
      <c r="AT175" s="176" t="s">
        <v>175</v>
      </c>
      <c r="AU175" s="176" t="s">
        <v>93</v>
      </c>
      <c r="AY175" s="14" t="s">
        <v>173</v>
      </c>
      <c r="BE175" s="100">
        <f t="shared" si="12"/>
        <v>0</v>
      </c>
      <c r="BF175" s="100">
        <f t="shared" si="13"/>
        <v>0</v>
      </c>
      <c r="BG175" s="100">
        <f t="shared" si="14"/>
        <v>0</v>
      </c>
      <c r="BH175" s="100">
        <f t="shared" si="15"/>
        <v>0</v>
      </c>
      <c r="BI175" s="100">
        <f t="shared" si="16"/>
        <v>0</v>
      </c>
      <c r="BJ175" s="14" t="s">
        <v>93</v>
      </c>
      <c r="BK175" s="100">
        <f t="shared" si="17"/>
        <v>0</v>
      </c>
      <c r="BL175" s="14" t="s">
        <v>234</v>
      </c>
      <c r="BM175" s="176" t="s">
        <v>905</v>
      </c>
    </row>
    <row r="176" spans="1:65" s="2" customFormat="1" ht="24.2" customHeight="1">
      <c r="A176" s="32"/>
      <c r="B176" s="132"/>
      <c r="C176" s="164" t="s">
        <v>297</v>
      </c>
      <c r="D176" s="164" t="s">
        <v>175</v>
      </c>
      <c r="E176" s="165" t="s">
        <v>906</v>
      </c>
      <c r="F176" s="166" t="s">
        <v>907</v>
      </c>
      <c r="G176" s="167" t="s">
        <v>178</v>
      </c>
      <c r="H176" s="168">
        <v>27.562999999999999</v>
      </c>
      <c r="I176" s="169"/>
      <c r="J176" s="170"/>
      <c r="K176" s="171"/>
      <c r="L176" s="33"/>
      <c r="M176" s="172" t="s">
        <v>1</v>
      </c>
      <c r="N176" s="173" t="s">
        <v>48</v>
      </c>
      <c r="O176" s="58"/>
      <c r="P176" s="174">
        <f t="shared" si="9"/>
        <v>0</v>
      </c>
      <c r="Q176" s="174">
        <v>0</v>
      </c>
      <c r="R176" s="174">
        <f t="shared" si="10"/>
        <v>0</v>
      </c>
      <c r="S176" s="174">
        <v>0</v>
      </c>
      <c r="T176" s="175">
        <f t="shared" si="11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6" t="s">
        <v>234</v>
      </c>
      <c r="AT176" s="176" t="s">
        <v>175</v>
      </c>
      <c r="AU176" s="176" t="s">
        <v>93</v>
      </c>
      <c r="AY176" s="14" t="s">
        <v>173</v>
      </c>
      <c r="BE176" s="100">
        <f t="shared" si="12"/>
        <v>0</v>
      </c>
      <c r="BF176" s="100">
        <f t="shared" si="13"/>
        <v>0</v>
      </c>
      <c r="BG176" s="100">
        <f t="shared" si="14"/>
        <v>0</v>
      </c>
      <c r="BH176" s="100">
        <f t="shared" si="15"/>
        <v>0</v>
      </c>
      <c r="BI176" s="100">
        <f t="shared" si="16"/>
        <v>0</v>
      </c>
      <c r="BJ176" s="14" t="s">
        <v>93</v>
      </c>
      <c r="BK176" s="100">
        <f t="shared" si="17"/>
        <v>0</v>
      </c>
      <c r="BL176" s="14" t="s">
        <v>234</v>
      </c>
      <c r="BM176" s="176" t="s">
        <v>908</v>
      </c>
    </row>
    <row r="177" spans="1:65" s="2" customFormat="1" ht="37.9" customHeight="1">
      <c r="A177" s="32"/>
      <c r="B177" s="132"/>
      <c r="C177" s="177" t="s">
        <v>302</v>
      </c>
      <c r="D177" s="177" t="s">
        <v>341</v>
      </c>
      <c r="E177" s="178" t="s">
        <v>909</v>
      </c>
      <c r="F177" s="179" t="s">
        <v>910</v>
      </c>
      <c r="G177" s="180" t="s">
        <v>178</v>
      </c>
      <c r="H177" s="181">
        <v>29.768000000000001</v>
      </c>
      <c r="I177" s="182"/>
      <c r="J177" s="183"/>
      <c r="K177" s="184"/>
      <c r="L177" s="185"/>
      <c r="M177" s="186" t="s">
        <v>1</v>
      </c>
      <c r="N177" s="187" t="s">
        <v>48</v>
      </c>
      <c r="O177" s="58"/>
      <c r="P177" s="174">
        <f t="shared" si="9"/>
        <v>0</v>
      </c>
      <c r="Q177" s="174">
        <v>7.92E-3</v>
      </c>
      <c r="R177" s="174">
        <f t="shared" si="10"/>
        <v>0.23576256000000001</v>
      </c>
      <c r="S177" s="174">
        <v>0</v>
      </c>
      <c r="T177" s="175">
        <f t="shared" si="11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6" t="s">
        <v>297</v>
      </c>
      <c r="AT177" s="176" t="s">
        <v>341</v>
      </c>
      <c r="AU177" s="176" t="s">
        <v>93</v>
      </c>
      <c r="AY177" s="14" t="s">
        <v>173</v>
      </c>
      <c r="BE177" s="100">
        <f t="shared" si="12"/>
        <v>0</v>
      </c>
      <c r="BF177" s="100">
        <f t="shared" si="13"/>
        <v>0</v>
      </c>
      <c r="BG177" s="100">
        <f t="shared" si="14"/>
        <v>0</v>
      </c>
      <c r="BH177" s="100">
        <f t="shared" si="15"/>
        <v>0</v>
      </c>
      <c r="BI177" s="100">
        <f t="shared" si="16"/>
        <v>0</v>
      </c>
      <c r="BJ177" s="14" t="s">
        <v>93</v>
      </c>
      <c r="BK177" s="100">
        <f t="shared" si="17"/>
        <v>0</v>
      </c>
      <c r="BL177" s="14" t="s">
        <v>234</v>
      </c>
      <c r="BM177" s="176" t="s">
        <v>911</v>
      </c>
    </row>
    <row r="178" spans="1:65" s="2" customFormat="1" ht="24.2" customHeight="1">
      <c r="A178" s="32"/>
      <c r="B178" s="132"/>
      <c r="C178" s="164" t="s">
        <v>306</v>
      </c>
      <c r="D178" s="164" t="s">
        <v>175</v>
      </c>
      <c r="E178" s="165" t="s">
        <v>912</v>
      </c>
      <c r="F178" s="166" t="s">
        <v>913</v>
      </c>
      <c r="G178" s="167" t="s">
        <v>178</v>
      </c>
      <c r="H178" s="168">
        <v>27.562999999999999</v>
      </c>
      <c r="I178" s="169"/>
      <c r="J178" s="170"/>
      <c r="K178" s="171"/>
      <c r="L178" s="33"/>
      <c r="M178" s="172" t="s">
        <v>1</v>
      </c>
      <c r="N178" s="173" t="s">
        <v>48</v>
      </c>
      <c r="O178" s="58"/>
      <c r="P178" s="174">
        <f t="shared" si="9"/>
        <v>0</v>
      </c>
      <c r="Q178" s="174">
        <v>0</v>
      </c>
      <c r="R178" s="174">
        <f t="shared" si="10"/>
        <v>0</v>
      </c>
      <c r="S178" s="174">
        <v>0</v>
      </c>
      <c r="T178" s="175">
        <f t="shared" si="11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6" t="s">
        <v>234</v>
      </c>
      <c r="AT178" s="176" t="s">
        <v>175</v>
      </c>
      <c r="AU178" s="176" t="s">
        <v>93</v>
      </c>
      <c r="AY178" s="14" t="s">
        <v>173</v>
      </c>
      <c r="BE178" s="100">
        <f t="shared" si="12"/>
        <v>0</v>
      </c>
      <c r="BF178" s="100">
        <f t="shared" si="13"/>
        <v>0</v>
      </c>
      <c r="BG178" s="100">
        <f t="shared" si="14"/>
        <v>0</v>
      </c>
      <c r="BH178" s="100">
        <f t="shared" si="15"/>
        <v>0</v>
      </c>
      <c r="BI178" s="100">
        <f t="shared" si="16"/>
        <v>0</v>
      </c>
      <c r="BJ178" s="14" t="s">
        <v>93</v>
      </c>
      <c r="BK178" s="100">
        <f t="shared" si="17"/>
        <v>0</v>
      </c>
      <c r="BL178" s="14" t="s">
        <v>234</v>
      </c>
      <c r="BM178" s="176" t="s">
        <v>914</v>
      </c>
    </row>
    <row r="179" spans="1:65" s="2" customFormat="1" ht="24.2" customHeight="1">
      <c r="A179" s="32"/>
      <c r="B179" s="132"/>
      <c r="C179" s="177" t="s">
        <v>310</v>
      </c>
      <c r="D179" s="177" t="s">
        <v>341</v>
      </c>
      <c r="E179" s="178" t="s">
        <v>915</v>
      </c>
      <c r="F179" s="179" t="s">
        <v>916</v>
      </c>
      <c r="G179" s="180" t="s">
        <v>438</v>
      </c>
      <c r="H179" s="181">
        <v>0.55000000000000004</v>
      </c>
      <c r="I179" s="182"/>
      <c r="J179" s="183"/>
      <c r="K179" s="184"/>
      <c r="L179" s="185"/>
      <c r="M179" s="186" t="s">
        <v>1</v>
      </c>
      <c r="N179" s="187" t="s">
        <v>48</v>
      </c>
      <c r="O179" s="58"/>
      <c r="P179" s="174">
        <f t="shared" si="9"/>
        <v>0</v>
      </c>
      <c r="Q179" s="174">
        <v>0.55000000000000004</v>
      </c>
      <c r="R179" s="174">
        <f t="shared" si="10"/>
        <v>0.30250000000000005</v>
      </c>
      <c r="S179" s="174">
        <v>0</v>
      </c>
      <c r="T179" s="175">
        <f t="shared" si="11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6" t="s">
        <v>297</v>
      </c>
      <c r="AT179" s="176" t="s">
        <v>341</v>
      </c>
      <c r="AU179" s="176" t="s">
        <v>93</v>
      </c>
      <c r="AY179" s="14" t="s">
        <v>173</v>
      </c>
      <c r="BE179" s="100">
        <f t="shared" si="12"/>
        <v>0</v>
      </c>
      <c r="BF179" s="100">
        <f t="shared" si="13"/>
        <v>0</v>
      </c>
      <c r="BG179" s="100">
        <f t="shared" si="14"/>
        <v>0</v>
      </c>
      <c r="BH179" s="100">
        <f t="shared" si="15"/>
        <v>0</v>
      </c>
      <c r="BI179" s="100">
        <f t="shared" si="16"/>
        <v>0</v>
      </c>
      <c r="BJ179" s="14" t="s">
        <v>93</v>
      </c>
      <c r="BK179" s="100">
        <f t="shared" si="17"/>
        <v>0</v>
      </c>
      <c r="BL179" s="14" t="s">
        <v>234</v>
      </c>
      <c r="BM179" s="176" t="s">
        <v>917</v>
      </c>
    </row>
    <row r="180" spans="1:65" s="2" customFormat="1" ht="24.2" customHeight="1">
      <c r="A180" s="32"/>
      <c r="B180" s="132"/>
      <c r="C180" s="164" t="s">
        <v>314</v>
      </c>
      <c r="D180" s="164" t="s">
        <v>175</v>
      </c>
      <c r="E180" s="165" t="s">
        <v>918</v>
      </c>
      <c r="F180" s="166" t="s">
        <v>919</v>
      </c>
      <c r="G180" s="167" t="s">
        <v>438</v>
      </c>
      <c r="H180" s="168">
        <v>1.0860000000000001</v>
      </c>
      <c r="I180" s="169"/>
      <c r="J180" s="170"/>
      <c r="K180" s="171"/>
      <c r="L180" s="33"/>
      <c r="M180" s="172" t="s">
        <v>1</v>
      </c>
      <c r="N180" s="173" t="s">
        <v>48</v>
      </c>
      <c r="O180" s="58"/>
      <c r="P180" s="174">
        <f t="shared" si="9"/>
        <v>0</v>
      </c>
      <c r="Q180" s="174">
        <v>2.9399999999999999E-3</v>
      </c>
      <c r="R180" s="174">
        <f t="shared" si="10"/>
        <v>3.1928400000000002E-3</v>
      </c>
      <c r="S180" s="174">
        <v>0</v>
      </c>
      <c r="T180" s="175">
        <f t="shared" si="11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6" t="s">
        <v>234</v>
      </c>
      <c r="AT180" s="176" t="s">
        <v>175</v>
      </c>
      <c r="AU180" s="176" t="s">
        <v>93</v>
      </c>
      <c r="AY180" s="14" t="s">
        <v>173</v>
      </c>
      <c r="BE180" s="100">
        <f t="shared" si="12"/>
        <v>0</v>
      </c>
      <c r="BF180" s="100">
        <f t="shared" si="13"/>
        <v>0</v>
      </c>
      <c r="BG180" s="100">
        <f t="shared" si="14"/>
        <v>0</v>
      </c>
      <c r="BH180" s="100">
        <f t="shared" si="15"/>
        <v>0</v>
      </c>
      <c r="BI180" s="100">
        <f t="shared" si="16"/>
        <v>0</v>
      </c>
      <c r="BJ180" s="14" t="s">
        <v>93</v>
      </c>
      <c r="BK180" s="100">
        <f t="shared" si="17"/>
        <v>0</v>
      </c>
      <c r="BL180" s="14" t="s">
        <v>234</v>
      </c>
      <c r="BM180" s="176" t="s">
        <v>920</v>
      </c>
    </row>
    <row r="181" spans="1:65" s="2" customFormat="1" ht="24.2" customHeight="1">
      <c r="A181" s="32"/>
      <c r="B181" s="132"/>
      <c r="C181" s="164" t="s">
        <v>318</v>
      </c>
      <c r="D181" s="164" t="s">
        <v>175</v>
      </c>
      <c r="E181" s="165" t="s">
        <v>453</v>
      </c>
      <c r="F181" s="166" t="s">
        <v>454</v>
      </c>
      <c r="G181" s="167" t="s">
        <v>300</v>
      </c>
      <c r="H181" s="168">
        <v>3.831</v>
      </c>
      <c r="I181" s="169"/>
      <c r="J181" s="170"/>
      <c r="K181" s="171"/>
      <c r="L181" s="33"/>
      <c r="M181" s="172" t="s">
        <v>1</v>
      </c>
      <c r="N181" s="173" t="s">
        <v>48</v>
      </c>
      <c r="O181" s="58"/>
      <c r="P181" s="174">
        <f t="shared" si="9"/>
        <v>0</v>
      </c>
      <c r="Q181" s="174">
        <v>0</v>
      </c>
      <c r="R181" s="174">
        <f t="shared" si="10"/>
        <v>0</v>
      </c>
      <c r="S181" s="174">
        <v>0</v>
      </c>
      <c r="T181" s="175">
        <f t="shared" si="11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6" t="s">
        <v>234</v>
      </c>
      <c r="AT181" s="176" t="s">
        <v>175</v>
      </c>
      <c r="AU181" s="176" t="s">
        <v>93</v>
      </c>
      <c r="AY181" s="14" t="s">
        <v>173</v>
      </c>
      <c r="BE181" s="100">
        <f t="shared" si="12"/>
        <v>0</v>
      </c>
      <c r="BF181" s="100">
        <f t="shared" si="13"/>
        <v>0</v>
      </c>
      <c r="BG181" s="100">
        <f t="shared" si="14"/>
        <v>0</v>
      </c>
      <c r="BH181" s="100">
        <f t="shared" si="15"/>
        <v>0</v>
      </c>
      <c r="BI181" s="100">
        <f t="shared" si="16"/>
        <v>0</v>
      </c>
      <c r="BJ181" s="14" t="s">
        <v>93</v>
      </c>
      <c r="BK181" s="100">
        <f t="shared" si="17"/>
        <v>0</v>
      </c>
      <c r="BL181" s="14" t="s">
        <v>234</v>
      </c>
      <c r="BM181" s="176" t="s">
        <v>921</v>
      </c>
    </row>
    <row r="182" spans="1:65" s="12" customFormat="1" ht="22.9" customHeight="1">
      <c r="B182" s="151"/>
      <c r="D182" s="152" t="s">
        <v>81</v>
      </c>
      <c r="E182" s="162" t="s">
        <v>349</v>
      </c>
      <c r="F182" s="162" t="s">
        <v>350</v>
      </c>
      <c r="I182" s="154"/>
      <c r="J182" s="163"/>
      <c r="L182" s="151"/>
      <c r="M182" s="156"/>
      <c r="N182" s="157"/>
      <c r="O182" s="157"/>
      <c r="P182" s="158">
        <f>SUM(P183:P188)</f>
        <v>0</v>
      </c>
      <c r="Q182" s="157"/>
      <c r="R182" s="158">
        <f>SUM(R183:R188)</f>
        <v>0.39030309999999996</v>
      </c>
      <c r="S182" s="157"/>
      <c r="T182" s="159">
        <f>SUM(T183:T188)</f>
        <v>0.40578000000000003</v>
      </c>
      <c r="AR182" s="152" t="s">
        <v>93</v>
      </c>
      <c r="AT182" s="160" t="s">
        <v>81</v>
      </c>
      <c r="AU182" s="160" t="s">
        <v>88</v>
      </c>
      <c r="AY182" s="152" t="s">
        <v>173</v>
      </c>
      <c r="BK182" s="161">
        <f>SUM(BK183:BK188)</f>
        <v>0</v>
      </c>
    </row>
    <row r="183" spans="1:65" s="2" customFormat="1" ht="37.9" customHeight="1">
      <c r="A183" s="32"/>
      <c r="B183" s="132"/>
      <c r="C183" s="164" t="s">
        <v>322</v>
      </c>
      <c r="D183" s="164" t="s">
        <v>175</v>
      </c>
      <c r="E183" s="165" t="s">
        <v>922</v>
      </c>
      <c r="F183" s="166" t="s">
        <v>923</v>
      </c>
      <c r="G183" s="167" t="s">
        <v>261</v>
      </c>
      <c r="H183" s="168">
        <v>85.81</v>
      </c>
      <c r="I183" s="169"/>
      <c r="J183" s="170"/>
      <c r="K183" s="171"/>
      <c r="L183" s="33"/>
      <c r="M183" s="172" t="s">
        <v>1</v>
      </c>
      <c r="N183" s="173" t="s">
        <v>48</v>
      </c>
      <c r="O183" s="58"/>
      <c r="P183" s="174">
        <f t="shared" ref="P183:P188" si="18">O183*H183</f>
        <v>0</v>
      </c>
      <c r="Q183" s="174">
        <v>3.0699999999999998E-3</v>
      </c>
      <c r="R183" s="174">
        <f t="shared" ref="R183:R188" si="19">Q183*H183</f>
        <v>0.26343669999999997</v>
      </c>
      <c r="S183" s="174">
        <v>0</v>
      </c>
      <c r="T183" s="175">
        <f t="shared" ref="T183:T188" si="20"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6" t="s">
        <v>234</v>
      </c>
      <c r="AT183" s="176" t="s">
        <v>175</v>
      </c>
      <c r="AU183" s="176" t="s">
        <v>93</v>
      </c>
      <c r="AY183" s="14" t="s">
        <v>173</v>
      </c>
      <c r="BE183" s="100">
        <f t="shared" ref="BE183:BE188" si="21">IF(N183="základná",J183,0)</f>
        <v>0</v>
      </c>
      <c r="BF183" s="100">
        <f t="shared" ref="BF183:BF188" si="22">IF(N183="znížená",J183,0)</f>
        <v>0</v>
      </c>
      <c r="BG183" s="100">
        <f t="shared" ref="BG183:BG188" si="23">IF(N183="zákl. prenesená",J183,0)</f>
        <v>0</v>
      </c>
      <c r="BH183" s="100">
        <f t="shared" ref="BH183:BH188" si="24">IF(N183="zníž. prenesená",J183,0)</f>
        <v>0</v>
      </c>
      <c r="BI183" s="100">
        <f t="shared" ref="BI183:BI188" si="25">IF(N183="nulová",J183,0)</f>
        <v>0</v>
      </c>
      <c r="BJ183" s="14" t="s">
        <v>93</v>
      </c>
      <c r="BK183" s="100">
        <f t="shared" ref="BK183:BK188" si="26">ROUND(I183*H183,2)</f>
        <v>0</v>
      </c>
      <c r="BL183" s="14" t="s">
        <v>234</v>
      </c>
      <c r="BM183" s="176" t="s">
        <v>924</v>
      </c>
    </row>
    <row r="184" spans="1:65" s="2" customFormat="1" ht="24.2" customHeight="1">
      <c r="A184" s="32"/>
      <c r="B184" s="132"/>
      <c r="C184" s="164" t="s">
        <v>328</v>
      </c>
      <c r="D184" s="164" t="s">
        <v>175</v>
      </c>
      <c r="E184" s="165" t="s">
        <v>925</v>
      </c>
      <c r="F184" s="166" t="s">
        <v>926</v>
      </c>
      <c r="G184" s="167" t="s">
        <v>261</v>
      </c>
      <c r="H184" s="168">
        <v>85.81</v>
      </c>
      <c r="I184" s="169"/>
      <c r="J184" s="170"/>
      <c r="K184" s="171"/>
      <c r="L184" s="33"/>
      <c r="M184" s="172" t="s">
        <v>1</v>
      </c>
      <c r="N184" s="173" t="s">
        <v>48</v>
      </c>
      <c r="O184" s="58"/>
      <c r="P184" s="174">
        <f t="shared" si="18"/>
        <v>0</v>
      </c>
      <c r="Q184" s="174">
        <v>0</v>
      </c>
      <c r="R184" s="174">
        <f t="shared" si="19"/>
        <v>0</v>
      </c>
      <c r="S184" s="174">
        <v>3.3E-3</v>
      </c>
      <c r="T184" s="175">
        <f t="shared" si="20"/>
        <v>0.28317300000000001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6" t="s">
        <v>234</v>
      </c>
      <c r="AT184" s="176" t="s">
        <v>175</v>
      </c>
      <c r="AU184" s="176" t="s">
        <v>93</v>
      </c>
      <c r="AY184" s="14" t="s">
        <v>173</v>
      </c>
      <c r="BE184" s="100">
        <f t="shared" si="21"/>
        <v>0</v>
      </c>
      <c r="BF184" s="100">
        <f t="shared" si="22"/>
        <v>0</v>
      </c>
      <c r="BG184" s="100">
        <f t="shared" si="23"/>
        <v>0</v>
      </c>
      <c r="BH184" s="100">
        <f t="shared" si="24"/>
        <v>0</v>
      </c>
      <c r="BI184" s="100">
        <f t="shared" si="25"/>
        <v>0</v>
      </c>
      <c r="BJ184" s="14" t="s">
        <v>93</v>
      </c>
      <c r="BK184" s="100">
        <f t="shared" si="26"/>
        <v>0</v>
      </c>
      <c r="BL184" s="14" t="s">
        <v>234</v>
      </c>
      <c r="BM184" s="176" t="s">
        <v>927</v>
      </c>
    </row>
    <row r="185" spans="1:65" s="2" customFormat="1" ht="24.2" customHeight="1">
      <c r="A185" s="32"/>
      <c r="B185" s="132"/>
      <c r="C185" s="164" t="s">
        <v>336</v>
      </c>
      <c r="D185" s="164" t="s">
        <v>175</v>
      </c>
      <c r="E185" s="165" t="s">
        <v>928</v>
      </c>
      <c r="F185" s="166" t="s">
        <v>929</v>
      </c>
      <c r="G185" s="167" t="s">
        <v>362</v>
      </c>
      <c r="H185" s="168">
        <v>5</v>
      </c>
      <c r="I185" s="169"/>
      <c r="J185" s="170"/>
      <c r="K185" s="171"/>
      <c r="L185" s="33"/>
      <c r="M185" s="172" t="s">
        <v>1</v>
      </c>
      <c r="N185" s="173" t="s">
        <v>48</v>
      </c>
      <c r="O185" s="58"/>
      <c r="P185" s="174">
        <f t="shared" si="18"/>
        <v>0</v>
      </c>
      <c r="Q185" s="174">
        <v>1.1100000000000001E-3</v>
      </c>
      <c r="R185" s="174">
        <f t="shared" si="19"/>
        <v>5.5500000000000002E-3</v>
      </c>
      <c r="S185" s="174">
        <v>0</v>
      </c>
      <c r="T185" s="175">
        <f t="shared" si="20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6" t="s">
        <v>234</v>
      </c>
      <c r="AT185" s="176" t="s">
        <v>175</v>
      </c>
      <c r="AU185" s="176" t="s">
        <v>93</v>
      </c>
      <c r="AY185" s="14" t="s">
        <v>173</v>
      </c>
      <c r="BE185" s="100">
        <f t="shared" si="21"/>
        <v>0</v>
      </c>
      <c r="BF185" s="100">
        <f t="shared" si="22"/>
        <v>0</v>
      </c>
      <c r="BG185" s="100">
        <f t="shared" si="23"/>
        <v>0</v>
      </c>
      <c r="BH185" s="100">
        <f t="shared" si="24"/>
        <v>0</v>
      </c>
      <c r="BI185" s="100">
        <f t="shared" si="25"/>
        <v>0</v>
      </c>
      <c r="BJ185" s="14" t="s">
        <v>93</v>
      </c>
      <c r="BK185" s="100">
        <f t="shared" si="26"/>
        <v>0</v>
      </c>
      <c r="BL185" s="14" t="s">
        <v>234</v>
      </c>
      <c r="BM185" s="176" t="s">
        <v>930</v>
      </c>
    </row>
    <row r="186" spans="1:65" s="2" customFormat="1" ht="37.9" customHeight="1">
      <c r="A186" s="32"/>
      <c r="B186" s="132"/>
      <c r="C186" s="164" t="s">
        <v>340</v>
      </c>
      <c r="D186" s="164" t="s">
        <v>175</v>
      </c>
      <c r="E186" s="165" t="s">
        <v>931</v>
      </c>
      <c r="F186" s="166" t="s">
        <v>932</v>
      </c>
      <c r="G186" s="167" t="s">
        <v>261</v>
      </c>
      <c r="H186" s="168">
        <v>43.02</v>
      </c>
      <c r="I186" s="169"/>
      <c r="J186" s="170"/>
      <c r="K186" s="171"/>
      <c r="L186" s="33"/>
      <c r="M186" s="172" t="s">
        <v>1</v>
      </c>
      <c r="N186" s="173" t="s">
        <v>48</v>
      </c>
      <c r="O186" s="58"/>
      <c r="P186" s="174">
        <f t="shared" si="18"/>
        <v>0</v>
      </c>
      <c r="Q186" s="174">
        <v>2.82E-3</v>
      </c>
      <c r="R186" s="174">
        <f t="shared" si="19"/>
        <v>0.1213164</v>
      </c>
      <c r="S186" s="174">
        <v>0</v>
      </c>
      <c r="T186" s="175">
        <f t="shared" si="20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6" t="s">
        <v>234</v>
      </c>
      <c r="AT186" s="176" t="s">
        <v>175</v>
      </c>
      <c r="AU186" s="176" t="s">
        <v>93</v>
      </c>
      <c r="AY186" s="14" t="s">
        <v>173</v>
      </c>
      <c r="BE186" s="100">
        <f t="shared" si="21"/>
        <v>0</v>
      </c>
      <c r="BF186" s="100">
        <f t="shared" si="22"/>
        <v>0</v>
      </c>
      <c r="BG186" s="100">
        <f t="shared" si="23"/>
        <v>0</v>
      </c>
      <c r="BH186" s="100">
        <f t="shared" si="24"/>
        <v>0</v>
      </c>
      <c r="BI186" s="100">
        <f t="shared" si="25"/>
        <v>0</v>
      </c>
      <c r="BJ186" s="14" t="s">
        <v>93</v>
      </c>
      <c r="BK186" s="100">
        <f t="shared" si="26"/>
        <v>0</v>
      </c>
      <c r="BL186" s="14" t="s">
        <v>234</v>
      </c>
      <c r="BM186" s="176" t="s">
        <v>933</v>
      </c>
    </row>
    <row r="187" spans="1:65" s="2" customFormat="1" ht="24.2" customHeight="1">
      <c r="A187" s="32"/>
      <c r="B187" s="132"/>
      <c r="C187" s="164" t="s">
        <v>345</v>
      </c>
      <c r="D187" s="164" t="s">
        <v>175</v>
      </c>
      <c r="E187" s="165" t="s">
        <v>934</v>
      </c>
      <c r="F187" s="166" t="s">
        <v>935</v>
      </c>
      <c r="G187" s="167" t="s">
        <v>261</v>
      </c>
      <c r="H187" s="168">
        <v>43.02</v>
      </c>
      <c r="I187" s="169"/>
      <c r="J187" s="170"/>
      <c r="K187" s="171"/>
      <c r="L187" s="33"/>
      <c r="M187" s="172" t="s">
        <v>1</v>
      </c>
      <c r="N187" s="173" t="s">
        <v>48</v>
      </c>
      <c r="O187" s="58"/>
      <c r="P187" s="174">
        <f t="shared" si="18"/>
        <v>0</v>
      </c>
      <c r="Q187" s="174">
        <v>0</v>
      </c>
      <c r="R187" s="174">
        <f t="shared" si="19"/>
        <v>0</v>
      </c>
      <c r="S187" s="174">
        <v>2.8500000000000001E-3</v>
      </c>
      <c r="T187" s="175">
        <f t="shared" si="20"/>
        <v>0.12260700000000001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6" t="s">
        <v>234</v>
      </c>
      <c r="AT187" s="176" t="s">
        <v>175</v>
      </c>
      <c r="AU187" s="176" t="s">
        <v>93</v>
      </c>
      <c r="AY187" s="14" t="s">
        <v>173</v>
      </c>
      <c r="BE187" s="100">
        <f t="shared" si="21"/>
        <v>0</v>
      </c>
      <c r="BF187" s="100">
        <f t="shared" si="22"/>
        <v>0</v>
      </c>
      <c r="BG187" s="100">
        <f t="shared" si="23"/>
        <v>0</v>
      </c>
      <c r="BH187" s="100">
        <f t="shared" si="24"/>
        <v>0</v>
      </c>
      <c r="BI187" s="100">
        <f t="shared" si="25"/>
        <v>0</v>
      </c>
      <c r="BJ187" s="14" t="s">
        <v>93</v>
      </c>
      <c r="BK187" s="100">
        <f t="shared" si="26"/>
        <v>0</v>
      </c>
      <c r="BL187" s="14" t="s">
        <v>234</v>
      </c>
      <c r="BM187" s="176" t="s">
        <v>936</v>
      </c>
    </row>
    <row r="188" spans="1:65" s="2" customFormat="1" ht="24.2" customHeight="1">
      <c r="A188" s="32"/>
      <c r="B188" s="132"/>
      <c r="C188" s="164" t="s">
        <v>351</v>
      </c>
      <c r="D188" s="164" t="s">
        <v>175</v>
      </c>
      <c r="E188" s="165" t="s">
        <v>365</v>
      </c>
      <c r="F188" s="166" t="s">
        <v>366</v>
      </c>
      <c r="G188" s="167" t="s">
        <v>300</v>
      </c>
      <c r="H188" s="168">
        <v>0.39</v>
      </c>
      <c r="I188" s="169"/>
      <c r="J188" s="170"/>
      <c r="K188" s="171"/>
      <c r="L188" s="33"/>
      <c r="M188" s="172" t="s">
        <v>1</v>
      </c>
      <c r="N188" s="173" t="s">
        <v>48</v>
      </c>
      <c r="O188" s="58"/>
      <c r="P188" s="174">
        <f t="shared" si="18"/>
        <v>0</v>
      </c>
      <c r="Q188" s="174">
        <v>0</v>
      </c>
      <c r="R188" s="174">
        <f t="shared" si="19"/>
        <v>0</v>
      </c>
      <c r="S188" s="174">
        <v>0</v>
      </c>
      <c r="T188" s="175">
        <f t="shared" si="20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6" t="s">
        <v>234</v>
      </c>
      <c r="AT188" s="176" t="s">
        <v>175</v>
      </c>
      <c r="AU188" s="176" t="s">
        <v>93</v>
      </c>
      <c r="AY188" s="14" t="s">
        <v>173</v>
      </c>
      <c r="BE188" s="100">
        <f t="shared" si="21"/>
        <v>0</v>
      </c>
      <c r="BF188" s="100">
        <f t="shared" si="22"/>
        <v>0</v>
      </c>
      <c r="BG188" s="100">
        <f t="shared" si="23"/>
        <v>0</v>
      </c>
      <c r="BH188" s="100">
        <f t="shared" si="24"/>
        <v>0</v>
      </c>
      <c r="BI188" s="100">
        <f t="shared" si="25"/>
        <v>0</v>
      </c>
      <c r="BJ188" s="14" t="s">
        <v>93</v>
      </c>
      <c r="BK188" s="100">
        <f t="shared" si="26"/>
        <v>0</v>
      </c>
      <c r="BL188" s="14" t="s">
        <v>234</v>
      </c>
      <c r="BM188" s="176" t="s">
        <v>937</v>
      </c>
    </row>
    <row r="189" spans="1:65" s="12" customFormat="1" ht="22.9" customHeight="1">
      <c r="B189" s="151"/>
      <c r="D189" s="152" t="s">
        <v>81</v>
      </c>
      <c r="E189" s="162" t="s">
        <v>695</v>
      </c>
      <c r="F189" s="162" t="s">
        <v>696</v>
      </c>
      <c r="I189" s="154"/>
      <c r="J189" s="163"/>
      <c r="L189" s="151"/>
      <c r="M189" s="156"/>
      <c r="N189" s="157"/>
      <c r="O189" s="157"/>
      <c r="P189" s="158">
        <f>SUM(P190:P192)</f>
        <v>0</v>
      </c>
      <c r="Q189" s="157"/>
      <c r="R189" s="158">
        <f>SUM(R190:R192)</f>
        <v>6.0100000000000001E-2</v>
      </c>
      <c r="S189" s="157"/>
      <c r="T189" s="159">
        <f>SUM(T190:T192)</f>
        <v>0</v>
      </c>
      <c r="AR189" s="152" t="s">
        <v>93</v>
      </c>
      <c r="AT189" s="160" t="s">
        <v>81</v>
      </c>
      <c r="AU189" s="160" t="s">
        <v>88</v>
      </c>
      <c r="AY189" s="152" t="s">
        <v>173</v>
      </c>
      <c r="BK189" s="161">
        <f>SUM(BK190:BK192)</f>
        <v>0</v>
      </c>
    </row>
    <row r="190" spans="1:65" s="2" customFormat="1" ht="24.2" customHeight="1">
      <c r="A190" s="32"/>
      <c r="B190" s="132"/>
      <c r="C190" s="164" t="s">
        <v>355</v>
      </c>
      <c r="D190" s="164" t="s">
        <v>175</v>
      </c>
      <c r="E190" s="165" t="s">
        <v>938</v>
      </c>
      <c r="F190" s="166" t="s">
        <v>939</v>
      </c>
      <c r="G190" s="167" t="s">
        <v>362</v>
      </c>
      <c r="H190" s="168">
        <v>2</v>
      </c>
      <c r="I190" s="169"/>
      <c r="J190" s="170"/>
      <c r="K190" s="171"/>
      <c r="L190" s="33"/>
      <c r="M190" s="172" t="s">
        <v>1</v>
      </c>
      <c r="N190" s="173" t="s">
        <v>48</v>
      </c>
      <c r="O190" s="58"/>
      <c r="P190" s="174">
        <f>O190*H190</f>
        <v>0</v>
      </c>
      <c r="Q190" s="174">
        <v>5.0000000000000002E-5</v>
      </c>
      <c r="R190" s="174">
        <f>Q190*H190</f>
        <v>1E-4</v>
      </c>
      <c r="S190" s="174">
        <v>0</v>
      </c>
      <c r="T190" s="175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6" t="s">
        <v>234</v>
      </c>
      <c r="AT190" s="176" t="s">
        <v>175</v>
      </c>
      <c r="AU190" s="176" t="s">
        <v>93</v>
      </c>
      <c r="AY190" s="14" t="s">
        <v>173</v>
      </c>
      <c r="BE190" s="100">
        <f>IF(N190="základná",J190,0)</f>
        <v>0</v>
      </c>
      <c r="BF190" s="100">
        <f>IF(N190="znížená",J190,0)</f>
        <v>0</v>
      </c>
      <c r="BG190" s="100">
        <f>IF(N190="zákl. prenesená",J190,0)</f>
        <v>0</v>
      </c>
      <c r="BH190" s="100">
        <f>IF(N190="zníž. prenesená",J190,0)</f>
        <v>0</v>
      </c>
      <c r="BI190" s="100">
        <f>IF(N190="nulová",J190,0)</f>
        <v>0</v>
      </c>
      <c r="BJ190" s="14" t="s">
        <v>93</v>
      </c>
      <c r="BK190" s="100">
        <f>ROUND(I190*H190,2)</f>
        <v>0</v>
      </c>
      <c r="BL190" s="14" t="s">
        <v>234</v>
      </c>
      <c r="BM190" s="176" t="s">
        <v>940</v>
      </c>
    </row>
    <row r="191" spans="1:65" s="2" customFormat="1" ht="37.9" customHeight="1">
      <c r="A191" s="32"/>
      <c r="B191" s="132"/>
      <c r="C191" s="177" t="s">
        <v>359</v>
      </c>
      <c r="D191" s="177" t="s">
        <v>341</v>
      </c>
      <c r="E191" s="178" t="s">
        <v>941</v>
      </c>
      <c r="F191" s="179" t="s">
        <v>942</v>
      </c>
      <c r="G191" s="180" t="s">
        <v>362</v>
      </c>
      <c r="H191" s="181">
        <v>2</v>
      </c>
      <c r="I191" s="182"/>
      <c r="J191" s="183"/>
      <c r="K191" s="184"/>
      <c r="L191" s="185"/>
      <c r="M191" s="186" t="s">
        <v>1</v>
      </c>
      <c r="N191" s="187" t="s">
        <v>48</v>
      </c>
      <c r="O191" s="58"/>
      <c r="P191" s="174">
        <f>O191*H191</f>
        <v>0</v>
      </c>
      <c r="Q191" s="174">
        <v>0.03</v>
      </c>
      <c r="R191" s="174">
        <f>Q191*H191</f>
        <v>0.06</v>
      </c>
      <c r="S191" s="174">
        <v>0</v>
      </c>
      <c r="T191" s="175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6" t="s">
        <v>297</v>
      </c>
      <c r="AT191" s="176" t="s">
        <v>341</v>
      </c>
      <c r="AU191" s="176" t="s">
        <v>93</v>
      </c>
      <c r="AY191" s="14" t="s">
        <v>173</v>
      </c>
      <c r="BE191" s="100">
        <f>IF(N191="základná",J191,0)</f>
        <v>0</v>
      </c>
      <c r="BF191" s="100">
        <f>IF(N191="znížená",J191,0)</f>
        <v>0</v>
      </c>
      <c r="BG191" s="100">
        <f>IF(N191="zákl. prenesená",J191,0)</f>
        <v>0</v>
      </c>
      <c r="BH191" s="100">
        <f>IF(N191="zníž. prenesená",J191,0)</f>
        <v>0</v>
      </c>
      <c r="BI191" s="100">
        <f>IF(N191="nulová",J191,0)</f>
        <v>0</v>
      </c>
      <c r="BJ191" s="14" t="s">
        <v>93</v>
      </c>
      <c r="BK191" s="100">
        <f>ROUND(I191*H191,2)</f>
        <v>0</v>
      </c>
      <c r="BL191" s="14" t="s">
        <v>234</v>
      </c>
      <c r="BM191" s="176" t="s">
        <v>943</v>
      </c>
    </row>
    <row r="192" spans="1:65" s="2" customFormat="1" ht="24.2" customHeight="1">
      <c r="A192" s="32"/>
      <c r="B192" s="132"/>
      <c r="C192" s="164" t="s">
        <v>364</v>
      </c>
      <c r="D192" s="164" t="s">
        <v>175</v>
      </c>
      <c r="E192" s="165" t="s">
        <v>755</v>
      </c>
      <c r="F192" s="166" t="s">
        <v>756</v>
      </c>
      <c r="G192" s="167" t="s">
        <v>300</v>
      </c>
      <c r="H192" s="168">
        <v>0.06</v>
      </c>
      <c r="I192" s="169"/>
      <c r="J192" s="170"/>
      <c r="K192" s="171"/>
      <c r="L192" s="33"/>
      <c r="M192" s="172" t="s">
        <v>1</v>
      </c>
      <c r="N192" s="173" t="s">
        <v>48</v>
      </c>
      <c r="O192" s="58"/>
      <c r="P192" s="174">
        <f>O192*H192</f>
        <v>0</v>
      </c>
      <c r="Q192" s="174">
        <v>0</v>
      </c>
      <c r="R192" s="174">
        <f>Q192*H192</f>
        <v>0</v>
      </c>
      <c r="S192" s="174">
        <v>0</v>
      </c>
      <c r="T192" s="175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6" t="s">
        <v>234</v>
      </c>
      <c r="AT192" s="176" t="s">
        <v>175</v>
      </c>
      <c r="AU192" s="176" t="s">
        <v>93</v>
      </c>
      <c r="AY192" s="14" t="s">
        <v>173</v>
      </c>
      <c r="BE192" s="100">
        <f>IF(N192="základná",J192,0)</f>
        <v>0</v>
      </c>
      <c r="BF192" s="100">
        <f>IF(N192="znížená",J192,0)</f>
        <v>0</v>
      </c>
      <c r="BG192" s="100">
        <f>IF(N192="zákl. prenesená",J192,0)</f>
        <v>0</v>
      </c>
      <c r="BH192" s="100">
        <f>IF(N192="zníž. prenesená",J192,0)</f>
        <v>0</v>
      </c>
      <c r="BI192" s="100">
        <f>IF(N192="nulová",J192,0)</f>
        <v>0</v>
      </c>
      <c r="BJ192" s="14" t="s">
        <v>93</v>
      </c>
      <c r="BK192" s="100">
        <f>ROUND(I192*H192,2)</f>
        <v>0</v>
      </c>
      <c r="BL192" s="14" t="s">
        <v>234</v>
      </c>
      <c r="BM192" s="176" t="s">
        <v>944</v>
      </c>
    </row>
    <row r="193" spans="1:65" s="12" customFormat="1" ht="22.9" customHeight="1">
      <c r="B193" s="151"/>
      <c r="D193" s="152" t="s">
        <v>81</v>
      </c>
      <c r="E193" s="162" t="s">
        <v>521</v>
      </c>
      <c r="F193" s="162" t="s">
        <v>522</v>
      </c>
      <c r="I193" s="154"/>
      <c r="J193" s="163"/>
      <c r="L193" s="151"/>
      <c r="M193" s="156"/>
      <c r="N193" s="157"/>
      <c r="O193" s="157"/>
      <c r="P193" s="158">
        <f>SUM(P194:P195)</f>
        <v>0</v>
      </c>
      <c r="Q193" s="157"/>
      <c r="R193" s="158">
        <f>SUM(R194:R195)</f>
        <v>120.08584994</v>
      </c>
      <c r="S193" s="157"/>
      <c r="T193" s="159">
        <f>SUM(T194:T195)</f>
        <v>0</v>
      </c>
      <c r="AR193" s="152" t="s">
        <v>93</v>
      </c>
      <c r="AT193" s="160" t="s">
        <v>81</v>
      </c>
      <c r="AU193" s="160" t="s">
        <v>88</v>
      </c>
      <c r="AY193" s="152" t="s">
        <v>173</v>
      </c>
      <c r="BK193" s="161">
        <f>SUM(BK194:BK195)</f>
        <v>0</v>
      </c>
    </row>
    <row r="194" spans="1:65" s="2" customFormat="1" ht="24.2" customHeight="1">
      <c r="A194" s="32"/>
      <c r="B194" s="132"/>
      <c r="C194" s="164" t="s">
        <v>489</v>
      </c>
      <c r="D194" s="164" t="s">
        <v>175</v>
      </c>
      <c r="E194" s="165" t="s">
        <v>524</v>
      </c>
      <c r="F194" s="166" t="s">
        <v>525</v>
      </c>
      <c r="G194" s="167" t="s">
        <v>178</v>
      </c>
      <c r="H194" s="168">
        <v>917.80100000000004</v>
      </c>
      <c r="I194" s="169"/>
      <c r="J194" s="170"/>
      <c r="K194" s="171"/>
      <c r="L194" s="33"/>
      <c r="M194" s="172" t="s">
        <v>1</v>
      </c>
      <c r="N194" s="173" t="s">
        <v>48</v>
      </c>
      <c r="O194" s="58"/>
      <c r="P194" s="174">
        <f>O194*H194</f>
        <v>0</v>
      </c>
      <c r="Q194" s="174">
        <v>5.1999999999999995E-4</v>
      </c>
      <c r="R194" s="174">
        <f>Q194*H194</f>
        <v>0.47725651999999996</v>
      </c>
      <c r="S194" s="174">
        <v>0</v>
      </c>
      <c r="T194" s="175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6" t="s">
        <v>234</v>
      </c>
      <c r="AT194" s="176" t="s">
        <v>175</v>
      </c>
      <c r="AU194" s="176" t="s">
        <v>93</v>
      </c>
      <c r="AY194" s="14" t="s">
        <v>173</v>
      </c>
      <c r="BE194" s="100">
        <f>IF(N194="základná",J194,0)</f>
        <v>0</v>
      </c>
      <c r="BF194" s="100">
        <f>IF(N194="znížená",J194,0)</f>
        <v>0</v>
      </c>
      <c r="BG194" s="100">
        <f>IF(N194="zákl. prenesená",J194,0)</f>
        <v>0</v>
      </c>
      <c r="BH194" s="100">
        <f>IF(N194="zníž. prenesená",J194,0)</f>
        <v>0</v>
      </c>
      <c r="BI194" s="100">
        <f>IF(N194="nulová",J194,0)</f>
        <v>0</v>
      </c>
      <c r="BJ194" s="14" t="s">
        <v>93</v>
      </c>
      <c r="BK194" s="100">
        <f>ROUND(I194*H194,2)</f>
        <v>0</v>
      </c>
      <c r="BL194" s="14" t="s">
        <v>234</v>
      </c>
      <c r="BM194" s="176" t="s">
        <v>945</v>
      </c>
    </row>
    <row r="195" spans="1:65" s="2" customFormat="1" ht="37.9" customHeight="1">
      <c r="A195" s="32"/>
      <c r="B195" s="132"/>
      <c r="C195" s="164" t="s">
        <v>493</v>
      </c>
      <c r="D195" s="164" t="s">
        <v>175</v>
      </c>
      <c r="E195" s="165" t="s">
        <v>946</v>
      </c>
      <c r="F195" s="166" t="s">
        <v>947</v>
      </c>
      <c r="G195" s="167" t="s">
        <v>178</v>
      </c>
      <c r="H195" s="168">
        <v>89.774000000000001</v>
      </c>
      <c r="I195" s="169"/>
      <c r="J195" s="170"/>
      <c r="K195" s="171"/>
      <c r="L195" s="33"/>
      <c r="M195" s="188" t="s">
        <v>1</v>
      </c>
      <c r="N195" s="189" t="s">
        <v>48</v>
      </c>
      <c r="O195" s="190"/>
      <c r="P195" s="191">
        <f>O195*H195</f>
        <v>0</v>
      </c>
      <c r="Q195" s="191">
        <v>1.33233</v>
      </c>
      <c r="R195" s="191">
        <f>Q195*H195</f>
        <v>119.60859342000001</v>
      </c>
      <c r="S195" s="191">
        <v>0</v>
      </c>
      <c r="T195" s="192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6" t="s">
        <v>234</v>
      </c>
      <c r="AT195" s="176" t="s">
        <v>175</v>
      </c>
      <c r="AU195" s="176" t="s">
        <v>93</v>
      </c>
      <c r="AY195" s="14" t="s">
        <v>173</v>
      </c>
      <c r="BE195" s="100">
        <f>IF(N195="základná",J195,0)</f>
        <v>0</v>
      </c>
      <c r="BF195" s="100">
        <f>IF(N195="znížená",J195,0)</f>
        <v>0</v>
      </c>
      <c r="BG195" s="100">
        <f>IF(N195="zákl. prenesená",J195,0)</f>
        <v>0</v>
      </c>
      <c r="BH195" s="100">
        <f>IF(N195="zníž. prenesená",J195,0)</f>
        <v>0</v>
      </c>
      <c r="BI195" s="100">
        <f>IF(N195="nulová",J195,0)</f>
        <v>0</v>
      </c>
      <c r="BJ195" s="14" t="s">
        <v>93</v>
      </c>
      <c r="BK195" s="100">
        <f>ROUND(I195*H195,2)</f>
        <v>0</v>
      </c>
      <c r="BL195" s="14" t="s">
        <v>234</v>
      </c>
      <c r="BM195" s="176" t="s">
        <v>948</v>
      </c>
    </row>
    <row r="196" spans="1:65" s="2" customFormat="1" ht="6.95" customHeight="1">
      <c r="A196" s="32"/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33"/>
      <c r="M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</row>
  </sheetData>
  <autoFilter ref="C136:K195"/>
  <mergeCells count="15">
    <mergeCell ref="E11:H11"/>
    <mergeCell ref="E9:H9"/>
    <mergeCell ref="E13:H13"/>
    <mergeCell ref="E22:H22"/>
    <mergeCell ref="E123:H123"/>
    <mergeCell ref="E127:H127"/>
    <mergeCell ref="E125:H125"/>
    <mergeCell ref="E129:H129"/>
    <mergeCell ref="L2:V2"/>
    <mergeCell ref="E31:H31"/>
    <mergeCell ref="E84:H84"/>
    <mergeCell ref="E88:H88"/>
    <mergeCell ref="E86:H86"/>
    <mergeCell ref="E90:H90"/>
    <mergeCell ref="E7:H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2"/>
  <sheetViews>
    <sheetView showGridLines="0" workbookViewId="0">
      <selection activeCell="A117" sqref="A117:XFD12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4" t="s">
        <v>110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1:46" s="1" customFormat="1" ht="24.95" customHeight="1">
      <c r="B4" s="17"/>
      <c r="D4" s="18" t="s">
        <v>132</v>
      </c>
      <c r="L4" s="17"/>
      <c r="M4" s="10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43" t="str">
        <f>'Rekapitulácia stavby'!K6</f>
        <v>Veľký Krtíš ODI PZ, rekonštrukcia a modernizácia objektu</v>
      </c>
      <c r="F7" s="244"/>
      <c r="G7" s="244"/>
      <c r="H7" s="244"/>
      <c r="L7" s="17"/>
    </row>
    <row r="8" spans="1:46" ht="12.75">
      <c r="B8" s="17"/>
      <c r="D8" s="24" t="s">
        <v>133</v>
      </c>
      <c r="L8" s="17"/>
    </row>
    <row r="9" spans="1:46" s="1" customFormat="1" ht="16.5" customHeight="1">
      <c r="B9" s="17"/>
      <c r="E9" s="243" t="s">
        <v>86</v>
      </c>
      <c r="F9" s="228"/>
      <c r="G9" s="228"/>
      <c r="H9" s="228"/>
      <c r="L9" s="17"/>
    </row>
    <row r="10" spans="1:46" s="1" customFormat="1" ht="12" customHeight="1">
      <c r="B10" s="17"/>
      <c r="D10" s="24" t="s">
        <v>134</v>
      </c>
      <c r="L10" s="17"/>
    </row>
    <row r="11" spans="1:46" s="2" customFormat="1" ht="16.5" customHeight="1">
      <c r="A11" s="32"/>
      <c r="B11" s="33"/>
      <c r="C11" s="32"/>
      <c r="D11" s="32"/>
      <c r="E11" s="246" t="s">
        <v>99</v>
      </c>
      <c r="F11" s="241"/>
      <c r="G11" s="241"/>
      <c r="H11" s="24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4" t="s">
        <v>780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customHeight="1">
      <c r="A13" s="32"/>
      <c r="B13" s="33"/>
      <c r="C13" s="32"/>
      <c r="D13" s="32"/>
      <c r="E13" s="197" t="s">
        <v>2630</v>
      </c>
      <c r="F13" s="241"/>
      <c r="G13" s="241"/>
      <c r="H13" s="241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4" t="s">
        <v>15</v>
      </c>
      <c r="E15" s="32"/>
      <c r="F15" s="22" t="s">
        <v>16</v>
      </c>
      <c r="G15" s="32"/>
      <c r="H15" s="32"/>
      <c r="I15" s="24" t="s">
        <v>17</v>
      </c>
      <c r="J15" s="22" t="s">
        <v>18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19</v>
      </c>
      <c r="E16" s="32"/>
      <c r="F16" s="22" t="s">
        <v>20</v>
      </c>
      <c r="G16" s="32"/>
      <c r="H16" s="32"/>
      <c r="I16" s="24" t="s">
        <v>21</v>
      </c>
      <c r="J16" s="55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21.75" customHeight="1">
      <c r="A17" s="32"/>
      <c r="B17" s="33"/>
      <c r="C17" s="32"/>
      <c r="D17" s="21" t="s">
        <v>22</v>
      </c>
      <c r="E17" s="32"/>
      <c r="F17" s="26"/>
      <c r="G17" s="32"/>
      <c r="H17" s="32"/>
      <c r="I17" s="21" t="s">
        <v>23</v>
      </c>
      <c r="J17" s="26" t="s">
        <v>24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4" t="s">
        <v>25</v>
      </c>
      <c r="E18" s="32"/>
      <c r="F18" s="32"/>
      <c r="G18" s="32"/>
      <c r="H18" s="32"/>
      <c r="I18" s="24" t="s">
        <v>26</v>
      </c>
      <c r="J18" s="22" t="s">
        <v>27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2" t="s">
        <v>28</v>
      </c>
      <c r="F19" s="32"/>
      <c r="G19" s="32"/>
      <c r="H19" s="32"/>
      <c r="I19" s="24" t="s">
        <v>29</v>
      </c>
      <c r="J19" s="2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4" t="s">
        <v>30</v>
      </c>
      <c r="E21" s="32"/>
      <c r="F21" s="32"/>
      <c r="G21" s="32"/>
      <c r="H21" s="32"/>
      <c r="I21" s="24" t="s">
        <v>26</v>
      </c>
      <c r="J21" s="25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45"/>
      <c r="F22" s="232"/>
      <c r="G22" s="232"/>
      <c r="H22" s="232"/>
      <c r="I22" s="24" t="s">
        <v>29</v>
      </c>
      <c r="J22" s="25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4" t="s">
        <v>31</v>
      </c>
      <c r="E24" s="32"/>
      <c r="F24" s="32"/>
      <c r="G24" s="32"/>
      <c r="H24" s="32"/>
      <c r="I24" s="24" t="s">
        <v>26</v>
      </c>
      <c r="J24" s="22" t="s">
        <v>32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2" t="s">
        <v>33</v>
      </c>
      <c r="F25" s="32"/>
      <c r="G25" s="32"/>
      <c r="H25" s="32"/>
      <c r="I25" s="24" t="s">
        <v>29</v>
      </c>
      <c r="J25" s="22" t="s">
        <v>34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4" t="s">
        <v>36</v>
      </c>
      <c r="E27" s="32"/>
      <c r="F27" s="32"/>
      <c r="G27" s="32"/>
      <c r="H27" s="32"/>
      <c r="I27" s="24" t="s">
        <v>26</v>
      </c>
      <c r="J27" s="22" t="s">
        <v>37</v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2" t="s">
        <v>38</v>
      </c>
      <c r="F28" s="32"/>
      <c r="G28" s="32"/>
      <c r="H28" s="32"/>
      <c r="I28" s="24" t="s">
        <v>29</v>
      </c>
      <c r="J28" s="22" t="s">
        <v>37</v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4" t="s">
        <v>39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5"/>
      <c r="B31" s="106"/>
      <c r="C31" s="105"/>
      <c r="D31" s="105"/>
      <c r="E31" s="236" t="s">
        <v>1</v>
      </c>
      <c r="F31" s="236"/>
      <c r="G31" s="236"/>
      <c r="H31" s="236"/>
      <c r="I31" s="105"/>
      <c r="J31" s="105"/>
      <c r="K31" s="105"/>
      <c r="L31" s="107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22" t="s">
        <v>136</v>
      </c>
      <c r="E34" s="32"/>
      <c r="F34" s="32"/>
      <c r="G34" s="32"/>
      <c r="H34" s="32"/>
      <c r="I34" s="32"/>
      <c r="J34" s="3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30" t="s">
        <v>130</v>
      </c>
      <c r="E35" s="32"/>
      <c r="F35" s="32"/>
      <c r="G35" s="32"/>
      <c r="H35" s="32"/>
      <c r="I35" s="32"/>
      <c r="J35" s="31"/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25.35" customHeight="1">
      <c r="A36" s="32"/>
      <c r="B36" s="33"/>
      <c r="C36" s="32"/>
      <c r="D36" s="108" t="s">
        <v>42</v>
      </c>
      <c r="E36" s="32"/>
      <c r="F36" s="32"/>
      <c r="G36" s="32"/>
      <c r="H36" s="32"/>
      <c r="I36" s="32"/>
      <c r="J36" s="71"/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6.95" customHeight="1">
      <c r="A37" s="32"/>
      <c r="B37" s="33"/>
      <c r="C37" s="32"/>
      <c r="D37" s="66"/>
      <c r="E37" s="66"/>
      <c r="F37" s="66"/>
      <c r="G37" s="66"/>
      <c r="H37" s="66"/>
      <c r="I37" s="66"/>
      <c r="J37" s="66"/>
      <c r="K37" s="66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32"/>
      <c r="F38" s="36" t="s">
        <v>44</v>
      </c>
      <c r="G38" s="32"/>
      <c r="H38" s="32"/>
      <c r="I38" s="36" t="s">
        <v>43</v>
      </c>
      <c r="J38" s="36" t="s">
        <v>45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>
      <c r="A39" s="32"/>
      <c r="B39" s="33"/>
      <c r="C39" s="32"/>
      <c r="D39" s="109" t="s">
        <v>46</v>
      </c>
      <c r="E39" s="24" t="s">
        <v>47</v>
      </c>
      <c r="F39" s="110"/>
      <c r="G39" s="32"/>
      <c r="H39" s="32"/>
      <c r="I39" s="111">
        <v>0.2</v>
      </c>
      <c r="J39" s="110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24" t="s">
        <v>48</v>
      </c>
      <c r="F40" s="110"/>
      <c r="G40" s="32"/>
      <c r="H40" s="32"/>
      <c r="I40" s="111">
        <v>0.2</v>
      </c>
      <c r="J40" s="110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49</v>
      </c>
      <c r="F41" s="110">
        <f>ROUND((SUM(BG116:BG117) + SUM(BG141:BG251)),  2)</f>
        <v>0</v>
      </c>
      <c r="G41" s="32"/>
      <c r="H41" s="32"/>
      <c r="I41" s="111">
        <v>0.2</v>
      </c>
      <c r="J41" s="110"/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24" t="s">
        <v>50</v>
      </c>
      <c r="F42" s="110">
        <f>ROUND((SUM(BH116:BH117) + SUM(BH141:BH251)),  2)</f>
        <v>0</v>
      </c>
      <c r="G42" s="32"/>
      <c r="H42" s="32"/>
      <c r="I42" s="111">
        <v>0.2</v>
      </c>
      <c r="J42" s="110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14.45" hidden="1" customHeight="1">
      <c r="A43" s="32"/>
      <c r="B43" s="33"/>
      <c r="C43" s="32"/>
      <c r="D43" s="32"/>
      <c r="E43" s="24" t="s">
        <v>51</v>
      </c>
      <c r="F43" s="110">
        <f>ROUND((SUM(BI116:BI117) + SUM(BI141:BI251)),  2)</f>
        <v>0</v>
      </c>
      <c r="G43" s="32"/>
      <c r="H43" s="32"/>
      <c r="I43" s="111">
        <v>0</v>
      </c>
      <c r="J43" s="110"/>
      <c r="K43" s="3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6.9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5.35" customHeight="1">
      <c r="A45" s="32"/>
      <c r="B45" s="33"/>
      <c r="C45" s="102"/>
      <c r="D45" s="112" t="s">
        <v>52</v>
      </c>
      <c r="E45" s="60"/>
      <c r="F45" s="60"/>
      <c r="G45" s="113" t="s">
        <v>53</v>
      </c>
      <c r="H45" s="114" t="s">
        <v>54</v>
      </c>
      <c r="I45" s="60"/>
      <c r="J45" s="115"/>
      <c r="K45" s="116"/>
      <c r="L45" s="4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14.4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4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55</v>
      </c>
      <c r="E49" s="44"/>
      <c r="F49" s="44"/>
      <c r="G49" s="43" t="s">
        <v>56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57</v>
      </c>
      <c r="E60" s="35"/>
      <c r="F60" s="117" t="s">
        <v>58</v>
      </c>
      <c r="G60" s="45" t="s">
        <v>57</v>
      </c>
      <c r="H60" s="35"/>
      <c r="I60" s="35"/>
      <c r="J60" s="118" t="s">
        <v>58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59</v>
      </c>
      <c r="E64" s="46"/>
      <c r="F64" s="46"/>
      <c r="G64" s="43" t="s">
        <v>60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57</v>
      </c>
      <c r="E75" s="35"/>
      <c r="F75" s="117" t="s">
        <v>58</v>
      </c>
      <c r="G75" s="45" t="s">
        <v>57</v>
      </c>
      <c r="H75" s="35"/>
      <c r="I75" s="35"/>
      <c r="J75" s="118" t="s">
        <v>58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137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43" t="str">
        <f>E7</f>
        <v>Veľký Krtíš ODI PZ, rekonštrukcia a modernizácia objektu</v>
      </c>
      <c r="F84" s="244"/>
      <c r="G84" s="244"/>
      <c r="H84" s="244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133</v>
      </c>
      <c r="L85" s="17"/>
    </row>
    <row r="86" spans="1:31" s="1" customFormat="1" ht="16.5" customHeight="1">
      <c r="B86" s="17"/>
      <c r="E86" s="243" t="s">
        <v>86</v>
      </c>
      <c r="F86" s="228"/>
      <c r="G86" s="228"/>
      <c r="H86" s="228"/>
      <c r="L86" s="17"/>
    </row>
    <row r="87" spans="1:31" s="1" customFormat="1" ht="12" customHeight="1">
      <c r="B87" s="17"/>
      <c r="C87" s="24" t="s">
        <v>134</v>
      </c>
      <c r="L87" s="17"/>
    </row>
    <row r="88" spans="1:31" s="2" customFormat="1" ht="16.5" customHeight="1">
      <c r="A88" s="32"/>
      <c r="B88" s="33"/>
      <c r="C88" s="32"/>
      <c r="D88" s="32"/>
      <c r="E88" s="246" t="s">
        <v>99</v>
      </c>
      <c r="F88" s="241"/>
      <c r="G88" s="241"/>
      <c r="H88" s="241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4" t="s">
        <v>780</v>
      </c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6.5" customHeight="1">
      <c r="A90" s="32"/>
      <c r="B90" s="33"/>
      <c r="C90" s="32"/>
      <c r="D90" s="32"/>
      <c r="E90" s="197" t="str">
        <f>E13</f>
        <v>1.4.1c - Odstránenie vlhkosti muriva</v>
      </c>
      <c r="F90" s="241"/>
      <c r="G90" s="241"/>
      <c r="H90" s="241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2" customHeight="1">
      <c r="A92" s="32"/>
      <c r="B92" s="33"/>
      <c r="C92" s="24" t="s">
        <v>19</v>
      </c>
      <c r="D92" s="32"/>
      <c r="E92" s="32"/>
      <c r="F92" s="22" t="str">
        <f>F16</f>
        <v>Veľký Krtíš</v>
      </c>
      <c r="G92" s="32"/>
      <c r="H92" s="32"/>
      <c r="I92" s="24" t="s">
        <v>21</v>
      </c>
      <c r="J92" s="55" t="str">
        <f>IF(J16="","",J16)</f>
        <v/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6.9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4" t="s">
        <v>25</v>
      </c>
      <c r="D94" s="32"/>
      <c r="E94" s="32"/>
      <c r="F94" s="22" t="str">
        <f>E19</f>
        <v>Ministerstvo vnútra Slovenskej republiky</v>
      </c>
      <c r="G94" s="32"/>
      <c r="H94" s="32"/>
      <c r="I94" s="24" t="s">
        <v>31</v>
      </c>
      <c r="J94" s="28" t="str">
        <f>E25</f>
        <v>PROMOST s.r.o.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5.7" customHeight="1">
      <c r="A95" s="32"/>
      <c r="B95" s="33"/>
      <c r="C95" s="24" t="s">
        <v>30</v>
      </c>
      <c r="D95" s="32"/>
      <c r="E95" s="32"/>
      <c r="F95" s="22" t="str">
        <f>IF(E22="","",E22)</f>
        <v/>
      </c>
      <c r="G95" s="32"/>
      <c r="H95" s="32"/>
      <c r="I95" s="24" t="s">
        <v>36</v>
      </c>
      <c r="J95" s="28" t="str">
        <f>E28</f>
        <v>Ing. Michal Slobodník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9.25" customHeight="1">
      <c r="A97" s="32"/>
      <c r="B97" s="33"/>
      <c r="C97" s="119" t="s">
        <v>138</v>
      </c>
      <c r="D97" s="102"/>
      <c r="E97" s="102"/>
      <c r="F97" s="102"/>
      <c r="G97" s="102"/>
      <c r="H97" s="102"/>
      <c r="I97" s="102"/>
      <c r="J97" s="120" t="s">
        <v>139</v>
      </c>
      <c r="K97" s="10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10.3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22.9" customHeight="1">
      <c r="A99" s="32"/>
      <c r="B99" s="33"/>
      <c r="C99" s="121" t="s">
        <v>140</v>
      </c>
      <c r="D99" s="32"/>
      <c r="E99" s="32"/>
      <c r="F99" s="32"/>
      <c r="G99" s="32"/>
      <c r="H99" s="32"/>
      <c r="I99" s="32"/>
      <c r="J99" s="71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U99" s="14" t="s">
        <v>141</v>
      </c>
    </row>
    <row r="100" spans="1:47" s="9" customFormat="1" ht="24.95" customHeight="1">
      <c r="B100" s="122"/>
      <c r="D100" s="123" t="s">
        <v>142</v>
      </c>
      <c r="E100" s="124"/>
      <c r="F100" s="124"/>
      <c r="G100" s="124"/>
      <c r="H100" s="124"/>
      <c r="I100" s="124"/>
      <c r="J100" s="125"/>
      <c r="L100" s="122"/>
    </row>
    <row r="101" spans="1:47" s="10" customFormat="1" ht="19.899999999999999" customHeight="1">
      <c r="B101" s="126"/>
      <c r="D101" s="127" t="s">
        <v>949</v>
      </c>
      <c r="E101" s="128"/>
      <c r="F101" s="128"/>
      <c r="G101" s="128"/>
      <c r="H101" s="128"/>
      <c r="I101" s="128"/>
      <c r="J101" s="129"/>
      <c r="L101" s="126"/>
    </row>
    <row r="102" spans="1:47" s="10" customFormat="1" ht="19.899999999999999" customHeight="1">
      <c r="B102" s="126"/>
      <c r="D102" s="127" t="s">
        <v>950</v>
      </c>
      <c r="E102" s="128"/>
      <c r="F102" s="128"/>
      <c r="G102" s="128"/>
      <c r="H102" s="128"/>
      <c r="I102" s="128"/>
      <c r="J102" s="129"/>
      <c r="L102" s="126"/>
    </row>
    <row r="103" spans="1:47" s="10" customFormat="1" ht="19.899999999999999" customHeight="1">
      <c r="B103" s="126"/>
      <c r="D103" s="127" t="s">
        <v>143</v>
      </c>
      <c r="E103" s="128"/>
      <c r="F103" s="128"/>
      <c r="G103" s="128"/>
      <c r="H103" s="128"/>
      <c r="I103" s="128"/>
      <c r="J103" s="129"/>
      <c r="L103" s="126"/>
    </row>
    <row r="104" spans="1:47" s="10" customFormat="1" ht="19.899999999999999" customHeight="1">
      <c r="B104" s="126"/>
      <c r="D104" s="127" t="s">
        <v>951</v>
      </c>
      <c r="E104" s="128"/>
      <c r="F104" s="128"/>
      <c r="G104" s="128"/>
      <c r="H104" s="128"/>
      <c r="I104" s="128"/>
      <c r="J104" s="129"/>
      <c r="L104" s="126"/>
    </row>
    <row r="105" spans="1:47" s="10" customFormat="1" ht="19.899999999999999" customHeight="1">
      <c r="B105" s="126"/>
      <c r="D105" s="127" t="s">
        <v>144</v>
      </c>
      <c r="E105" s="128"/>
      <c r="F105" s="128"/>
      <c r="G105" s="128"/>
      <c r="H105" s="128"/>
      <c r="I105" s="128"/>
      <c r="J105" s="129"/>
      <c r="L105" s="126"/>
    </row>
    <row r="106" spans="1:47" s="10" customFormat="1" ht="19.899999999999999" customHeight="1">
      <c r="B106" s="126"/>
      <c r="D106" s="127" t="s">
        <v>952</v>
      </c>
      <c r="E106" s="128"/>
      <c r="F106" s="128"/>
      <c r="G106" s="128"/>
      <c r="H106" s="128"/>
      <c r="I106" s="128"/>
      <c r="J106" s="129"/>
      <c r="L106" s="126"/>
    </row>
    <row r="107" spans="1:47" s="10" customFormat="1" ht="19.899999999999999" customHeight="1">
      <c r="B107" s="126"/>
      <c r="D107" s="127" t="s">
        <v>145</v>
      </c>
      <c r="E107" s="128"/>
      <c r="F107" s="128"/>
      <c r="G107" s="128"/>
      <c r="H107" s="128"/>
      <c r="I107" s="128"/>
      <c r="J107" s="129"/>
      <c r="L107" s="126"/>
    </row>
    <row r="108" spans="1:47" s="10" customFormat="1" ht="19.899999999999999" customHeight="1">
      <c r="B108" s="126"/>
      <c r="D108" s="127" t="s">
        <v>146</v>
      </c>
      <c r="E108" s="128"/>
      <c r="F108" s="128"/>
      <c r="G108" s="128"/>
      <c r="H108" s="128"/>
      <c r="I108" s="128"/>
      <c r="J108" s="129"/>
      <c r="L108" s="126"/>
    </row>
    <row r="109" spans="1:47" s="9" customFormat="1" ht="24.95" customHeight="1">
      <c r="B109" s="122"/>
      <c r="D109" s="123" t="s">
        <v>147</v>
      </c>
      <c r="E109" s="124"/>
      <c r="F109" s="124"/>
      <c r="G109" s="124"/>
      <c r="H109" s="124"/>
      <c r="I109" s="124"/>
      <c r="J109" s="125"/>
      <c r="L109" s="122"/>
    </row>
    <row r="110" spans="1:47" s="10" customFormat="1" ht="19.899999999999999" customHeight="1">
      <c r="B110" s="126"/>
      <c r="D110" s="127" t="s">
        <v>953</v>
      </c>
      <c r="E110" s="128"/>
      <c r="F110" s="128"/>
      <c r="G110" s="128"/>
      <c r="H110" s="128"/>
      <c r="I110" s="128"/>
      <c r="J110" s="129"/>
      <c r="L110" s="126"/>
    </row>
    <row r="111" spans="1:47" s="10" customFormat="1" ht="19.899999999999999" customHeight="1">
      <c r="B111" s="126"/>
      <c r="D111" s="127" t="s">
        <v>954</v>
      </c>
      <c r="E111" s="128"/>
      <c r="F111" s="128"/>
      <c r="G111" s="128"/>
      <c r="H111" s="128"/>
      <c r="I111" s="128"/>
      <c r="J111" s="129"/>
      <c r="L111" s="126"/>
    </row>
    <row r="112" spans="1:47" s="10" customFormat="1" ht="19.899999999999999" customHeight="1">
      <c r="B112" s="126"/>
      <c r="D112" s="127" t="s">
        <v>371</v>
      </c>
      <c r="E112" s="128"/>
      <c r="F112" s="128"/>
      <c r="G112" s="128"/>
      <c r="H112" s="128"/>
      <c r="I112" s="128"/>
      <c r="J112" s="129"/>
      <c r="L112" s="126"/>
    </row>
    <row r="113" spans="1:31" s="10" customFormat="1" ht="19.899999999999999" customHeight="1">
      <c r="B113" s="126"/>
      <c r="D113" s="127" t="s">
        <v>529</v>
      </c>
      <c r="E113" s="128"/>
      <c r="F113" s="128"/>
      <c r="G113" s="128"/>
      <c r="H113" s="128"/>
      <c r="I113" s="128"/>
      <c r="J113" s="129"/>
      <c r="L113" s="126"/>
    </row>
    <row r="114" spans="1:31" s="2" customFormat="1" ht="21.7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9.25" customHeight="1">
      <c r="A116" s="32"/>
      <c r="B116" s="33"/>
      <c r="C116" s="121" t="s">
        <v>150</v>
      </c>
      <c r="D116" s="32"/>
      <c r="E116" s="32"/>
      <c r="F116" s="32"/>
      <c r="G116" s="32"/>
      <c r="H116" s="32"/>
      <c r="I116" s="32"/>
      <c r="J116" s="130"/>
      <c r="K116" s="32"/>
      <c r="L116" s="42"/>
      <c r="N116" s="131" t="s">
        <v>46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9.25" customHeight="1">
      <c r="A118" s="32"/>
      <c r="B118" s="33"/>
      <c r="C118" s="101" t="s">
        <v>131</v>
      </c>
      <c r="D118" s="102"/>
      <c r="E118" s="102"/>
      <c r="F118" s="102"/>
      <c r="G118" s="102"/>
      <c r="H118" s="102"/>
      <c r="I118" s="102"/>
      <c r="J118" s="103"/>
      <c r="K118" s="10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3" spans="1:31" s="2" customFormat="1" ht="6.95" customHeight="1">
      <c r="A123" s="32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24.95" customHeight="1">
      <c r="A124" s="32"/>
      <c r="B124" s="33"/>
      <c r="C124" s="18" t="s">
        <v>159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4" t="s">
        <v>13</v>
      </c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6.5" customHeight="1">
      <c r="A127" s="32"/>
      <c r="B127" s="33"/>
      <c r="C127" s="32"/>
      <c r="D127" s="32"/>
      <c r="E127" s="243" t="str">
        <f>E7</f>
        <v>Veľký Krtíš ODI PZ, rekonštrukcia a modernizácia objektu</v>
      </c>
      <c r="F127" s="244"/>
      <c r="G127" s="244"/>
      <c r="H127" s="244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1" customFormat="1" ht="12" customHeight="1">
      <c r="B128" s="17"/>
      <c r="C128" s="24" t="s">
        <v>133</v>
      </c>
      <c r="L128" s="17"/>
    </row>
    <row r="129" spans="1:65" s="1" customFormat="1" ht="16.5" customHeight="1">
      <c r="B129" s="17"/>
      <c r="E129" s="243" t="s">
        <v>86</v>
      </c>
      <c r="F129" s="228"/>
      <c r="G129" s="228"/>
      <c r="H129" s="228"/>
      <c r="L129" s="17"/>
    </row>
    <row r="130" spans="1:65" s="1" customFormat="1" ht="12" customHeight="1">
      <c r="B130" s="17"/>
      <c r="C130" s="24" t="s">
        <v>134</v>
      </c>
      <c r="L130" s="17"/>
    </row>
    <row r="131" spans="1:65" s="2" customFormat="1" ht="16.5" customHeight="1">
      <c r="A131" s="32"/>
      <c r="B131" s="33"/>
      <c r="C131" s="32"/>
      <c r="D131" s="32"/>
      <c r="E131" s="246" t="s">
        <v>99</v>
      </c>
      <c r="F131" s="241"/>
      <c r="G131" s="241"/>
      <c r="H131" s="241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2" customHeight="1">
      <c r="A132" s="32"/>
      <c r="B132" s="33"/>
      <c r="C132" s="24" t="s">
        <v>780</v>
      </c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6.5" customHeight="1">
      <c r="A133" s="32"/>
      <c r="B133" s="33"/>
      <c r="C133" s="32"/>
      <c r="D133" s="32"/>
      <c r="E133" s="197" t="str">
        <f>E13</f>
        <v>1.4.1c - Odstránenie vlhkosti muriva</v>
      </c>
      <c r="F133" s="241"/>
      <c r="G133" s="241"/>
      <c r="H133" s="241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6.95" customHeight="1">
      <c r="A134" s="32"/>
      <c r="B134" s="33"/>
      <c r="C134" s="32"/>
      <c r="D134" s="32"/>
      <c r="E134" s="32"/>
      <c r="F134" s="32"/>
      <c r="G134" s="32"/>
      <c r="H134" s="32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2" customFormat="1" ht="12" customHeight="1">
      <c r="A135" s="32"/>
      <c r="B135" s="33"/>
      <c r="C135" s="24" t="s">
        <v>19</v>
      </c>
      <c r="D135" s="32"/>
      <c r="E135" s="32"/>
      <c r="F135" s="22" t="str">
        <f>F16</f>
        <v>Veľký Krtíš</v>
      </c>
      <c r="G135" s="32"/>
      <c r="H135" s="32"/>
      <c r="I135" s="24" t="s">
        <v>21</v>
      </c>
      <c r="J135" s="55" t="str">
        <f>IF(J16="","",J16)</f>
        <v/>
      </c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5" s="2" customFormat="1" ht="6.95" customHeight="1">
      <c r="A136" s="32"/>
      <c r="B136" s="33"/>
      <c r="C136" s="32"/>
      <c r="D136" s="32"/>
      <c r="E136" s="32"/>
      <c r="F136" s="32"/>
      <c r="G136" s="32"/>
      <c r="H136" s="32"/>
      <c r="I136" s="32"/>
      <c r="J136" s="32"/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65" s="2" customFormat="1" ht="15.2" customHeight="1">
      <c r="A137" s="32"/>
      <c r="B137" s="33"/>
      <c r="C137" s="24" t="s">
        <v>25</v>
      </c>
      <c r="D137" s="32"/>
      <c r="E137" s="32"/>
      <c r="F137" s="22" t="str">
        <f>E19</f>
        <v>Ministerstvo vnútra Slovenskej republiky</v>
      </c>
      <c r="G137" s="32"/>
      <c r="H137" s="32"/>
      <c r="I137" s="24" t="s">
        <v>31</v>
      </c>
      <c r="J137" s="28" t="str">
        <f>E25</f>
        <v>PROMOST s.r.o.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65" s="2" customFormat="1" ht="25.7" customHeight="1">
      <c r="A138" s="32"/>
      <c r="B138" s="33"/>
      <c r="C138" s="24" t="s">
        <v>30</v>
      </c>
      <c r="D138" s="32"/>
      <c r="E138" s="32"/>
      <c r="F138" s="22" t="str">
        <f>IF(E22="","",E22)</f>
        <v/>
      </c>
      <c r="G138" s="32"/>
      <c r="H138" s="32"/>
      <c r="I138" s="24" t="s">
        <v>36</v>
      </c>
      <c r="J138" s="28" t="str">
        <f>E28</f>
        <v>Ing. Michal Slobodník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65" s="2" customFormat="1" ht="10.35" customHeight="1">
      <c r="A139" s="32"/>
      <c r="B139" s="33"/>
      <c r="C139" s="32"/>
      <c r="D139" s="32"/>
      <c r="E139" s="32"/>
      <c r="F139" s="32"/>
      <c r="G139" s="32"/>
      <c r="H139" s="32"/>
      <c r="I139" s="32"/>
      <c r="J139" s="32"/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65" s="11" customFormat="1" ht="29.25" customHeight="1">
      <c r="A140" s="140"/>
      <c r="B140" s="141"/>
      <c r="C140" s="142" t="s">
        <v>160</v>
      </c>
      <c r="D140" s="143" t="s">
        <v>67</v>
      </c>
      <c r="E140" s="143" t="s">
        <v>63</v>
      </c>
      <c r="F140" s="143" t="s">
        <v>64</v>
      </c>
      <c r="G140" s="143" t="s">
        <v>161</v>
      </c>
      <c r="H140" s="143" t="s">
        <v>162</v>
      </c>
      <c r="I140" s="143" t="s">
        <v>163</v>
      </c>
      <c r="J140" s="144" t="s">
        <v>139</v>
      </c>
      <c r="K140" s="145" t="s">
        <v>164</v>
      </c>
      <c r="L140" s="146"/>
      <c r="M140" s="62" t="s">
        <v>1</v>
      </c>
      <c r="N140" s="63" t="s">
        <v>46</v>
      </c>
      <c r="O140" s="63" t="s">
        <v>165</v>
      </c>
      <c r="P140" s="63" t="s">
        <v>166</v>
      </c>
      <c r="Q140" s="63" t="s">
        <v>167</v>
      </c>
      <c r="R140" s="63" t="s">
        <v>168</v>
      </c>
      <c r="S140" s="63" t="s">
        <v>169</v>
      </c>
      <c r="T140" s="64" t="s">
        <v>170</v>
      </c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</row>
    <row r="141" spans="1:65" s="2" customFormat="1" ht="22.9" customHeight="1">
      <c r="A141" s="32"/>
      <c r="B141" s="33"/>
      <c r="C141" s="69" t="s">
        <v>136</v>
      </c>
      <c r="D141" s="32"/>
      <c r="E141" s="32"/>
      <c r="F141" s="32"/>
      <c r="G141" s="32"/>
      <c r="H141" s="32"/>
      <c r="I141" s="32"/>
      <c r="J141" s="147"/>
      <c r="K141" s="32"/>
      <c r="L141" s="33"/>
      <c r="M141" s="65"/>
      <c r="N141" s="56"/>
      <c r="O141" s="66"/>
      <c r="P141" s="148">
        <f>P142+P227</f>
        <v>0</v>
      </c>
      <c r="Q141" s="66"/>
      <c r="R141" s="148">
        <f>R142+R227</f>
        <v>183.6361272</v>
      </c>
      <c r="S141" s="66"/>
      <c r="T141" s="149">
        <f>T142+T227</f>
        <v>109.375615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4" t="s">
        <v>81</v>
      </c>
      <c r="AU141" s="14" t="s">
        <v>141</v>
      </c>
      <c r="BK141" s="150">
        <f>BK142+BK227</f>
        <v>0</v>
      </c>
    </row>
    <row r="142" spans="1:65" s="12" customFormat="1" ht="25.9" customHeight="1">
      <c r="B142" s="151"/>
      <c r="D142" s="152" t="s">
        <v>81</v>
      </c>
      <c r="E142" s="153" t="s">
        <v>171</v>
      </c>
      <c r="F142" s="153" t="s">
        <v>172</v>
      </c>
      <c r="I142" s="154"/>
      <c r="J142" s="155"/>
      <c r="L142" s="151"/>
      <c r="M142" s="156"/>
      <c r="N142" s="157"/>
      <c r="O142" s="157"/>
      <c r="P142" s="158">
        <f>P143+P170+P179+P182+P189+P195+P205+P225</f>
        <v>0</v>
      </c>
      <c r="Q142" s="157"/>
      <c r="R142" s="158">
        <f>R143+R170+R179+R182+R189+R195+R205+R225</f>
        <v>182.30685086</v>
      </c>
      <c r="S142" s="157"/>
      <c r="T142" s="159">
        <f>T143+T170+T179+T182+T189+T195+T205+T225</f>
        <v>109.249765</v>
      </c>
      <c r="AR142" s="152" t="s">
        <v>88</v>
      </c>
      <c r="AT142" s="160" t="s">
        <v>81</v>
      </c>
      <c r="AU142" s="160" t="s">
        <v>82</v>
      </c>
      <c r="AY142" s="152" t="s">
        <v>173</v>
      </c>
      <c r="BK142" s="161">
        <f>BK143+BK170+BK179+BK182+BK189+BK195+BK205+BK225</f>
        <v>0</v>
      </c>
    </row>
    <row r="143" spans="1:65" s="12" customFormat="1" ht="22.9" customHeight="1">
      <c r="B143" s="151"/>
      <c r="D143" s="152" t="s">
        <v>81</v>
      </c>
      <c r="E143" s="162" t="s">
        <v>88</v>
      </c>
      <c r="F143" s="162" t="s">
        <v>955</v>
      </c>
      <c r="I143" s="154"/>
      <c r="J143" s="163"/>
      <c r="L143" s="151"/>
      <c r="M143" s="156"/>
      <c r="N143" s="157"/>
      <c r="O143" s="157"/>
      <c r="P143" s="158">
        <f>SUM(P144:P169)</f>
        <v>0</v>
      </c>
      <c r="Q143" s="157"/>
      <c r="R143" s="158">
        <f>SUM(R144:R169)</f>
        <v>98.658648490000004</v>
      </c>
      <c r="S143" s="157"/>
      <c r="T143" s="159">
        <f>SUM(T144:T169)</f>
        <v>45.851444999999998</v>
      </c>
      <c r="AR143" s="152" t="s">
        <v>88</v>
      </c>
      <c r="AT143" s="160" t="s">
        <v>81</v>
      </c>
      <c r="AU143" s="160" t="s">
        <v>88</v>
      </c>
      <c r="AY143" s="152" t="s">
        <v>173</v>
      </c>
      <c r="BK143" s="161">
        <f>SUM(BK144:BK169)</f>
        <v>0</v>
      </c>
    </row>
    <row r="144" spans="1:65" s="2" customFormat="1" ht="24.2" customHeight="1">
      <c r="A144" s="32"/>
      <c r="B144" s="132"/>
      <c r="C144" s="164" t="s">
        <v>88</v>
      </c>
      <c r="D144" s="164" t="s">
        <v>175</v>
      </c>
      <c r="E144" s="165" t="s">
        <v>956</v>
      </c>
      <c r="F144" s="166" t="s">
        <v>957</v>
      </c>
      <c r="G144" s="167" t="s">
        <v>178</v>
      </c>
      <c r="H144" s="168">
        <v>88.064999999999998</v>
      </c>
      <c r="I144" s="169"/>
      <c r="J144" s="170"/>
      <c r="K144" s="171"/>
      <c r="L144" s="33"/>
      <c r="M144" s="172" t="s">
        <v>1</v>
      </c>
      <c r="N144" s="173" t="s">
        <v>48</v>
      </c>
      <c r="O144" s="58"/>
      <c r="P144" s="174">
        <f t="shared" ref="P144:P169" si="0">O144*H144</f>
        <v>0</v>
      </c>
      <c r="Q144" s="174">
        <v>0</v>
      </c>
      <c r="R144" s="174">
        <f t="shared" ref="R144:R169" si="1">Q144*H144</f>
        <v>0</v>
      </c>
      <c r="S144" s="174">
        <v>0.22500000000000001</v>
      </c>
      <c r="T144" s="175">
        <f t="shared" ref="T144:T169" si="2">S144*H144</f>
        <v>19.814624999999999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6" t="s">
        <v>105</v>
      </c>
      <c r="AT144" s="176" t="s">
        <v>175</v>
      </c>
      <c r="AU144" s="176" t="s">
        <v>93</v>
      </c>
      <c r="AY144" s="14" t="s">
        <v>173</v>
      </c>
      <c r="BE144" s="100">
        <f t="shared" ref="BE144:BE169" si="3">IF(N144="základná",J144,0)</f>
        <v>0</v>
      </c>
      <c r="BF144" s="100">
        <f t="shared" ref="BF144:BF169" si="4">IF(N144="znížená",J144,0)</f>
        <v>0</v>
      </c>
      <c r="BG144" s="100">
        <f t="shared" ref="BG144:BG169" si="5">IF(N144="zákl. prenesená",J144,0)</f>
        <v>0</v>
      </c>
      <c r="BH144" s="100">
        <f t="shared" ref="BH144:BH169" si="6">IF(N144="zníž. prenesená",J144,0)</f>
        <v>0</v>
      </c>
      <c r="BI144" s="100">
        <f t="shared" ref="BI144:BI169" si="7">IF(N144="nulová",J144,0)</f>
        <v>0</v>
      </c>
      <c r="BJ144" s="14" t="s">
        <v>93</v>
      </c>
      <c r="BK144" s="100">
        <f t="shared" ref="BK144:BK169" si="8">ROUND(I144*H144,2)</f>
        <v>0</v>
      </c>
      <c r="BL144" s="14" t="s">
        <v>105</v>
      </c>
      <c r="BM144" s="176" t="s">
        <v>958</v>
      </c>
    </row>
    <row r="145" spans="1:65" s="2" customFormat="1" ht="24.2" customHeight="1">
      <c r="A145" s="32"/>
      <c r="B145" s="132"/>
      <c r="C145" s="164" t="s">
        <v>93</v>
      </c>
      <c r="D145" s="164" t="s">
        <v>175</v>
      </c>
      <c r="E145" s="165" t="s">
        <v>959</v>
      </c>
      <c r="F145" s="166" t="s">
        <v>960</v>
      </c>
      <c r="G145" s="167" t="s">
        <v>178</v>
      </c>
      <c r="H145" s="168">
        <v>82.394999999999996</v>
      </c>
      <c r="I145" s="169"/>
      <c r="J145" s="170"/>
      <c r="K145" s="171"/>
      <c r="L145" s="33"/>
      <c r="M145" s="172" t="s">
        <v>1</v>
      </c>
      <c r="N145" s="173" t="s">
        <v>48</v>
      </c>
      <c r="O145" s="58"/>
      <c r="P145" s="174">
        <f t="shared" si="0"/>
        <v>0</v>
      </c>
      <c r="Q145" s="174">
        <v>0</v>
      </c>
      <c r="R145" s="174">
        <f t="shared" si="1"/>
        <v>0</v>
      </c>
      <c r="S145" s="174">
        <v>0.316</v>
      </c>
      <c r="T145" s="175">
        <f t="shared" si="2"/>
        <v>26.036819999999999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6" t="s">
        <v>105</v>
      </c>
      <c r="AT145" s="176" t="s">
        <v>175</v>
      </c>
      <c r="AU145" s="176" t="s">
        <v>93</v>
      </c>
      <c r="AY145" s="14" t="s">
        <v>173</v>
      </c>
      <c r="BE145" s="100">
        <f t="shared" si="3"/>
        <v>0</v>
      </c>
      <c r="BF145" s="100">
        <f t="shared" si="4"/>
        <v>0</v>
      </c>
      <c r="BG145" s="100">
        <f t="shared" si="5"/>
        <v>0</v>
      </c>
      <c r="BH145" s="100">
        <f t="shared" si="6"/>
        <v>0</v>
      </c>
      <c r="BI145" s="100">
        <f t="shared" si="7"/>
        <v>0</v>
      </c>
      <c r="BJ145" s="14" t="s">
        <v>93</v>
      </c>
      <c r="BK145" s="100">
        <f t="shared" si="8"/>
        <v>0</v>
      </c>
      <c r="BL145" s="14" t="s">
        <v>105</v>
      </c>
      <c r="BM145" s="176" t="s">
        <v>961</v>
      </c>
    </row>
    <row r="146" spans="1:65" s="2" customFormat="1" ht="24.2" customHeight="1">
      <c r="A146" s="32"/>
      <c r="B146" s="132"/>
      <c r="C146" s="164" t="s">
        <v>102</v>
      </c>
      <c r="D146" s="164" t="s">
        <v>175</v>
      </c>
      <c r="E146" s="165" t="s">
        <v>962</v>
      </c>
      <c r="F146" s="166" t="s">
        <v>963</v>
      </c>
      <c r="G146" s="167" t="s">
        <v>178</v>
      </c>
      <c r="H146" s="168">
        <v>170.46</v>
      </c>
      <c r="I146" s="169"/>
      <c r="J146" s="170"/>
      <c r="K146" s="171"/>
      <c r="L146" s="33"/>
      <c r="M146" s="172" t="s">
        <v>1</v>
      </c>
      <c r="N146" s="173" t="s">
        <v>48</v>
      </c>
      <c r="O146" s="58"/>
      <c r="P146" s="174">
        <f t="shared" si="0"/>
        <v>0</v>
      </c>
      <c r="Q146" s="174">
        <v>0</v>
      </c>
      <c r="R146" s="174">
        <f t="shared" si="1"/>
        <v>0</v>
      </c>
      <c r="S146" s="174">
        <v>0</v>
      </c>
      <c r="T146" s="175">
        <f t="shared" si="2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6" t="s">
        <v>105</v>
      </c>
      <c r="AT146" s="176" t="s">
        <v>175</v>
      </c>
      <c r="AU146" s="176" t="s">
        <v>93</v>
      </c>
      <c r="AY146" s="14" t="s">
        <v>173</v>
      </c>
      <c r="BE146" s="100">
        <f t="shared" si="3"/>
        <v>0</v>
      </c>
      <c r="BF146" s="100">
        <f t="shared" si="4"/>
        <v>0</v>
      </c>
      <c r="BG146" s="100">
        <f t="shared" si="5"/>
        <v>0</v>
      </c>
      <c r="BH146" s="100">
        <f t="shared" si="6"/>
        <v>0</v>
      </c>
      <c r="BI146" s="100">
        <f t="shared" si="7"/>
        <v>0</v>
      </c>
      <c r="BJ146" s="14" t="s">
        <v>93</v>
      </c>
      <c r="BK146" s="100">
        <f t="shared" si="8"/>
        <v>0</v>
      </c>
      <c r="BL146" s="14" t="s">
        <v>105</v>
      </c>
      <c r="BM146" s="176" t="s">
        <v>964</v>
      </c>
    </row>
    <row r="147" spans="1:65" s="2" customFormat="1" ht="24.2" customHeight="1">
      <c r="A147" s="32"/>
      <c r="B147" s="132"/>
      <c r="C147" s="164" t="s">
        <v>105</v>
      </c>
      <c r="D147" s="164" t="s">
        <v>175</v>
      </c>
      <c r="E147" s="165" t="s">
        <v>965</v>
      </c>
      <c r="F147" s="166" t="s">
        <v>966</v>
      </c>
      <c r="G147" s="167" t="s">
        <v>967</v>
      </c>
      <c r="H147" s="168">
        <v>180</v>
      </c>
      <c r="I147" s="169"/>
      <c r="J147" s="170"/>
      <c r="K147" s="171"/>
      <c r="L147" s="33"/>
      <c r="M147" s="172" t="s">
        <v>1</v>
      </c>
      <c r="N147" s="173" t="s">
        <v>48</v>
      </c>
      <c r="O147" s="58"/>
      <c r="P147" s="174">
        <f t="shared" si="0"/>
        <v>0</v>
      </c>
      <c r="Q147" s="174">
        <v>0</v>
      </c>
      <c r="R147" s="174">
        <f t="shared" si="1"/>
        <v>0</v>
      </c>
      <c r="S147" s="174">
        <v>0</v>
      </c>
      <c r="T147" s="175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6" t="s">
        <v>105</v>
      </c>
      <c r="AT147" s="176" t="s">
        <v>175</v>
      </c>
      <c r="AU147" s="176" t="s">
        <v>93</v>
      </c>
      <c r="AY147" s="14" t="s">
        <v>173</v>
      </c>
      <c r="BE147" s="100">
        <f t="shared" si="3"/>
        <v>0</v>
      </c>
      <c r="BF147" s="100">
        <f t="shared" si="4"/>
        <v>0</v>
      </c>
      <c r="BG147" s="100">
        <f t="shared" si="5"/>
        <v>0</v>
      </c>
      <c r="BH147" s="100">
        <f t="shared" si="6"/>
        <v>0</v>
      </c>
      <c r="BI147" s="100">
        <f t="shared" si="7"/>
        <v>0</v>
      </c>
      <c r="BJ147" s="14" t="s">
        <v>93</v>
      </c>
      <c r="BK147" s="100">
        <f t="shared" si="8"/>
        <v>0</v>
      </c>
      <c r="BL147" s="14" t="s">
        <v>105</v>
      </c>
      <c r="BM147" s="176" t="s">
        <v>968</v>
      </c>
    </row>
    <row r="148" spans="1:65" s="2" customFormat="1" ht="14.45" customHeight="1">
      <c r="A148" s="32"/>
      <c r="B148" s="132"/>
      <c r="C148" s="164" t="s">
        <v>191</v>
      </c>
      <c r="D148" s="164" t="s">
        <v>175</v>
      </c>
      <c r="E148" s="165" t="s">
        <v>969</v>
      </c>
      <c r="F148" s="166" t="s">
        <v>970</v>
      </c>
      <c r="G148" s="167" t="s">
        <v>261</v>
      </c>
      <c r="H148" s="168">
        <v>44.314999999999998</v>
      </c>
      <c r="I148" s="169"/>
      <c r="J148" s="170"/>
      <c r="K148" s="171"/>
      <c r="L148" s="33"/>
      <c r="M148" s="172" t="s">
        <v>1</v>
      </c>
      <c r="N148" s="173" t="s">
        <v>48</v>
      </c>
      <c r="O148" s="58"/>
      <c r="P148" s="174">
        <f t="shared" si="0"/>
        <v>0</v>
      </c>
      <c r="Q148" s="174">
        <v>1.0710000000000001E-2</v>
      </c>
      <c r="R148" s="174">
        <f t="shared" si="1"/>
        <v>0.47461365</v>
      </c>
      <c r="S148" s="174">
        <v>0</v>
      </c>
      <c r="T148" s="175">
        <f t="shared" si="2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6" t="s">
        <v>105</v>
      </c>
      <c r="AT148" s="176" t="s">
        <v>175</v>
      </c>
      <c r="AU148" s="176" t="s">
        <v>93</v>
      </c>
      <c r="AY148" s="14" t="s">
        <v>173</v>
      </c>
      <c r="BE148" s="100">
        <f t="shared" si="3"/>
        <v>0</v>
      </c>
      <c r="BF148" s="100">
        <f t="shared" si="4"/>
        <v>0</v>
      </c>
      <c r="BG148" s="100">
        <f t="shared" si="5"/>
        <v>0</v>
      </c>
      <c r="BH148" s="100">
        <f t="shared" si="6"/>
        <v>0</v>
      </c>
      <c r="BI148" s="100">
        <f t="shared" si="7"/>
        <v>0</v>
      </c>
      <c r="BJ148" s="14" t="s">
        <v>93</v>
      </c>
      <c r="BK148" s="100">
        <f t="shared" si="8"/>
        <v>0</v>
      </c>
      <c r="BL148" s="14" t="s">
        <v>105</v>
      </c>
      <c r="BM148" s="176" t="s">
        <v>971</v>
      </c>
    </row>
    <row r="149" spans="1:65" s="2" customFormat="1" ht="14.45" customHeight="1">
      <c r="A149" s="32"/>
      <c r="B149" s="132"/>
      <c r="C149" s="164" t="s">
        <v>180</v>
      </c>
      <c r="D149" s="164" t="s">
        <v>175</v>
      </c>
      <c r="E149" s="165" t="s">
        <v>972</v>
      </c>
      <c r="F149" s="166" t="s">
        <v>973</v>
      </c>
      <c r="G149" s="167" t="s">
        <v>261</v>
      </c>
      <c r="H149" s="168">
        <v>21.6</v>
      </c>
      <c r="I149" s="169"/>
      <c r="J149" s="170"/>
      <c r="K149" s="171"/>
      <c r="L149" s="33"/>
      <c r="M149" s="172" t="s">
        <v>1</v>
      </c>
      <c r="N149" s="173" t="s">
        <v>48</v>
      </c>
      <c r="O149" s="58"/>
      <c r="P149" s="174">
        <f t="shared" si="0"/>
        <v>0</v>
      </c>
      <c r="Q149" s="174">
        <v>5.9540000000000003E-2</v>
      </c>
      <c r="R149" s="174">
        <f t="shared" si="1"/>
        <v>1.2860640000000001</v>
      </c>
      <c r="S149" s="174">
        <v>0</v>
      </c>
      <c r="T149" s="175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6" t="s">
        <v>105</v>
      </c>
      <c r="AT149" s="176" t="s">
        <v>175</v>
      </c>
      <c r="AU149" s="176" t="s">
        <v>93</v>
      </c>
      <c r="AY149" s="14" t="s">
        <v>173</v>
      </c>
      <c r="BE149" s="100">
        <f t="shared" si="3"/>
        <v>0</v>
      </c>
      <c r="BF149" s="100">
        <f t="shared" si="4"/>
        <v>0</v>
      </c>
      <c r="BG149" s="100">
        <f t="shared" si="5"/>
        <v>0</v>
      </c>
      <c r="BH149" s="100">
        <f t="shared" si="6"/>
        <v>0</v>
      </c>
      <c r="BI149" s="100">
        <f t="shared" si="7"/>
        <v>0</v>
      </c>
      <c r="BJ149" s="14" t="s">
        <v>93</v>
      </c>
      <c r="BK149" s="100">
        <f t="shared" si="8"/>
        <v>0</v>
      </c>
      <c r="BL149" s="14" t="s">
        <v>105</v>
      </c>
      <c r="BM149" s="176" t="s">
        <v>974</v>
      </c>
    </row>
    <row r="150" spans="1:65" s="2" customFormat="1" ht="24.2" customHeight="1">
      <c r="A150" s="32"/>
      <c r="B150" s="132"/>
      <c r="C150" s="164" t="s">
        <v>198</v>
      </c>
      <c r="D150" s="164" t="s">
        <v>175</v>
      </c>
      <c r="E150" s="165" t="s">
        <v>975</v>
      </c>
      <c r="F150" s="166" t="s">
        <v>976</v>
      </c>
      <c r="G150" s="167" t="s">
        <v>261</v>
      </c>
      <c r="H150" s="168">
        <v>92.5</v>
      </c>
      <c r="I150" s="169"/>
      <c r="J150" s="170"/>
      <c r="K150" s="171"/>
      <c r="L150" s="33"/>
      <c r="M150" s="172" t="s">
        <v>1</v>
      </c>
      <c r="N150" s="173" t="s">
        <v>48</v>
      </c>
      <c r="O150" s="58"/>
      <c r="P150" s="174">
        <f t="shared" si="0"/>
        <v>0</v>
      </c>
      <c r="Q150" s="174">
        <v>3.8999999999999998E-3</v>
      </c>
      <c r="R150" s="174">
        <f t="shared" si="1"/>
        <v>0.36074999999999996</v>
      </c>
      <c r="S150" s="174">
        <v>0</v>
      </c>
      <c r="T150" s="175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6" t="s">
        <v>105</v>
      </c>
      <c r="AT150" s="176" t="s">
        <v>175</v>
      </c>
      <c r="AU150" s="176" t="s">
        <v>93</v>
      </c>
      <c r="AY150" s="14" t="s">
        <v>173</v>
      </c>
      <c r="BE150" s="100">
        <f t="shared" si="3"/>
        <v>0</v>
      </c>
      <c r="BF150" s="100">
        <f t="shared" si="4"/>
        <v>0</v>
      </c>
      <c r="BG150" s="100">
        <f t="shared" si="5"/>
        <v>0</v>
      </c>
      <c r="BH150" s="100">
        <f t="shared" si="6"/>
        <v>0</v>
      </c>
      <c r="BI150" s="100">
        <f t="shared" si="7"/>
        <v>0</v>
      </c>
      <c r="BJ150" s="14" t="s">
        <v>93</v>
      </c>
      <c r="BK150" s="100">
        <f t="shared" si="8"/>
        <v>0</v>
      </c>
      <c r="BL150" s="14" t="s">
        <v>105</v>
      </c>
      <c r="BM150" s="176" t="s">
        <v>977</v>
      </c>
    </row>
    <row r="151" spans="1:65" s="2" customFormat="1" ht="24.2" customHeight="1">
      <c r="A151" s="32"/>
      <c r="B151" s="132"/>
      <c r="C151" s="164" t="s">
        <v>202</v>
      </c>
      <c r="D151" s="164" t="s">
        <v>175</v>
      </c>
      <c r="E151" s="165" t="s">
        <v>978</v>
      </c>
      <c r="F151" s="166" t="s">
        <v>979</v>
      </c>
      <c r="G151" s="167" t="s">
        <v>438</v>
      </c>
      <c r="H151" s="168">
        <v>127.85899999999999</v>
      </c>
      <c r="I151" s="169"/>
      <c r="J151" s="170"/>
      <c r="K151" s="171"/>
      <c r="L151" s="33"/>
      <c r="M151" s="172" t="s">
        <v>1</v>
      </c>
      <c r="N151" s="173" t="s">
        <v>48</v>
      </c>
      <c r="O151" s="58"/>
      <c r="P151" s="174">
        <f t="shared" si="0"/>
        <v>0</v>
      </c>
      <c r="Q151" s="174">
        <v>0</v>
      </c>
      <c r="R151" s="174">
        <f t="shared" si="1"/>
        <v>0</v>
      </c>
      <c r="S151" s="174">
        <v>0</v>
      </c>
      <c r="T151" s="175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6" t="s">
        <v>105</v>
      </c>
      <c r="AT151" s="176" t="s">
        <v>175</v>
      </c>
      <c r="AU151" s="176" t="s">
        <v>93</v>
      </c>
      <c r="AY151" s="14" t="s">
        <v>173</v>
      </c>
      <c r="BE151" s="100">
        <f t="shared" si="3"/>
        <v>0</v>
      </c>
      <c r="BF151" s="100">
        <f t="shared" si="4"/>
        <v>0</v>
      </c>
      <c r="BG151" s="100">
        <f t="shared" si="5"/>
        <v>0</v>
      </c>
      <c r="BH151" s="100">
        <f t="shared" si="6"/>
        <v>0</v>
      </c>
      <c r="BI151" s="100">
        <f t="shared" si="7"/>
        <v>0</v>
      </c>
      <c r="BJ151" s="14" t="s">
        <v>93</v>
      </c>
      <c r="BK151" s="100">
        <f t="shared" si="8"/>
        <v>0</v>
      </c>
      <c r="BL151" s="14" t="s">
        <v>105</v>
      </c>
      <c r="BM151" s="176" t="s">
        <v>980</v>
      </c>
    </row>
    <row r="152" spans="1:65" s="2" customFormat="1" ht="24.2" customHeight="1">
      <c r="A152" s="32"/>
      <c r="B152" s="132"/>
      <c r="C152" s="164" t="s">
        <v>206</v>
      </c>
      <c r="D152" s="164" t="s">
        <v>175</v>
      </c>
      <c r="E152" s="165" t="s">
        <v>981</v>
      </c>
      <c r="F152" s="166" t="s">
        <v>982</v>
      </c>
      <c r="G152" s="167" t="s">
        <v>438</v>
      </c>
      <c r="H152" s="168">
        <v>127.85899999999999</v>
      </c>
      <c r="I152" s="169"/>
      <c r="J152" s="170"/>
      <c r="K152" s="171"/>
      <c r="L152" s="33"/>
      <c r="M152" s="172" t="s">
        <v>1</v>
      </c>
      <c r="N152" s="173" t="s">
        <v>48</v>
      </c>
      <c r="O152" s="58"/>
      <c r="P152" s="174">
        <f t="shared" si="0"/>
        <v>0</v>
      </c>
      <c r="Q152" s="174">
        <v>0</v>
      </c>
      <c r="R152" s="174">
        <f t="shared" si="1"/>
        <v>0</v>
      </c>
      <c r="S152" s="174">
        <v>0</v>
      </c>
      <c r="T152" s="175">
        <f t="shared" si="2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6" t="s">
        <v>105</v>
      </c>
      <c r="AT152" s="176" t="s">
        <v>175</v>
      </c>
      <c r="AU152" s="176" t="s">
        <v>93</v>
      </c>
      <c r="AY152" s="14" t="s">
        <v>173</v>
      </c>
      <c r="BE152" s="100">
        <f t="shared" si="3"/>
        <v>0</v>
      </c>
      <c r="BF152" s="100">
        <f t="shared" si="4"/>
        <v>0</v>
      </c>
      <c r="BG152" s="100">
        <f t="shared" si="5"/>
        <v>0</v>
      </c>
      <c r="BH152" s="100">
        <f t="shared" si="6"/>
        <v>0</v>
      </c>
      <c r="BI152" s="100">
        <f t="shared" si="7"/>
        <v>0</v>
      </c>
      <c r="BJ152" s="14" t="s">
        <v>93</v>
      </c>
      <c r="BK152" s="100">
        <f t="shared" si="8"/>
        <v>0</v>
      </c>
      <c r="BL152" s="14" t="s">
        <v>105</v>
      </c>
      <c r="BM152" s="176" t="s">
        <v>983</v>
      </c>
    </row>
    <row r="153" spans="1:65" s="2" customFormat="1" ht="37.9" customHeight="1">
      <c r="A153" s="32"/>
      <c r="B153" s="132"/>
      <c r="C153" s="164" t="s">
        <v>210</v>
      </c>
      <c r="D153" s="164" t="s">
        <v>175</v>
      </c>
      <c r="E153" s="165" t="s">
        <v>984</v>
      </c>
      <c r="F153" s="166" t="s">
        <v>985</v>
      </c>
      <c r="G153" s="167" t="s">
        <v>438</v>
      </c>
      <c r="H153" s="168">
        <v>6.4850000000000003</v>
      </c>
      <c r="I153" s="169"/>
      <c r="J153" s="170"/>
      <c r="K153" s="171"/>
      <c r="L153" s="33"/>
      <c r="M153" s="172" t="s">
        <v>1</v>
      </c>
      <c r="N153" s="173" t="s">
        <v>48</v>
      </c>
      <c r="O153" s="58"/>
      <c r="P153" s="174">
        <f t="shared" si="0"/>
        <v>0</v>
      </c>
      <c r="Q153" s="174">
        <v>0</v>
      </c>
      <c r="R153" s="174">
        <f t="shared" si="1"/>
        <v>0</v>
      </c>
      <c r="S153" s="174">
        <v>0</v>
      </c>
      <c r="T153" s="175">
        <f t="shared" si="2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6" t="s">
        <v>105</v>
      </c>
      <c r="AT153" s="176" t="s">
        <v>175</v>
      </c>
      <c r="AU153" s="176" t="s">
        <v>93</v>
      </c>
      <c r="AY153" s="14" t="s">
        <v>173</v>
      </c>
      <c r="BE153" s="100">
        <f t="shared" si="3"/>
        <v>0</v>
      </c>
      <c r="BF153" s="100">
        <f t="shared" si="4"/>
        <v>0</v>
      </c>
      <c r="BG153" s="100">
        <f t="shared" si="5"/>
        <v>0</v>
      </c>
      <c r="BH153" s="100">
        <f t="shared" si="6"/>
        <v>0</v>
      </c>
      <c r="BI153" s="100">
        <f t="shared" si="7"/>
        <v>0</v>
      </c>
      <c r="BJ153" s="14" t="s">
        <v>93</v>
      </c>
      <c r="BK153" s="100">
        <f t="shared" si="8"/>
        <v>0</v>
      </c>
      <c r="BL153" s="14" t="s">
        <v>105</v>
      </c>
      <c r="BM153" s="176" t="s">
        <v>986</v>
      </c>
    </row>
    <row r="154" spans="1:65" s="2" customFormat="1" ht="24.2" customHeight="1">
      <c r="A154" s="32"/>
      <c r="B154" s="132"/>
      <c r="C154" s="164" t="s">
        <v>214</v>
      </c>
      <c r="D154" s="164" t="s">
        <v>175</v>
      </c>
      <c r="E154" s="165" t="s">
        <v>987</v>
      </c>
      <c r="F154" s="166" t="s">
        <v>988</v>
      </c>
      <c r="G154" s="167" t="s">
        <v>438</v>
      </c>
      <c r="H154" s="168">
        <v>1.946</v>
      </c>
      <c r="I154" s="169"/>
      <c r="J154" s="170"/>
      <c r="K154" s="171"/>
      <c r="L154" s="33"/>
      <c r="M154" s="172" t="s">
        <v>1</v>
      </c>
      <c r="N154" s="173" t="s">
        <v>48</v>
      </c>
      <c r="O154" s="58"/>
      <c r="P154" s="174">
        <f t="shared" si="0"/>
        <v>0</v>
      </c>
      <c r="Q154" s="174">
        <v>0</v>
      </c>
      <c r="R154" s="174">
        <f t="shared" si="1"/>
        <v>0</v>
      </c>
      <c r="S154" s="174">
        <v>0</v>
      </c>
      <c r="T154" s="175">
        <f t="shared" si="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6" t="s">
        <v>105</v>
      </c>
      <c r="AT154" s="176" t="s">
        <v>175</v>
      </c>
      <c r="AU154" s="176" t="s">
        <v>93</v>
      </c>
      <c r="AY154" s="14" t="s">
        <v>173</v>
      </c>
      <c r="BE154" s="100">
        <f t="shared" si="3"/>
        <v>0</v>
      </c>
      <c r="BF154" s="100">
        <f t="shared" si="4"/>
        <v>0</v>
      </c>
      <c r="BG154" s="100">
        <f t="shared" si="5"/>
        <v>0</v>
      </c>
      <c r="BH154" s="100">
        <f t="shared" si="6"/>
        <v>0</v>
      </c>
      <c r="BI154" s="100">
        <f t="shared" si="7"/>
        <v>0</v>
      </c>
      <c r="BJ154" s="14" t="s">
        <v>93</v>
      </c>
      <c r="BK154" s="100">
        <f t="shared" si="8"/>
        <v>0</v>
      </c>
      <c r="BL154" s="14" t="s">
        <v>105</v>
      </c>
      <c r="BM154" s="176" t="s">
        <v>989</v>
      </c>
    </row>
    <row r="155" spans="1:65" s="2" customFormat="1" ht="24.2" customHeight="1">
      <c r="A155" s="32"/>
      <c r="B155" s="132"/>
      <c r="C155" s="164" t="s">
        <v>218</v>
      </c>
      <c r="D155" s="164" t="s">
        <v>175</v>
      </c>
      <c r="E155" s="165" t="s">
        <v>990</v>
      </c>
      <c r="F155" s="166" t="s">
        <v>991</v>
      </c>
      <c r="G155" s="167" t="s">
        <v>438</v>
      </c>
      <c r="H155" s="168">
        <v>1.2969999999999999</v>
      </c>
      <c r="I155" s="169"/>
      <c r="J155" s="170"/>
      <c r="K155" s="171"/>
      <c r="L155" s="33"/>
      <c r="M155" s="172" t="s">
        <v>1</v>
      </c>
      <c r="N155" s="173" t="s">
        <v>48</v>
      </c>
      <c r="O155" s="58"/>
      <c r="P155" s="174">
        <f t="shared" si="0"/>
        <v>0</v>
      </c>
      <c r="Q155" s="174">
        <v>0</v>
      </c>
      <c r="R155" s="174">
        <f t="shared" si="1"/>
        <v>0</v>
      </c>
      <c r="S155" s="174">
        <v>0</v>
      </c>
      <c r="T155" s="175">
        <f t="shared" si="2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6" t="s">
        <v>105</v>
      </c>
      <c r="AT155" s="176" t="s">
        <v>175</v>
      </c>
      <c r="AU155" s="176" t="s">
        <v>93</v>
      </c>
      <c r="AY155" s="14" t="s">
        <v>173</v>
      </c>
      <c r="BE155" s="100">
        <f t="shared" si="3"/>
        <v>0</v>
      </c>
      <c r="BF155" s="100">
        <f t="shared" si="4"/>
        <v>0</v>
      </c>
      <c r="BG155" s="100">
        <f t="shared" si="5"/>
        <v>0</v>
      </c>
      <c r="BH155" s="100">
        <f t="shared" si="6"/>
        <v>0</v>
      </c>
      <c r="BI155" s="100">
        <f t="shared" si="7"/>
        <v>0</v>
      </c>
      <c r="BJ155" s="14" t="s">
        <v>93</v>
      </c>
      <c r="BK155" s="100">
        <f t="shared" si="8"/>
        <v>0</v>
      </c>
      <c r="BL155" s="14" t="s">
        <v>105</v>
      </c>
      <c r="BM155" s="176" t="s">
        <v>992</v>
      </c>
    </row>
    <row r="156" spans="1:65" s="2" customFormat="1" ht="24.2" customHeight="1">
      <c r="A156" s="32"/>
      <c r="B156" s="132"/>
      <c r="C156" s="164" t="s">
        <v>222</v>
      </c>
      <c r="D156" s="164" t="s">
        <v>175</v>
      </c>
      <c r="E156" s="165" t="s">
        <v>993</v>
      </c>
      <c r="F156" s="166" t="s">
        <v>994</v>
      </c>
      <c r="G156" s="167" t="s">
        <v>438</v>
      </c>
      <c r="H156" s="168">
        <v>25.94</v>
      </c>
      <c r="I156" s="169"/>
      <c r="J156" s="170"/>
      <c r="K156" s="171"/>
      <c r="L156" s="33"/>
      <c r="M156" s="172" t="s">
        <v>1</v>
      </c>
      <c r="N156" s="173" t="s">
        <v>48</v>
      </c>
      <c r="O156" s="58"/>
      <c r="P156" s="174">
        <f t="shared" si="0"/>
        <v>0</v>
      </c>
      <c r="Q156" s="174">
        <v>0</v>
      </c>
      <c r="R156" s="174">
        <f t="shared" si="1"/>
        <v>0</v>
      </c>
      <c r="S156" s="174">
        <v>0</v>
      </c>
      <c r="T156" s="175">
        <f t="shared" si="2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6" t="s">
        <v>105</v>
      </c>
      <c r="AT156" s="176" t="s">
        <v>175</v>
      </c>
      <c r="AU156" s="176" t="s">
        <v>93</v>
      </c>
      <c r="AY156" s="14" t="s">
        <v>173</v>
      </c>
      <c r="BE156" s="100">
        <f t="shared" si="3"/>
        <v>0</v>
      </c>
      <c r="BF156" s="100">
        <f t="shared" si="4"/>
        <v>0</v>
      </c>
      <c r="BG156" s="100">
        <f t="shared" si="5"/>
        <v>0</v>
      </c>
      <c r="BH156" s="100">
        <f t="shared" si="6"/>
        <v>0</v>
      </c>
      <c r="BI156" s="100">
        <f t="shared" si="7"/>
        <v>0</v>
      </c>
      <c r="BJ156" s="14" t="s">
        <v>93</v>
      </c>
      <c r="BK156" s="100">
        <f t="shared" si="8"/>
        <v>0</v>
      </c>
      <c r="BL156" s="14" t="s">
        <v>105</v>
      </c>
      <c r="BM156" s="176" t="s">
        <v>995</v>
      </c>
    </row>
    <row r="157" spans="1:65" s="2" customFormat="1" ht="24.2" customHeight="1">
      <c r="A157" s="32"/>
      <c r="B157" s="132"/>
      <c r="C157" s="164" t="s">
        <v>226</v>
      </c>
      <c r="D157" s="164" t="s">
        <v>175</v>
      </c>
      <c r="E157" s="165" t="s">
        <v>996</v>
      </c>
      <c r="F157" s="166" t="s">
        <v>997</v>
      </c>
      <c r="G157" s="167" t="s">
        <v>438</v>
      </c>
      <c r="H157" s="168">
        <v>25.94</v>
      </c>
      <c r="I157" s="169"/>
      <c r="J157" s="170"/>
      <c r="K157" s="171"/>
      <c r="L157" s="33"/>
      <c r="M157" s="172" t="s">
        <v>1</v>
      </c>
      <c r="N157" s="173" t="s">
        <v>48</v>
      </c>
      <c r="O157" s="58"/>
      <c r="P157" s="174">
        <f t="shared" si="0"/>
        <v>0</v>
      </c>
      <c r="Q157" s="174">
        <v>0</v>
      </c>
      <c r="R157" s="174">
        <f t="shared" si="1"/>
        <v>0</v>
      </c>
      <c r="S157" s="174">
        <v>0</v>
      </c>
      <c r="T157" s="175">
        <f t="shared" si="2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6" t="s">
        <v>105</v>
      </c>
      <c r="AT157" s="176" t="s">
        <v>175</v>
      </c>
      <c r="AU157" s="176" t="s">
        <v>93</v>
      </c>
      <c r="AY157" s="14" t="s">
        <v>173</v>
      </c>
      <c r="BE157" s="100">
        <f t="shared" si="3"/>
        <v>0</v>
      </c>
      <c r="BF157" s="100">
        <f t="shared" si="4"/>
        <v>0</v>
      </c>
      <c r="BG157" s="100">
        <f t="shared" si="5"/>
        <v>0</v>
      </c>
      <c r="BH157" s="100">
        <f t="shared" si="6"/>
        <v>0</v>
      </c>
      <c r="BI157" s="100">
        <f t="shared" si="7"/>
        <v>0</v>
      </c>
      <c r="BJ157" s="14" t="s">
        <v>93</v>
      </c>
      <c r="BK157" s="100">
        <f t="shared" si="8"/>
        <v>0</v>
      </c>
      <c r="BL157" s="14" t="s">
        <v>105</v>
      </c>
      <c r="BM157" s="176" t="s">
        <v>998</v>
      </c>
    </row>
    <row r="158" spans="1:65" s="2" customFormat="1" ht="24.2" customHeight="1">
      <c r="A158" s="32"/>
      <c r="B158" s="132"/>
      <c r="C158" s="164" t="s">
        <v>230</v>
      </c>
      <c r="D158" s="164" t="s">
        <v>175</v>
      </c>
      <c r="E158" s="165" t="s">
        <v>999</v>
      </c>
      <c r="F158" s="166" t="s">
        <v>1000</v>
      </c>
      <c r="G158" s="167" t="s">
        <v>178</v>
      </c>
      <c r="H158" s="168">
        <v>77.819000000000003</v>
      </c>
      <c r="I158" s="169"/>
      <c r="J158" s="170"/>
      <c r="K158" s="171"/>
      <c r="L158" s="33"/>
      <c r="M158" s="172" t="s">
        <v>1</v>
      </c>
      <c r="N158" s="173" t="s">
        <v>48</v>
      </c>
      <c r="O158" s="58"/>
      <c r="P158" s="174">
        <f t="shared" si="0"/>
        <v>0</v>
      </c>
      <c r="Q158" s="174">
        <v>6.9999999999999999E-4</v>
      </c>
      <c r="R158" s="174">
        <f t="shared" si="1"/>
        <v>5.4473300000000002E-2</v>
      </c>
      <c r="S158" s="174">
        <v>0</v>
      </c>
      <c r="T158" s="175">
        <f t="shared" si="2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6" t="s">
        <v>105</v>
      </c>
      <c r="AT158" s="176" t="s">
        <v>175</v>
      </c>
      <c r="AU158" s="176" t="s">
        <v>93</v>
      </c>
      <c r="AY158" s="14" t="s">
        <v>173</v>
      </c>
      <c r="BE158" s="100">
        <f t="shared" si="3"/>
        <v>0</v>
      </c>
      <c r="BF158" s="100">
        <f t="shared" si="4"/>
        <v>0</v>
      </c>
      <c r="BG158" s="100">
        <f t="shared" si="5"/>
        <v>0</v>
      </c>
      <c r="BH158" s="100">
        <f t="shared" si="6"/>
        <v>0</v>
      </c>
      <c r="BI158" s="100">
        <f t="shared" si="7"/>
        <v>0</v>
      </c>
      <c r="BJ158" s="14" t="s">
        <v>93</v>
      </c>
      <c r="BK158" s="100">
        <f t="shared" si="8"/>
        <v>0</v>
      </c>
      <c r="BL158" s="14" t="s">
        <v>105</v>
      </c>
      <c r="BM158" s="176" t="s">
        <v>1001</v>
      </c>
    </row>
    <row r="159" spans="1:65" s="2" customFormat="1" ht="14.45" customHeight="1">
      <c r="A159" s="32"/>
      <c r="B159" s="132"/>
      <c r="C159" s="164" t="s">
        <v>234</v>
      </c>
      <c r="D159" s="164" t="s">
        <v>175</v>
      </c>
      <c r="E159" s="165" t="s">
        <v>1002</v>
      </c>
      <c r="F159" s="166" t="s">
        <v>1003</v>
      </c>
      <c r="G159" s="167" t="s">
        <v>178</v>
      </c>
      <c r="H159" s="168">
        <v>77.819000000000003</v>
      </c>
      <c r="I159" s="169"/>
      <c r="J159" s="170"/>
      <c r="K159" s="171"/>
      <c r="L159" s="33"/>
      <c r="M159" s="172" t="s">
        <v>1</v>
      </c>
      <c r="N159" s="173" t="s">
        <v>48</v>
      </c>
      <c r="O159" s="58"/>
      <c r="P159" s="174">
        <f t="shared" si="0"/>
        <v>0</v>
      </c>
      <c r="Q159" s="174">
        <v>0</v>
      </c>
      <c r="R159" s="174">
        <f t="shared" si="1"/>
        <v>0</v>
      </c>
      <c r="S159" s="174">
        <v>0</v>
      </c>
      <c r="T159" s="175">
        <f t="shared" si="2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6" t="s">
        <v>105</v>
      </c>
      <c r="AT159" s="176" t="s">
        <v>175</v>
      </c>
      <c r="AU159" s="176" t="s">
        <v>93</v>
      </c>
      <c r="AY159" s="14" t="s">
        <v>173</v>
      </c>
      <c r="BE159" s="100">
        <f t="shared" si="3"/>
        <v>0</v>
      </c>
      <c r="BF159" s="100">
        <f t="shared" si="4"/>
        <v>0</v>
      </c>
      <c r="BG159" s="100">
        <f t="shared" si="5"/>
        <v>0</v>
      </c>
      <c r="BH159" s="100">
        <f t="shared" si="6"/>
        <v>0</v>
      </c>
      <c r="BI159" s="100">
        <f t="shared" si="7"/>
        <v>0</v>
      </c>
      <c r="BJ159" s="14" t="s">
        <v>93</v>
      </c>
      <c r="BK159" s="100">
        <f t="shared" si="8"/>
        <v>0</v>
      </c>
      <c r="BL159" s="14" t="s">
        <v>105</v>
      </c>
      <c r="BM159" s="176" t="s">
        <v>1004</v>
      </c>
    </row>
    <row r="160" spans="1:65" s="2" customFormat="1" ht="24.2" customHeight="1">
      <c r="A160" s="32"/>
      <c r="B160" s="132"/>
      <c r="C160" s="164" t="s">
        <v>239</v>
      </c>
      <c r="D160" s="164" t="s">
        <v>175</v>
      </c>
      <c r="E160" s="165" t="s">
        <v>1005</v>
      </c>
      <c r="F160" s="166" t="s">
        <v>1006</v>
      </c>
      <c r="G160" s="167" t="s">
        <v>438</v>
      </c>
      <c r="H160" s="168">
        <v>153.79900000000001</v>
      </c>
      <c r="I160" s="169"/>
      <c r="J160" s="170"/>
      <c r="K160" s="171"/>
      <c r="L160" s="33"/>
      <c r="M160" s="172" t="s">
        <v>1</v>
      </c>
      <c r="N160" s="173" t="s">
        <v>48</v>
      </c>
      <c r="O160" s="58"/>
      <c r="P160" s="174">
        <f t="shared" si="0"/>
        <v>0</v>
      </c>
      <c r="Q160" s="174">
        <v>4.6000000000000001E-4</v>
      </c>
      <c r="R160" s="174">
        <f t="shared" si="1"/>
        <v>7.0747540000000012E-2</v>
      </c>
      <c r="S160" s="174">
        <v>0</v>
      </c>
      <c r="T160" s="175">
        <f t="shared" si="2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6" t="s">
        <v>105</v>
      </c>
      <c r="AT160" s="176" t="s">
        <v>175</v>
      </c>
      <c r="AU160" s="176" t="s">
        <v>93</v>
      </c>
      <c r="AY160" s="14" t="s">
        <v>173</v>
      </c>
      <c r="BE160" s="100">
        <f t="shared" si="3"/>
        <v>0</v>
      </c>
      <c r="BF160" s="100">
        <f t="shared" si="4"/>
        <v>0</v>
      </c>
      <c r="BG160" s="100">
        <f t="shared" si="5"/>
        <v>0</v>
      </c>
      <c r="BH160" s="100">
        <f t="shared" si="6"/>
        <v>0</v>
      </c>
      <c r="BI160" s="100">
        <f t="shared" si="7"/>
        <v>0</v>
      </c>
      <c r="BJ160" s="14" t="s">
        <v>93</v>
      </c>
      <c r="BK160" s="100">
        <f t="shared" si="8"/>
        <v>0</v>
      </c>
      <c r="BL160" s="14" t="s">
        <v>105</v>
      </c>
      <c r="BM160" s="176" t="s">
        <v>1007</v>
      </c>
    </row>
    <row r="161" spans="1:65" s="2" customFormat="1" ht="24.2" customHeight="1">
      <c r="A161" s="32"/>
      <c r="B161" s="132"/>
      <c r="C161" s="164" t="s">
        <v>243</v>
      </c>
      <c r="D161" s="164" t="s">
        <v>175</v>
      </c>
      <c r="E161" s="165" t="s">
        <v>1008</v>
      </c>
      <c r="F161" s="166" t="s">
        <v>1009</v>
      </c>
      <c r="G161" s="167" t="s">
        <v>438</v>
      </c>
      <c r="H161" s="168">
        <v>153.79900000000001</v>
      </c>
      <c r="I161" s="169"/>
      <c r="J161" s="170"/>
      <c r="K161" s="171"/>
      <c r="L161" s="33"/>
      <c r="M161" s="172" t="s">
        <v>1</v>
      </c>
      <c r="N161" s="173" t="s">
        <v>48</v>
      </c>
      <c r="O161" s="58"/>
      <c r="P161" s="174">
        <f t="shared" si="0"/>
        <v>0</v>
      </c>
      <c r="Q161" s="174">
        <v>0</v>
      </c>
      <c r="R161" s="174">
        <f t="shared" si="1"/>
        <v>0</v>
      </c>
      <c r="S161" s="174">
        <v>0</v>
      </c>
      <c r="T161" s="175">
        <f t="shared" si="2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6" t="s">
        <v>105</v>
      </c>
      <c r="AT161" s="176" t="s">
        <v>175</v>
      </c>
      <c r="AU161" s="176" t="s">
        <v>93</v>
      </c>
      <c r="AY161" s="14" t="s">
        <v>173</v>
      </c>
      <c r="BE161" s="100">
        <f t="shared" si="3"/>
        <v>0</v>
      </c>
      <c r="BF161" s="100">
        <f t="shared" si="4"/>
        <v>0</v>
      </c>
      <c r="BG161" s="100">
        <f t="shared" si="5"/>
        <v>0</v>
      </c>
      <c r="BH161" s="100">
        <f t="shared" si="6"/>
        <v>0</v>
      </c>
      <c r="BI161" s="100">
        <f t="shared" si="7"/>
        <v>0</v>
      </c>
      <c r="BJ161" s="14" t="s">
        <v>93</v>
      </c>
      <c r="BK161" s="100">
        <f t="shared" si="8"/>
        <v>0</v>
      </c>
      <c r="BL161" s="14" t="s">
        <v>105</v>
      </c>
      <c r="BM161" s="176" t="s">
        <v>1010</v>
      </c>
    </row>
    <row r="162" spans="1:65" s="2" customFormat="1" ht="24.2" customHeight="1">
      <c r="A162" s="32"/>
      <c r="B162" s="132"/>
      <c r="C162" s="164" t="s">
        <v>247</v>
      </c>
      <c r="D162" s="164" t="s">
        <v>175</v>
      </c>
      <c r="E162" s="165" t="s">
        <v>1011</v>
      </c>
      <c r="F162" s="166" t="s">
        <v>1012</v>
      </c>
      <c r="G162" s="167" t="s">
        <v>438</v>
      </c>
      <c r="H162" s="168">
        <v>153.79900000000001</v>
      </c>
      <c r="I162" s="169"/>
      <c r="J162" s="170"/>
      <c r="K162" s="171"/>
      <c r="L162" s="33"/>
      <c r="M162" s="172" t="s">
        <v>1</v>
      </c>
      <c r="N162" s="173" t="s">
        <v>48</v>
      </c>
      <c r="O162" s="58"/>
      <c r="P162" s="174">
        <f t="shared" si="0"/>
        <v>0</v>
      </c>
      <c r="Q162" s="174">
        <v>0</v>
      </c>
      <c r="R162" s="174">
        <f t="shared" si="1"/>
        <v>0</v>
      </c>
      <c r="S162" s="174">
        <v>0</v>
      </c>
      <c r="T162" s="175">
        <f t="shared" si="2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6" t="s">
        <v>105</v>
      </c>
      <c r="AT162" s="176" t="s">
        <v>175</v>
      </c>
      <c r="AU162" s="176" t="s">
        <v>93</v>
      </c>
      <c r="AY162" s="14" t="s">
        <v>173</v>
      </c>
      <c r="BE162" s="100">
        <f t="shared" si="3"/>
        <v>0</v>
      </c>
      <c r="BF162" s="100">
        <f t="shared" si="4"/>
        <v>0</v>
      </c>
      <c r="BG162" s="100">
        <f t="shared" si="5"/>
        <v>0</v>
      </c>
      <c r="BH162" s="100">
        <f t="shared" si="6"/>
        <v>0</v>
      </c>
      <c r="BI162" s="100">
        <f t="shared" si="7"/>
        <v>0</v>
      </c>
      <c r="BJ162" s="14" t="s">
        <v>93</v>
      </c>
      <c r="BK162" s="100">
        <f t="shared" si="8"/>
        <v>0</v>
      </c>
      <c r="BL162" s="14" t="s">
        <v>105</v>
      </c>
      <c r="BM162" s="176" t="s">
        <v>1013</v>
      </c>
    </row>
    <row r="163" spans="1:65" s="2" customFormat="1" ht="24.2" customHeight="1">
      <c r="A163" s="32"/>
      <c r="B163" s="132"/>
      <c r="C163" s="164" t="s">
        <v>7</v>
      </c>
      <c r="D163" s="164" t="s">
        <v>175</v>
      </c>
      <c r="E163" s="165" t="s">
        <v>1014</v>
      </c>
      <c r="F163" s="166" t="s">
        <v>1015</v>
      </c>
      <c r="G163" s="167" t="s">
        <v>438</v>
      </c>
      <c r="H163" s="168">
        <v>153.79900000000001</v>
      </c>
      <c r="I163" s="169"/>
      <c r="J163" s="170"/>
      <c r="K163" s="171"/>
      <c r="L163" s="33"/>
      <c r="M163" s="172" t="s">
        <v>1</v>
      </c>
      <c r="N163" s="173" t="s">
        <v>48</v>
      </c>
      <c r="O163" s="58"/>
      <c r="P163" s="174">
        <f t="shared" si="0"/>
        <v>0</v>
      </c>
      <c r="Q163" s="174">
        <v>0</v>
      </c>
      <c r="R163" s="174">
        <f t="shared" si="1"/>
        <v>0</v>
      </c>
      <c r="S163" s="174">
        <v>0</v>
      </c>
      <c r="T163" s="175">
        <f t="shared" si="2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6" t="s">
        <v>105</v>
      </c>
      <c r="AT163" s="176" t="s">
        <v>175</v>
      </c>
      <c r="AU163" s="176" t="s">
        <v>93</v>
      </c>
      <c r="AY163" s="14" t="s">
        <v>173</v>
      </c>
      <c r="BE163" s="100">
        <f t="shared" si="3"/>
        <v>0</v>
      </c>
      <c r="BF163" s="100">
        <f t="shared" si="4"/>
        <v>0</v>
      </c>
      <c r="BG163" s="100">
        <f t="shared" si="5"/>
        <v>0</v>
      </c>
      <c r="BH163" s="100">
        <f t="shared" si="6"/>
        <v>0</v>
      </c>
      <c r="BI163" s="100">
        <f t="shared" si="7"/>
        <v>0</v>
      </c>
      <c r="BJ163" s="14" t="s">
        <v>93</v>
      </c>
      <c r="BK163" s="100">
        <f t="shared" si="8"/>
        <v>0</v>
      </c>
      <c r="BL163" s="14" t="s">
        <v>105</v>
      </c>
      <c r="BM163" s="176" t="s">
        <v>1016</v>
      </c>
    </row>
    <row r="164" spans="1:65" s="2" customFormat="1" ht="14.45" customHeight="1">
      <c r="A164" s="32"/>
      <c r="B164" s="132"/>
      <c r="C164" s="164" t="s">
        <v>254</v>
      </c>
      <c r="D164" s="164" t="s">
        <v>175</v>
      </c>
      <c r="E164" s="165" t="s">
        <v>1017</v>
      </c>
      <c r="F164" s="166" t="s">
        <v>1018</v>
      </c>
      <c r="G164" s="167" t="s">
        <v>438</v>
      </c>
      <c r="H164" s="168">
        <v>25.94</v>
      </c>
      <c r="I164" s="169"/>
      <c r="J164" s="170"/>
      <c r="K164" s="171"/>
      <c r="L164" s="33"/>
      <c r="M164" s="172" t="s">
        <v>1</v>
      </c>
      <c r="N164" s="173" t="s">
        <v>48</v>
      </c>
      <c r="O164" s="58"/>
      <c r="P164" s="174">
        <f t="shared" si="0"/>
        <v>0</v>
      </c>
      <c r="Q164" s="174">
        <v>0</v>
      </c>
      <c r="R164" s="174">
        <f t="shared" si="1"/>
        <v>0</v>
      </c>
      <c r="S164" s="174">
        <v>0</v>
      </c>
      <c r="T164" s="175">
        <f t="shared" si="2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6" t="s">
        <v>105</v>
      </c>
      <c r="AT164" s="176" t="s">
        <v>175</v>
      </c>
      <c r="AU164" s="176" t="s">
        <v>93</v>
      </c>
      <c r="AY164" s="14" t="s">
        <v>173</v>
      </c>
      <c r="BE164" s="100">
        <f t="shared" si="3"/>
        <v>0</v>
      </c>
      <c r="BF164" s="100">
        <f t="shared" si="4"/>
        <v>0</v>
      </c>
      <c r="BG164" s="100">
        <f t="shared" si="5"/>
        <v>0</v>
      </c>
      <c r="BH164" s="100">
        <f t="shared" si="6"/>
        <v>0</v>
      </c>
      <c r="BI164" s="100">
        <f t="shared" si="7"/>
        <v>0</v>
      </c>
      <c r="BJ164" s="14" t="s">
        <v>93</v>
      </c>
      <c r="BK164" s="100">
        <f t="shared" si="8"/>
        <v>0</v>
      </c>
      <c r="BL164" s="14" t="s">
        <v>105</v>
      </c>
      <c r="BM164" s="176" t="s">
        <v>1019</v>
      </c>
    </row>
    <row r="165" spans="1:65" s="2" customFormat="1" ht="24.2" customHeight="1">
      <c r="A165" s="32"/>
      <c r="B165" s="132"/>
      <c r="C165" s="164" t="s">
        <v>258</v>
      </c>
      <c r="D165" s="164" t="s">
        <v>175</v>
      </c>
      <c r="E165" s="165" t="s">
        <v>1020</v>
      </c>
      <c r="F165" s="166" t="s">
        <v>1021</v>
      </c>
      <c r="G165" s="167" t="s">
        <v>438</v>
      </c>
      <c r="H165" s="168">
        <v>127.85899999999999</v>
      </c>
      <c r="I165" s="169"/>
      <c r="J165" s="170"/>
      <c r="K165" s="171"/>
      <c r="L165" s="33"/>
      <c r="M165" s="172" t="s">
        <v>1</v>
      </c>
      <c r="N165" s="173" t="s">
        <v>48</v>
      </c>
      <c r="O165" s="58"/>
      <c r="P165" s="174">
        <f t="shared" si="0"/>
        <v>0</v>
      </c>
      <c r="Q165" s="174">
        <v>0</v>
      </c>
      <c r="R165" s="174">
        <f t="shared" si="1"/>
        <v>0</v>
      </c>
      <c r="S165" s="174">
        <v>0</v>
      </c>
      <c r="T165" s="175">
        <f t="shared" si="2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6" t="s">
        <v>105</v>
      </c>
      <c r="AT165" s="176" t="s">
        <v>175</v>
      </c>
      <c r="AU165" s="176" t="s">
        <v>93</v>
      </c>
      <c r="AY165" s="14" t="s">
        <v>173</v>
      </c>
      <c r="BE165" s="100">
        <f t="shared" si="3"/>
        <v>0</v>
      </c>
      <c r="BF165" s="100">
        <f t="shared" si="4"/>
        <v>0</v>
      </c>
      <c r="BG165" s="100">
        <f t="shared" si="5"/>
        <v>0</v>
      </c>
      <c r="BH165" s="100">
        <f t="shared" si="6"/>
        <v>0</v>
      </c>
      <c r="BI165" s="100">
        <f t="shared" si="7"/>
        <v>0</v>
      </c>
      <c r="BJ165" s="14" t="s">
        <v>93</v>
      </c>
      <c r="BK165" s="100">
        <f t="shared" si="8"/>
        <v>0</v>
      </c>
      <c r="BL165" s="14" t="s">
        <v>105</v>
      </c>
      <c r="BM165" s="176" t="s">
        <v>1022</v>
      </c>
    </row>
    <row r="166" spans="1:65" s="2" customFormat="1" ht="24.2" customHeight="1">
      <c r="A166" s="32"/>
      <c r="B166" s="132"/>
      <c r="C166" s="164" t="s">
        <v>263</v>
      </c>
      <c r="D166" s="164" t="s">
        <v>175</v>
      </c>
      <c r="E166" s="165" t="s">
        <v>1023</v>
      </c>
      <c r="F166" s="166" t="s">
        <v>1024</v>
      </c>
      <c r="G166" s="167" t="s">
        <v>438</v>
      </c>
      <c r="H166" s="168">
        <v>95.894000000000005</v>
      </c>
      <c r="I166" s="169"/>
      <c r="J166" s="170"/>
      <c r="K166" s="171"/>
      <c r="L166" s="33"/>
      <c r="M166" s="172" t="s">
        <v>1</v>
      </c>
      <c r="N166" s="173" t="s">
        <v>48</v>
      </c>
      <c r="O166" s="58"/>
      <c r="P166" s="174">
        <f t="shared" si="0"/>
        <v>0</v>
      </c>
      <c r="Q166" s="174">
        <v>0</v>
      </c>
      <c r="R166" s="174">
        <f t="shared" si="1"/>
        <v>0</v>
      </c>
      <c r="S166" s="174">
        <v>0</v>
      </c>
      <c r="T166" s="175">
        <f t="shared" si="2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6" t="s">
        <v>105</v>
      </c>
      <c r="AT166" s="176" t="s">
        <v>175</v>
      </c>
      <c r="AU166" s="176" t="s">
        <v>93</v>
      </c>
      <c r="AY166" s="14" t="s">
        <v>173</v>
      </c>
      <c r="BE166" s="100">
        <f t="shared" si="3"/>
        <v>0</v>
      </c>
      <c r="BF166" s="100">
        <f t="shared" si="4"/>
        <v>0</v>
      </c>
      <c r="BG166" s="100">
        <f t="shared" si="5"/>
        <v>0</v>
      </c>
      <c r="BH166" s="100">
        <f t="shared" si="6"/>
        <v>0</v>
      </c>
      <c r="BI166" s="100">
        <f t="shared" si="7"/>
        <v>0</v>
      </c>
      <c r="BJ166" s="14" t="s">
        <v>93</v>
      </c>
      <c r="BK166" s="100">
        <f t="shared" si="8"/>
        <v>0</v>
      </c>
      <c r="BL166" s="14" t="s">
        <v>105</v>
      </c>
      <c r="BM166" s="176" t="s">
        <v>1025</v>
      </c>
    </row>
    <row r="167" spans="1:65" s="2" customFormat="1" ht="24.2" customHeight="1">
      <c r="A167" s="32"/>
      <c r="B167" s="132"/>
      <c r="C167" s="164" t="s">
        <v>267</v>
      </c>
      <c r="D167" s="164" t="s">
        <v>175</v>
      </c>
      <c r="E167" s="165" t="s">
        <v>1026</v>
      </c>
      <c r="F167" s="166" t="s">
        <v>1027</v>
      </c>
      <c r="G167" s="167" t="s">
        <v>438</v>
      </c>
      <c r="H167" s="168">
        <v>57.905000000000001</v>
      </c>
      <c r="I167" s="169"/>
      <c r="J167" s="170"/>
      <c r="K167" s="171"/>
      <c r="L167" s="33"/>
      <c r="M167" s="172" t="s">
        <v>1</v>
      </c>
      <c r="N167" s="173" t="s">
        <v>48</v>
      </c>
      <c r="O167" s="58"/>
      <c r="P167" s="174">
        <f t="shared" si="0"/>
        <v>0</v>
      </c>
      <c r="Q167" s="174">
        <v>0</v>
      </c>
      <c r="R167" s="174">
        <f t="shared" si="1"/>
        <v>0</v>
      </c>
      <c r="S167" s="174">
        <v>0</v>
      </c>
      <c r="T167" s="175">
        <f t="shared" si="2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6" t="s">
        <v>105</v>
      </c>
      <c r="AT167" s="176" t="s">
        <v>175</v>
      </c>
      <c r="AU167" s="176" t="s">
        <v>93</v>
      </c>
      <c r="AY167" s="14" t="s">
        <v>173</v>
      </c>
      <c r="BE167" s="100">
        <f t="shared" si="3"/>
        <v>0</v>
      </c>
      <c r="BF167" s="100">
        <f t="shared" si="4"/>
        <v>0</v>
      </c>
      <c r="BG167" s="100">
        <f t="shared" si="5"/>
        <v>0</v>
      </c>
      <c r="BH167" s="100">
        <f t="shared" si="6"/>
        <v>0</v>
      </c>
      <c r="BI167" s="100">
        <f t="shared" si="7"/>
        <v>0</v>
      </c>
      <c r="BJ167" s="14" t="s">
        <v>93</v>
      </c>
      <c r="BK167" s="100">
        <f t="shared" si="8"/>
        <v>0</v>
      </c>
      <c r="BL167" s="14" t="s">
        <v>105</v>
      </c>
      <c r="BM167" s="176" t="s">
        <v>1028</v>
      </c>
    </row>
    <row r="168" spans="1:65" s="2" customFormat="1" ht="24.2" customHeight="1">
      <c r="A168" s="32"/>
      <c r="B168" s="132"/>
      <c r="C168" s="177" t="s">
        <v>271</v>
      </c>
      <c r="D168" s="177" t="s">
        <v>341</v>
      </c>
      <c r="E168" s="178" t="s">
        <v>1029</v>
      </c>
      <c r="F168" s="179" t="s">
        <v>1030</v>
      </c>
      <c r="G168" s="180" t="s">
        <v>300</v>
      </c>
      <c r="H168" s="181">
        <v>96.412000000000006</v>
      </c>
      <c r="I168" s="182"/>
      <c r="J168" s="183"/>
      <c r="K168" s="184"/>
      <c r="L168" s="185"/>
      <c r="M168" s="186" t="s">
        <v>1</v>
      </c>
      <c r="N168" s="187" t="s">
        <v>48</v>
      </c>
      <c r="O168" s="58"/>
      <c r="P168" s="174">
        <f t="shared" si="0"/>
        <v>0</v>
      </c>
      <c r="Q168" s="174">
        <v>1</v>
      </c>
      <c r="R168" s="174">
        <f t="shared" si="1"/>
        <v>96.412000000000006</v>
      </c>
      <c r="S168" s="174">
        <v>0</v>
      </c>
      <c r="T168" s="175">
        <f t="shared" si="2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6" t="s">
        <v>202</v>
      </c>
      <c r="AT168" s="176" t="s">
        <v>341</v>
      </c>
      <c r="AU168" s="176" t="s">
        <v>93</v>
      </c>
      <c r="AY168" s="14" t="s">
        <v>173</v>
      </c>
      <c r="BE168" s="100">
        <f t="shared" si="3"/>
        <v>0</v>
      </c>
      <c r="BF168" s="100">
        <f t="shared" si="4"/>
        <v>0</v>
      </c>
      <c r="BG168" s="100">
        <f t="shared" si="5"/>
        <v>0</v>
      </c>
      <c r="BH168" s="100">
        <f t="shared" si="6"/>
        <v>0</v>
      </c>
      <c r="BI168" s="100">
        <f t="shared" si="7"/>
        <v>0</v>
      </c>
      <c r="BJ168" s="14" t="s">
        <v>93</v>
      </c>
      <c r="BK168" s="100">
        <f t="shared" si="8"/>
        <v>0</v>
      </c>
      <c r="BL168" s="14" t="s">
        <v>105</v>
      </c>
      <c r="BM168" s="176" t="s">
        <v>1031</v>
      </c>
    </row>
    <row r="169" spans="1:65" s="2" customFormat="1" ht="24.2" customHeight="1">
      <c r="A169" s="32"/>
      <c r="B169" s="132"/>
      <c r="C169" s="164" t="s">
        <v>275</v>
      </c>
      <c r="D169" s="164" t="s">
        <v>175</v>
      </c>
      <c r="E169" s="165" t="s">
        <v>1032</v>
      </c>
      <c r="F169" s="166" t="s">
        <v>1033</v>
      </c>
      <c r="G169" s="167" t="s">
        <v>178</v>
      </c>
      <c r="H169" s="168">
        <v>386.03300000000002</v>
      </c>
      <c r="I169" s="169"/>
      <c r="J169" s="170"/>
      <c r="K169" s="171"/>
      <c r="L169" s="33"/>
      <c r="M169" s="172" t="s">
        <v>1</v>
      </c>
      <c r="N169" s="173" t="s">
        <v>48</v>
      </c>
      <c r="O169" s="58"/>
      <c r="P169" s="174">
        <f t="shared" si="0"/>
        <v>0</v>
      </c>
      <c r="Q169" s="174">
        <v>0</v>
      </c>
      <c r="R169" s="174">
        <f t="shared" si="1"/>
        <v>0</v>
      </c>
      <c r="S169" s="174">
        <v>0</v>
      </c>
      <c r="T169" s="175">
        <f t="shared" si="2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6" t="s">
        <v>105</v>
      </c>
      <c r="AT169" s="176" t="s">
        <v>175</v>
      </c>
      <c r="AU169" s="176" t="s">
        <v>93</v>
      </c>
      <c r="AY169" s="14" t="s">
        <v>173</v>
      </c>
      <c r="BE169" s="100">
        <f t="shared" si="3"/>
        <v>0</v>
      </c>
      <c r="BF169" s="100">
        <f t="shared" si="4"/>
        <v>0</v>
      </c>
      <c r="BG169" s="100">
        <f t="shared" si="5"/>
        <v>0</v>
      </c>
      <c r="BH169" s="100">
        <f t="shared" si="6"/>
        <v>0</v>
      </c>
      <c r="BI169" s="100">
        <f t="shared" si="7"/>
        <v>0</v>
      </c>
      <c r="BJ169" s="14" t="s">
        <v>93</v>
      </c>
      <c r="BK169" s="100">
        <f t="shared" si="8"/>
        <v>0</v>
      </c>
      <c r="BL169" s="14" t="s">
        <v>105</v>
      </c>
      <c r="BM169" s="176" t="s">
        <v>1034</v>
      </c>
    </row>
    <row r="170" spans="1:65" s="12" customFormat="1" ht="22.9" customHeight="1">
      <c r="B170" s="151"/>
      <c r="D170" s="152" t="s">
        <v>81</v>
      </c>
      <c r="E170" s="162" t="s">
        <v>93</v>
      </c>
      <c r="F170" s="162" t="s">
        <v>1035</v>
      </c>
      <c r="I170" s="154"/>
      <c r="J170" s="163"/>
      <c r="L170" s="151"/>
      <c r="M170" s="156"/>
      <c r="N170" s="157"/>
      <c r="O170" s="157"/>
      <c r="P170" s="158">
        <f>SUM(P171:P178)</f>
        <v>0</v>
      </c>
      <c r="Q170" s="157"/>
      <c r="R170" s="158">
        <f>SUM(R171:R178)</f>
        <v>13.94485965</v>
      </c>
      <c r="S170" s="157"/>
      <c r="T170" s="159">
        <f>SUM(T171:T178)</f>
        <v>0</v>
      </c>
      <c r="AR170" s="152" t="s">
        <v>88</v>
      </c>
      <c r="AT170" s="160" t="s">
        <v>81</v>
      </c>
      <c r="AU170" s="160" t="s">
        <v>88</v>
      </c>
      <c r="AY170" s="152" t="s">
        <v>173</v>
      </c>
      <c r="BK170" s="161">
        <f>SUM(BK171:BK178)</f>
        <v>0</v>
      </c>
    </row>
    <row r="171" spans="1:65" s="2" customFormat="1" ht="24.2" customHeight="1">
      <c r="A171" s="32"/>
      <c r="B171" s="132"/>
      <c r="C171" s="164" t="s">
        <v>277</v>
      </c>
      <c r="D171" s="164" t="s">
        <v>175</v>
      </c>
      <c r="E171" s="165" t="s">
        <v>1036</v>
      </c>
      <c r="F171" s="166" t="s">
        <v>1037</v>
      </c>
      <c r="G171" s="167" t="s">
        <v>362</v>
      </c>
      <c r="H171" s="168">
        <v>7</v>
      </c>
      <c r="I171" s="169"/>
      <c r="J171" s="170"/>
      <c r="K171" s="171"/>
      <c r="L171" s="33"/>
      <c r="M171" s="172" t="s">
        <v>1</v>
      </c>
      <c r="N171" s="173" t="s">
        <v>48</v>
      </c>
      <c r="O171" s="58"/>
      <c r="P171" s="174">
        <f t="shared" ref="P171:P178" si="9">O171*H171</f>
        <v>0</v>
      </c>
      <c r="Q171" s="174">
        <v>0.372</v>
      </c>
      <c r="R171" s="174">
        <f t="shared" ref="R171:R178" si="10">Q171*H171</f>
        <v>2.6040000000000001</v>
      </c>
      <c r="S171" s="174">
        <v>0</v>
      </c>
      <c r="T171" s="175">
        <f t="shared" ref="T171:T178" si="11"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6" t="s">
        <v>105</v>
      </c>
      <c r="AT171" s="176" t="s">
        <v>175</v>
      </c>
      <c r="AU171" s="176" t="s">
        <v>93</v>
      </c>
      <c r="AY171" s="14" t="s">
        <v>173</v>
      </c>
      <c r="BE171" s="100">
        <f t="shared" ref="BE171:BE178" si="12">IF(N171="základná",J171,0)</f>
        <v>0</v>
      </c>
      <c r="BF171" s="100">
        <f t="shared" ref="BF171:BF178" si="13">IF(N171="znížená",J171,0)</f>
        <v>0</v>
      </c>
      <c r="BG171" s="100">
        <f t="shared" ref="BG171:BG178" si="14">IF(N171="zákl. prenesená",J171,0)</f>
        <v>0</v>
      </c>
      <c r="BH171" s="100">
        <f t="shared" ref="BH171:BH178" si="15">IF(N171="zníž. prenesená",J171,0)</f>
        <v>0</v>
      </c>
      <c r="BI171" s="100">
        <f t="shared" ref="BI171:BI178" si="16">IF(N171="nulová",J171,0)</f>
        <v>0</v>
      </c>
      <c r="BJ171" s="14" t="s">
        <v>93</v>
      </c>
      <c r="BK171" s="100">
        <f t="shared" ref="BK171:BK178" si="17">ROUND(I171*H171,2)</f>
        <v>0</v>
      </c>
      <c r="BL171" s="14" t="s">
        <v>105</v>
      </c>
      <c r="BM171" s="176" t="s">
        <v>1038</v>
      </c>
    </row>
    <row r="172" spans="1:65" s="2" customFormat="1" ht="24.2" customHeight="1">
      <c r="A172" s="32"/>
      <c r="B172" s="132"/>
      <c r="C172" s="177" t="s">
        <v>281</v>
      </c>
      <c r="D172" s="177" t="s">
        <v>341</v>
      </c>
      <c r="E172" s="178" t="s">
        <v>1039</v>
      </c>
      <c r="F172" s="179" t="s">
        <v>1040</v>
      </c>
      <c r="G172" s="180" t="s">
        <v>362</v>
      </c>
      <c r="H172" s="181">
        <v>7</v>
      </c>
      <c r="I172" s="182"/>
      <c r="J172" s="183"/>
      <c r="K172" s="184"/>
      <c r="L172" s="185"/>
      <c r="M172" s="186" t="s">
        <v>1</v>
      </c>
      <c r="N172" s="187" t="s">
        <v>48</v>
      </c>
      <c r="O172" s="58"/>
      <c r="P172" s="174">
        <f t="shared" si="9"/>
        <v>0</v>
      </c>
      <c r="Q172" s="174">
        <v>3.5999999999999999E-3</v>
      </c>
      <c r="R172" s="174">
        <f t="shared" si="10"/>
        <v>2.52E-2</v>
      </c>
      <c r="S172" s="174">
        <v>0</v>
      </c>
      <c r="T172" s="175">
        <f t="shared" si="11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6" t="s">
        <v>202</v>
      </c>
      <c r="AT172" s="176" t="s">
        <v>341</v>
      </c>
      <c r="AU172" s="176" t="s">
        <v>93</v>
      </c>
      <c r="AY172" s="14" t="s">
        <v>173</v>
      </c>
      <c r="BE172" s="100">
        <f t="shared" si="12"/>
        <v>0</v>
      </c>
      <c r="BF172" s="100">
        <f t="shared" si="13"/>
        <v>0</v>
      </c>
      <c r="BG172" s="100">
        <f t="shared" si="14"/>
        <v>0</v>
      </c>
      <c r="BH172" s="100">
        <f t="shared" si="15"/>
        <v>0</v>
      </c>
      <c r="BI172" s="100">
        <f t="shared" si="16"/>
        <v>0</v>
      </c>
      <c r="BJ172" s="14" t="s">
        <v>93</v>
      </c>
      <c r="BK172" s="100">
        <f t="shared" si="17"/>
        <v>0</v>
      </c>
      <c r="BL172" s="14" t="s">
        <v>105</v>
      </c>
      <c r="BM172" s="176" t="s">
        <v>1041</v>
      </c>
    </row>
    <row r="173" spans="1:65" s="2" customFormat="1" ht="24.2" customHeight="1">
      <c r="A173" s="32"/>
      <c r="B173" s="132"/>
      <c r="C173" s="177" t="s">
        <v>285</v>
      </c>
      <c r="D173" s="177" t="s">
        <v>341</v>
      </c>
      <c r="E173" s="178" t="s">
        <v>1042</v>
      </c>
      <c r="F173" s="179" t="s">
        <v>1043</v>
      </c>
      <c r="G173" s="180" t="s">
        <v>362</v>
      </c>
      <c r="H173" s="181">
        <v>7</v>
      </c>
      <c r="I173" s="182"/>
      <c r="J173" s="183"/>
      <c r="K173" s="184"/>
      <c r="L173" s="185"/>
      <c r="M173" s="186" t="s">
        <v>1</v>
      </c>
      <c r="N173" s="187" t="s">
        <v>48</v>
      </c>
      <c r="O173" s="58"/>
      <c r="P173" s="174">
        <f t="shared" si="9"/>
        <v>0</v>
      </c>
      <c r="Q173" s="174">
        <v>2.7E-4</v>
      </c>
      <c r="R173" s="174">
        <f t="shared" si="10"/>
        <v>1.89E-3</v>
      </c>
      <c r="S173" s="174">
        <v>0</v>
      </c>
      <c r="T173" s="175">
        <f t="shared" si="11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6" t="s">
        <v>202</v>
      </c>
      <c r="AT173" s="176" t="s">
        <v>341</v>
      </c>
      <c r="AU173" s="176" t="s">
        <v>93</v>
      </c>
      <c r="AY173" s="14" t="s">
        <v>173</v>
      </c>
      <c r="BE173" s="100">
        <f t="shared" si="12"/>
        <v>0</v>
      </c>
      <c r="BF173" s="100">
        <f t="shared" si="13"/>
        <v>0</v>
      </c>
      <c r="BG173" s="100">
        <f t="shared" si="14"/>
        <v>0</v>
      </c>
      <c r="BH173" s="100">
        <f t="shared" si="15"/>
        <v>0</v>
      </c>
      <c r="BI173" s="100">
        <f t="shared" si="16"/>
        <v>0</v>
      </c>
      <c r="BJ173" s="14" t="s">
        <v>93</v>
      </c>
      <c r="BK173" s="100">
        <f t="shared" si="17"/>
        <v>0</v>
      </c>
      <c r="BL173" s="14" t="s">
        <v>105</v>
      </c>
      <c r="BM173" s="176" t="s">
        <v>1044</v>
      </c>
    </row>
    <row r="174" spans="1:65" s="2" customFormat="1" ht="24.2" customHeight="1">
      <c r="A174" s="32"/>
      <c r="B174" s="132"/>
      <c r="C174" s="177" t="s">
        <v>289</v>
      </c>
      <c r="D174" s="177" t="s">
        <v>341</v>
      </c>
      <c r="E174" s="178" t="s">
        <v>1045</v>
      </c>
      <c r="F174" s="179" t="s">
        <v>1046</v>
      </c>
      <c r="G174" s="180" t="s">
        <v>362</v>
      </c>
      <c r="H174" s="181">
        <v>7</v>
      </c>
      <c r="I174" s="182"/>
      <c r="J174" s="183"/>
      <c r="K174" s="184"/>
      <c r="L174" s="185"/>
      <c r="M174" s="186" t="s">
        <v>1</v>
      </c>
      <c r="N174" s="187" t="s">
        <v>48</v>
      </c>
      <c r="O174" s="58"/>
      <c r="P174" s="174">
        <f t="shared" si="9"/>
        <v>0</v>
      </c>
      <c r="Q174" s="174">
        <v>2.1199999999999999E-3</v>
      </c>
      <c r="R174" s="174">
        <f t="shared" si="10"/>
        <v>1.4839999999999999E-2</v>
      </c>
      <c r="S174" s="174">
        <v>0</v>
      </c>
      <c r="T174" s="175">
        <f t="shared" si="11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6" t="s">
        <v>202</v>
      </c>
      <c r="AT174" s="176" t="s">
        <v>341</v>
      </c>
      <c r="AU174" s="176" t="s">
        <v>93</v>
      </c>
      <c r="AY174" s="14" t="s">
        <v>173</v>
      </c>
      <c r="BE174" s="100">
        <f t="shared" si="12"/>
        <v>0</v>
      </c>
      <c r="BF174" s="100">
        <f t="shared" si="13"/>
        <v>0</v>
      </c>
      <c r="BG174" s="100">
        <f t="shared" si="14"/>
        <v>0</v>
      </c>
      <c r="BH174" s="100">
        <f t="shared" si="15"/>
        <v>0</v>
      </c>
      <c r="BI174" s="100">
        <f t="shared" si="16"/>
        <v>0</v>
      </c>
      <c r="BJ174" s="14" t="s">
        <v>93</v>
      </c>
      <c r="BK174" s="100">
        <f t="shared" si="17"/>
        <v>0</v>
      </c>
      <c r="BL174" s="14" t="s">
        <v>105</v>
      </c>
      <c r="BM174" s="176" t="s">
        <v>1047</v>
      </c>
    </row>
    <row r="175" spans="1:65" s="2" customFormat="1" ht="24.2" customHeight="1">
      <c r="A175" s="32"/>
      <c r="B175" s="132"/>
      <c r="C175" s="164" t="s">
        <v>293</v>
      </c>
      <c r="D175" s="164" t="s">
        <v>175</v>
      </c>
      <c r="E175" s="165" t="s">
        <v>1048</v>
      </c>
      <c r="F175" s="166" t="s">
        <v>1049</v>
      </c>
      <c r="G175" s="167" t="s">
        <v>261</v>
      </c>
      <c r="H175" s="168">
        <v>88.76</v>
      </c>
      <c r="I175" s="169"/>
      <c r="J175" s="170"/>
      <c r="K175" s="171"/>
      <c r="L175" s="33"/>
      <c r="M175" s="172" t="s">
        <v>1</v>
      </c>
      <c r="N175" s="173" t="s">
        <v>48</v>
      </c>
      <c r="O175" s="58"/>
      <c r="P175" s="174">
        <f t="shared" si="9"/>
        <v>0</v>
      </c>
      <c r="Q175" s="174">
        <v>0</v>
      </c>
      <c r="R175" s="174">
        <f t="shared" si="10"/>
        <v>0</v>
      </c>
      <c r="S175" s="174">
        <v>0</v>
      </c>
      <c r="T175" s="175">
        <f t="shared" si="11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6" t="s">
        <v>105</v>
      </c>
      <c r="AT175" s="176" t="s">
        <v>175</v>
      </c>
      <c r="AU175" s="176" t="s">
        <v>93</v>
      </c>
      <c r="AY175" s="14" t="s">
        <v>173</v>
      </c>
      <c r="BE175" s="100">
        <f t="shared" si="12"/>
        <v>0</v>
      </c>
      <c r="BF175" s="100">
        <f t="shared" si="13"/>
        <v>0</v>
      </c>
      <c r="BG175" s="100">
        <f t="shared" si="14"/>
        <v>0</v>
      </c>
      <c r="BH175" s="100">
        <f t="shared" si="15"/>
        <v>0</v>
      </c>
      <c r="BI175" s="100">
        <f t="shared" si="16"/>
        <v>0</v>
      </c>
      <c r="BJ175" s="14" t="s">
        <v>93</v>
      </c>
      <c r="BK175" s="100">
        <f t="shared" si="17"/>
        <v>0</v>
      </c>
      <c r="BL175" s="14" t="s">
        <v>105</v>
      </c>
      <c r="BM175" s="176" t="s">
        <v>1050</v>
      </c>
    </row>
    <row r="176" spans="1:65" s="2" customFormat="1" ht="24.2" customHeight="1">
      <c r="A176" s="32"/>
      <c r="B176" s="132"/>
      <c r="C176" s="177" t="s">
        <v>297</v>
      </c>
      <c r="D176" s="177" t="s">
        <v>341</v>
      </c>
      <c r="E176" s="178" t="s">
        <v>1029</v>
      </c>
      <c r="F176" s="179" t="s">
        <v>1030</v>
      </c>
      <c r="G176" s="180" t="s">
        <v>300</v>
      </c>
      <c r="H176" s="181">
        <v>11.281000000000001</v>
      </c>
      <c r="I176" s="182"/>
      <c r="J176" s="183"/>
      <c r="K176" s="184"/>
      <c r="L176" s="185"/>
      <c r="M176" s="186" t="s">
        <v>1</v>
      </c>
      <c r="N176" s="187" t="s">
        <v>48</v>
      </c>
      <c r="O176" s="58"/>
      <c r="P176" s="174">
        <f t="shared" si="9"/>
        <v>0</v>
      </c>
      <c r="Q176" s="174">
        <v>1</v>
      </c>
      <c r="R176" s="174">
        <f t="shared" si="10"/>
        <v>11.281000000000001</v>
      </c>
      <c r="S176" s="174">
        <v>0</v>
      </c>
      <c r="T176" s="175">
        <f t="shared" si="11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6" t="s">
        <v>202</v>
      </c>
      <c r="AT176" s="176" t="s">
        <v>341</v>
      </c>
      <c r="AU176" s="176" t="s">
        <v>93</v>
      </c>
      <c r="AY176" s="14" t="s">
        <v>173</v>
      </c>
      <c r="BE176" s="100">
        <f t="shared" si="12"/>
        <v>0</v>
      </c>
      <c r="BF176" s="100">
        <f t="shared" si="13"/>
        <v>0</v>
      </c>
      <c r="BG176" s="100">
        <f t="shared" si="14"/>
        <v>0</v>
      </c>
      <c r="BH176" s="100">
        <f t="shared" si="15"/>
        <v>0</v>
      </c>
      <c r="BI176" s="100">
        <f t="shared" si="16"/>
        <v>0</v>
      </c>
      <c r="BJ176" s="14" t="s">
        <v>93</v>
      </c>
      <c r="BK176" s="100">
        <f t="shared" si="17"/>
        <v>0</v>
      </c>
      <c r="BL176" s="14" t="s">
        <v>105</v>
      </c>
      <c r="BM176" s="176" t="s">
        <v>1051</v>
      </c>
    </row>
    <row r="177" spans="1:65" s="2" customFormat="1" ht="24.2" customHeight="1">
      <c r="A177" s="32"/>
      <c r="B177" s="132"/>
      <c r="C177" s="164" t="s">
        <v>302</v>
      </c>
      <c r="D177" s="164" t="s">
        <v>175</v>
      </c>
      <c r="E177" s="165" t="s">
        <v>1052</v>
      </c>
      <c r="F177" s="166" t="s">
        <v>1053</v>
      </c>
      <c r="G177" s="167" t="s">
        <v>178</v>
      </c>
      <c r="H177" s="168">
        <v>40.935000000000002</v>
      </c>
      <c r="I177" s="169"/>
      <c r="J177" s="170"/>
      <c r="K177" s="171"/>
      <c r="L177" s="33"/>
      <c r="M177" s="172" t="s">
        <v>1</v>
      </c>
      <c r="N177" s="173" t="s">
        <v>48</v>
      </c>
      <c r="O177" s="58"/>
      <c r="P177" s="174">
        <f t="shared" si="9"/>
        <v>0</v>
      </c>
      <c r="Q177" s="174">
        <v>3.0000000000000001E-5</v>
      </c>
      <c r="R177" s="174">
        <f t="shared" si="10"/>
        <v>1.2280500000000001E-3</v>
      </c>
      <c r="S177" s="174">
        <v>0</v>
      </c>
      <c r="T177" s="175">
        <f t="shared" si="11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6" t="s">
        <v>105</v>
      </c>
      <c r="AT177" s="176" t="s">
        <v>175</v>
      </c>
      <c r="AU177" s="176" t="s">
        <v>93</v>
      </c>
      <c r="AY177" s="14" t="s">
        <v>173</v>
      </c>
      <c r="BE177" s="100">
        <f t="shared" si="12"/>
        <v>0</v>
      </c>
      <c r="BF177" s="100">
        <f t="shared" si="13"/>
        <v>0</v>
      </c>
      <c r="BG177" s="100">
        <f t="shared" si="14"/>
        <v>0</v>
      </c>
      <c r="BH177" s="100">
        <f t="shared" si="15"/>
        <v>0</v>
      </c>
      <c r="BI177" s="100">
        <f t="shared" si="16"/>
        <v>0</v>
      </c>
      <c r="BJ177" s="14" t="s">
        <v>93</v>
      </c>
      <c r="BK177" s="100">
        <f t="shared" si="17"/>
        <v>0</v>
      </c>
      <c r="BL177" s="14" t="s">
        <v>105</v>
      </c>
      <c r="BM177" s="176" t="s">
        <v>1054</v>
      </c>
    </row>
    <row r="178" spans="1:65" s="2" customFormat="1" ht="37.9" customHeight="1">
      <c r="A178" s="32"/>
      <c r="B178" s="132"/>
      <c r="C178" s="177" t="s">
        <v>306</v>
      </c>
      <c r="D178" s="177" t="s">
        <v>341</v>
      </c>
      <c r="E178" s="178" t="s">
        <v>1055</v>
      </c>
      <c r="F178" s="179" t="s">
        <v>1056</v>
      </c>
      <c r="G178" s="180" t="s">
        <v>178</v>
      </c>
      <c r="H178" s="181">
        <v>41.753999999999998</v>
      </c>
      <c r="I178" s="182"/>
      <c r="J178" s="183"/>
      <c r="K178" s="184"/>
      <c r="L178" s="185"/>
      <c r="M178" s="186" t="s">
        <v>1</v>
      </c>
      <c r="N178" s="187" t="s">
        <v>48</v>
      </c>
      <c r="O178" s="58"/>
      <c r="P178" s="174">
        <f t="shared" si="9"/>
        <v>0</v>
      </c>
      <c r="Q178" s="174">
        <v>4.0000000000000002E-4</v>
      </c>
      <c r="R178" s="174">
        <f t="shared" si="10"/>
        <v>1.67016E-2</v>
      </c>
      <c r="S178" s="174">
        <v>0</v>
      </c>
      <c r="T178" s="175">
        <f t="shared" si="11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6" t="s">
        <v>202</v>
      </c>
      <c r="AT178" s="176" t="s">
        <v>341</v>
      </c>
      <c r="AU178" s="176" t="s">
        <v>93</v>
      </c>
      <c r="AY178" s="14" t="s">
        <v>173</v>
      </c>
      <c r="BE178" s="100">
        <f t="shared" si="12"/>
        <v>0</v>
      </c>
      <c r="BF178" s="100">
        <f t="shared" si="13"/>
        <v>0</v>
      </c>
      <c r="BG178" s="100">
        <f t="shared" si="14"/>
        <v>0</v>
      </c>
      <c r="BH178" s="100">
        <f t="shared" si="15"/>
        <v>0</v>
      </c>
      <c r="BI178" s="100">
        <f t="shared" si="16"/>
        <v>0</v>
      </c>
      <c r="BJ178" s="14" t="s">
        <v>93</v>
      </c>
      <c r="BK178" s="100">
        <f t="shared" si="17"/>
        <v>0</v>
      </c>
      <c r="BL178" s="14" t="s">
        <v>105</v>
      </c>
      <c r="BM178" s="176" t="s">
        <v>1057</v>
      </c>
    </row>
    <row r="179" spans="1:65" s="12" customFormat="1" ht="22.9" customHeight="1">
      <c r="B179" s="151"/>
      <c r="D179" s="152" t="s">
        <v>81</v>
      </c>
      <c r="E179" s="162" t="s">
        <v>102</v>
      </c>
      <c r="F179" s="162" t="s">
        <v>174</v>
      </c>
      <c r="I179" s="154"/>
      <c r="J179" s="163"/>
      <c r="L179" s="151"/>
      <c r="M179" s="156"/>
      <c r="N179" s="157"/>
      <c r="O179" s="157"/>
      <c r="P179" s="158">
        <f>SUM(P180:P181)</f>
        <v>0</v>
      </c>
      <c r="Q179" s="157"/>
      <c r="R179" s="158">
        <f>SUM(R180:R181)</f>
        <v>6.1810730000000005</v>
      </c>
      <c r="S179" s="157"/>
      <c r="T179" s="159">
        <f>SUM(T180:T181)</f>
        <v>0</v>
      </c>
      <c r="AR179" s="152" t="s">
        <v>88</v>
      </c>
      <c r="AT179" s="160" t="s">
        <v>81</v>
      </c>
      <c r="AU179" s="160" t="s">
        <v>88</v>
      </c>
      <c r="AY179" s="152" t="s">
        <v>173</v>
      </c>
      <c r="BK179" s="161">
        <f>SUM(BK180:BK181)</f>
        <v>0</v>
      </c>
    </row>
    <row r="180" spans="1:65" s="2" customFormat="1" ht="37.9" customHeight="1">
      <c r="A180" s="32"/>
      <c r="B180" s="132"/>
      <c r="C180" s="164" t="s">
        <v>310</v>
      </c>
      <c r="D180" s="164" t="s">
        <v>175</v>
      </c>
      <c r="E180" s="165" t="s">
        <v>1058</v>
      </c>
      <c r="F180" s="166" t="s">
        <v>1059</v>
      </c>
      <c r="G180" s="167" t="s">
        <v>261</v>
      </c>
      <c r="H180" s="168">
        <v>83.135000000000005</v>
      </c>
      <c r="I180" s="169"/>
      <c r="J180" s="170"/>
      <c r="K180" s="171"/>
      <c r="L180" s="33"/>
      <c r="M180" s="172" t="s">
        <v>1</v>
      </c>
      <c r="N180" s="173" t="s">
        <v>48</v>
      </c>
      <c r="O180" s="58"/>
      <c r="P180" s="174">
        <f>O180*H180</f>
        <v>0</v>
      </c>
      <c r="Q180" s="174">
        <v>1.9800000000000002E-2</v>
      </c>
      <c r="R180" s="174">
        <f>Q180*H180</f>
        <v>1.6460730000000003</v>
      </c>
      <c r="S180" s="174">
        <v>0</v>
      </c>
      <c r="T180" s="175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6" t="s">
        <v>105</v>
      </c>
      <c r="AT180" s="176" t="s">
        <v>175</v>
      </c>
      <c r="AU180" s="176" t="s">
        <v>93</v>
      </c>
      <c r="AY180" s="14" t="s">
        <v>173</v>
      </c>
      <c r="BE180" s="100">
        <f>IF(N180="základná",J180,0)</f>
        <v>0</v>
      </c>
      <c r="BF180" s="100">
        <f>IF(N180="znížená",J180,0)</f>
        <v>0</v>
      </c>
      <c r="BG180" s="100">
        <f>IF(N180="zákl. prenesená",J180,0)</f>
        <v>0</v>
      </c>
      <c r="BH180" s="100">
        <f>IF(N180="zníž. prenesená",J180,0)</f>
        <v>0</v>
      </c>
      <c r="BI180" s="100">
        <f>IF(N180="nulová",J180,0)</f>
        <v>0</v>
      </c>
      <c r="BJ180" s="14" t="s">
        <v>93</v>
      </c>
      <c r="BK180" s="100">
        <f>ROUND(I180*H180,2)</f>
        <v>0</v>
      </c>
      <c r="BL180" s="14" t="s">
        <v>105</v>
      </c>
      <c r="BM180" s="176" t="s">
        <v>1060</v>
      </c>
    </row>
    <row r="181" spans="1:65" s="2" customFormat="1" ht="14.45" customHeight="1">
      <c r="A181" s="32"/>
      <c r="B181" s="132"/>
      <c r="C181" s="164" t="s">
        <v>314</v>
      </c>
      <c r="D181" s="164" t="s">
        <v>175</v>
      </c>
      <c r="E181" s="165" t="s">
        <v>176</v>
      </c>
      <c r="F181" s="166" t="s">
        <v>177</v>
      </c>
      <c r="G181" s="167" t="s">
        <v>178</v>
      </c>
      <c r="H181" s="168">
        <v>90.7</v>
      </c>
      <c r="I181" s="169"/>
      <c r="J181" s="170"/>
      <c r="K181" s="171"/>
      <c r="L181" s="33"/>
      <c r="M181" s="172" t="s">
        <v>1</v>
      </c>
      <c r="N181" s="173" t="s">
        <v>48</v>
      </c>
      <c r="O181" s="58"/>
      <c r="P181" s="174">
        <f>O181*H181</f>
        <v>0</v>
      </c>
      <c r="Q181" s="174">
        <v>0.05</v>
      </c>
      <c r="R181" s="174">
        <f>Q181*H181</f>
        <v>4.5350000000000001</v>
      </c>
      <c r="S181" s="174">
        <v>0</v>
      </c>
      <c r="T181" s="175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6" t="s">
        <v>105</v>
      </c>
      <c r="AT181" s="176" t="s">
        <v>175</v>
      </c>
      <c r="AU181" s="176" t="s">
        <v>93</v>
      </c>
      <c r="AY181" s="14" t="s">
        <v>173</v>
      </c>
      <c r="BE181" s="100">
        <f>IF(N181="základná",J181,0)</f>
        <v>0</v>
      </c>
      <c r="BF181" s="100">
        <f>IF(N181="znížená",J181,0)</f>
        <v>0</v>
      </c>
      <c r="BG181" s="100">
        <f>IF(N181="zákl. prenesená",J181,0)</f>
        <v>0</v>
      </c>
      <c r="BH181" s="100">
        <f>IF(N181="zníž. prenesená",J181,0)</f>
        <v>0</v>
      </c>
      <c r="BI181" s="100">
        <f>IF(N181="nulová",J181,0)</f>
        <v>0</v>
      </c>
      <c r="BJ181" s="14" t="s">
        <v>93</v>
      </c>
      <c r="BK181" s="100">
        <f>ROUND(I181*H181,2)</f>
        <v>0</v>
      </c>
      <c r="BL181" s="14" t="s">
        <v>105</v>
      </c>
      <c r="BM181" s="176" t="s">
        <v>1061</v>
      </c>
    </row>
    <row r="182" spans="1:65" s="12" customFormat="1" ht="22.9" customHeight="1">
      <c r="B182" s="151"/>
      <c r="D182" s="152" t="s">
        <v>81</v>
      </c>
      <c r="E182" s="162" t="s">
        <v>191</v>
      </c>
      <c r="F182" s="162" t="s">
        <v>1062</v>
      </c>
      <c r="I182" s="154"/>
      <c r="J182" s="163"/>
      <c r="L182" s="151"/>
      <c r="M182" s="156"/>
      <c r="N182" s="157"/>
      <c r="O182" s="157"/>
      <c r="P182" s="158">
        <f>SUM(P183:P188)</f>
        <v>0</v>
      </c>
      <c r="Q182" s="157"/>
      <c r="R182" s="158">
        <f>SUM(R183:R188)</f>
        <v>14.040195880000001</v>
      </c>
      <c r="S182" s="157"/>
      <c r="T182" s="159">
        <f>SUM(T183:T188)</f>
        <v>0</v>
      </c>
      <c r="AR182" s="152" t="s">
        <v>88</v>
      </c>
      <c r="AT182" s="160" t="s">
        <v>81</v>
      </c>
      <c r="AU182" s="160" t="s">
        <v>88</v>
      </c>
      <c r="AY182" s="152" t="s">
        <v>173</v>
      </c>
      <c r="BK182" s="161">
        <f>SUM(BK183:BK188)</f>
        <v>0</v>
      </c>
    </row>
    <row r="183" spans="1:65" s="2" customFormat="1" ht="24.2" customHeight="1">
      <c r="A183" s="32"/>
      <c r="B183" s="132"/>
      <c r="C183" s="164" t="s">
        <v>318</v>
      </c>
      <c r="D183" s="164" t="s">
        <v>175</v>
      </c>
      <c r="E183" s="165" t="s">
        <v>1063</v>
      </c>
      <c r="F183" s="166" t="s">
        <v>1064</v>
      </c>
      <c r="G183" s="167" t="s">
        <v>178</v>
      </c>
      <c r="H183" s="168">
        <v>38.985999999999997</v>
      </c>
      <c r="I183" s="169"/>
      <c r="J183" s="170"/>
      <c r="K183" s="171"/>
      <c r="L183" s="33"/>
      <c r="M183" s="172" t="s">
        <v>1</v>
      </c>
      <c r="N183" s="173" t="s">
        <v>48</v>
      </c>
      <c r="O183" s="58"/>
      <c r="P183" s="174">
        <f t="shared" ref="P183:P188" si="18">O183*H183</f>
        <v>0</v>
      </c>
      <c r="Q183" s="174">
        <v>0.10100000000000001</v>
      </c>
      <c r="R183" s="174">
        <f t="shared" ref="R183:R188" si="19">Q183*H183</f>
        <v>3.937586</v>
      </c>
      <c r="S183" s="174">
        <v>0</v>
      </c>
      <c r="T183" s="175">
        <f t="shared" ref="T183:T188" si="20"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6" t="s">
        <v>105</v>
      </c>
      <c r="AT183" s="176" t="s">
        <v>175</v>
      </c>
      <c r="AU183" s="176" t="s">
        <v>93</v>
      </c>
      <c r="AY183" s="14" t="s">
        <v>173</v>
      </c>
      <c r="BE183" s="100">
        <f t="shared" ref="BE183:BE188" si="21">IF(N183="základná",J183,0)</f>
        <v>0</v>
      </c>
      <c r="BF183" s="100">
        <f t="shared" ref="BF183:BF188" si="22">IF(N183="znížená",J183,0)</f>
        <v>0</v>
      </c>
      <c r="BG183" s="100">
        <f t="shared" ref="BG183:BG188" si="23">IF(N183="zákl. prenesená",J183,0)</f>
        <v>0</v>
      </c>
      <c r="BH183" s="100">
        <f t="shared" ref="BH183:BH188" si="24">IF(N183="zníž. prenesená",J183,0)</f>
        <v>0</v>
      </c>
      <c r="BI183" s="100">
        <f t="shared" ref="BI183:BI188" si="25">IF(N183="nulová",J183,0)</f>
        <v>0</v>
      </c>
      <c r="BJ183" s="14" t="s">
        <v>93</v>
      </c>
      <c r="BK183" s="100">
        <f t="shared" ref="BK183:BK188" si="26">ROUND(I183*H183,2)</f>
        <v>0</v>
      </c>
      <c r="BL183" s="14" t="s">
        <v>105</v>
      </c>
      <c r="BM183" s="176" t="s">
        <v>1065</v>
      </c>
    </row>
    <row r="184" spans="1:65" s="2" customFormat="1" ht="24.2" customHeight="1">
      <c r="A184" s="32"/>
      <c r="B184" s="132"/>
      <c r="C184" s="177" t="s">
        <v>322</v>
      </c>
      <c r="D184" s="177" t="s">
        <v>341</v>
      </c>
      <c r="E184" s="178" t="s">
        <v>1066</v>
      </c>
      <c r="F184" s="179" t="s">
        <v>1067</v>
      </c>
      <c r="G184" s="180" t="s">
        <v>362</v>
      </c>
      <c r="H184" s="181">
        <v>160</v>
      </c>
      <c r="I184" s="182"/>
      <c r="J184" s="183"/>
      <c r="K184" s="184"/>
      <c r="L184" s="185"/>
      <c r="M184" s="186" t="s">
        <v>1</v>
      </c>
      <c r="N184" s="187" t="s">
        <v>48</v>
      </c>
      <c r="O184" s="58"/>
      <c r="P184" s="174">
        <f t="shared" si="18"/>
        <v>0</v>
      </c>
      <c r="Q184" s="174">
        <v>2.75E-2</v>
      </c>
      <c r="R184" s="174">
        <f t="shared" si="19"/>
        <v>4.4000000000000004</v>
      </c>
      <c r="S184" s="174">
        <v>0</v>
      </c>
      <c r="T184" s="175">
        <f t="shared" si="20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6" t="s">
        <v>202</v>
      </c>
      <c r="AT184" s="176" t="s">
        <v>341</v>
      </c>
      <c r="AU184" s="176" t="s">
        <v>93</v>
      </c>
      <c r="AY184" s="14" t="s">
        <v>173</v>
      </c>
      <c r="BE184" s="100">
        <f t="shared" si="21"/>
        <v>0</v>
      </c>
      <c r="BF184" s="100">
        <f t="shared" si="22"/>
        <v>0</v>
      </c>
      <c r="BG184" s="100">
        <f t="shared" si="23"/>
        <v>0</v>
      </c>
      <c r="BH184" s="100">
        <f t="shared" si="24"/>
        <v>0</v>
      </c>
      <c r="BI184" s="100">
        <f t="shared" si="25"/>
        <v>0</v>
      </c>
      <c r="BJ184" s="14" t="s">
        <v>93</v>
      </c>
      <c r="BK184" s="100">
        <f t="shared" si="26"/>
        <v>0</v>
      </c>
      <c r="BL184" s="14" t="s">
        <v>105</v>
      </c>
      <c r="BM184" s="176" t="s">
        <v>1068</v>
      </c>
    </row>
    <row r="185" spans="1:65" s="2" customFormat="1" ht="24.2" customHeight="1">
      <c r="A185" s="32"/>
      <c r="B185" s="132"/>
      <c r="C185" s="164" t="s">
        <v>328</v>
      </c>
      <c r="D185" s="164" t="s">
        <v>175</v>
      </c>
      <c r="E185" s="165" t="s">
        <v>1069</v>
      </c>
      <c r="F185" s="166" t="s">
        <v>1070</v>
      </c>
      <c r="G185" s="167" t="s">
        <v>178</v>
      </c>
      <c r="H185" s="168">
        <v>7.0380000000000003</v>
      </c>
      <c r="I185" s="169"/>
      <c r="J185" s="170"/>
      <c r="K185" s="171"/>
      <c r="L185" s="33"/>
      <c r="M185" s="172" t="s">
        <v>1</v>
      </c>
      <c r="N185" s="173" t="s">
        <v>48</v>
      </c>
      <c r="O185" s="58"/>
      <c r="P185" s="174">
        <f t="shared" si="18"/>
        <v>0</v>
      </c>
      <c r="Q185" s="174">
        <v>0.27994000000000002</v>
      </c>
      <c r="R185" s="174">
        <f t="shared" si="19"/>
        <v>1.9702177200000002</v>
      </c>
      <c r="S185" s="174">
        <v>0</v>
      </c>
      <c r="T185" s="175">
        <f t="shared" si="20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6" t="s">
        <v>105</v>
      </c>
      <c r="AT185" s="176" t="s">
        <v>175</v>
      </c>
      <c r="AU185" s="176" t="s">
        <v>93</v>
      </c>
      <c r="AY185" s="14" t="s">
        <v>173</v>
      </c>
      <c r="BE185" s="100">
        <f t="shared" si="21"/>
        <v>0</v>
      </c>
      <c r="BF185" s="100">
        <f t="shared" si="22"/>
        <v>0</v>
      </c>
      <c r="BG185" s="100">
        <f t="shared" si="23"/>
        <v>0</v>
      </c>
      <c r="BH185" s="100">
        <f t="shared" si="24"/>
        <v>0</v>
      </c>
      <c r="BI185" s="100">
        <f t="shared" si="25"/>
        <v>0</v>
      </c>
      <c r="BJ185" s="14" t="s">
        <v>93</v>
      </c>
      <c r="BK185" s="100">
        <f t="shared" si="26"/>
        <v>0</v>
      </c>
      <c r="BL185" s="14" t="s">
        <v>105</v>
      </c>
      <c r="BM185" s="176" t="s">
        <v>1071</v>
      </c>
    </row>
    <row r="186" spans="1:65" s="2" customFormat="1" ht="37.9" customHeight="1">
      <c r="A186" s="32"/>
      <c r="B186" s="132"/>
      <c r="C186" s="164" t="s">
        <v>336</v>
      </c>
      <c r="D186" s="164" t="s">
        <v>175</v>
      </c>
      <c r="E186" s="165" t="s">
        <v>1072</v>
      </c>
      <c r="F186" s="166" t="s">
        <v>1073</v>
      </c>
      <c r="G186" s="167" t="s">
        <v>178</v>
      </c>
      <c r="H186" s="168">
        <v>7.0380000000000003</v>
      </c>
      <c r="I186" s="169"/>
      <c r="J186" s="170"/>
      <c r="K186" s="171"/>
      <c r="L186" s="33"/>
      <c r="M186" s="172" t="s">
        <v>1</v>
      </c>
      <c r="N186" s="173" t="s">
        <v>48</v>
      </c>
      <c r="O186" s="58"/>
      <c r="P186" s="174">
        <f t="shared" si="18"/>
        <v>0</v>
      </c>
      <c r="Q186" s="174">
        <v>0.39561000000000002</v>
      </c>
      <c r="R186" s="174">
        <f t="shared" si="19"/>
        <v>2.7843031800000002</v>
      </c>
      <c r="S186" s="174">
        <v>0</v>
      </c>
      <c r="T186" s="175">
        <f t="shared" si="20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6" t="s">
        <v>105</v>
      </c>
      <c r="AT186" s="176" t="s">
        <v>175</v>
      </c>
      <c r="AU186" s="176" t="s">
        <v>93</v>
      </c>
      <c r="AY186" s="14" t="s">
        <v>173</v>
      </c>
      <c r="BE186" s="100">
        <f t="shared" si="21"/>
        <v>0</v>
      </c>
      <c r="BF186" s="100">
        <f t="shared" si="22"/>
        <v>0</v>
      </c>
      <c r="BG186" s="100">
        <f t="shared" si="23"/>
        <v>0</v>
      </c>
      <c r="BH186" s="100">
        <f t="shared" si="24"/>
        <v>0</v>
      </c>
      <c r="BI186" s="100">
        <f t="shared" si="25"/>
        <v>0</v>
      </c>
      <c r="BJ186" s="14" t="s">
        <v>93</v>
      </c>
      <c r="BK186" s="100">
        <f t="shared" si="26"/>
        <v>0</v>
      </c>
      <c r="BL186" s="14" t="s">
        <v>105</v>
      </c>
      <c r="BM186" s="176" t="s">
        <v>1074</v>
      </c>
    </row>
    <row r="187" spans="1:65" s="2" customFormat="1" ht="37.9" customHeight="1">
      <c r="A187" s="32"/>
      <c r="B187" s="132"/>
      <c r="C187" s="164" t="s">
        <v>340</v>
      </c>
      <c r="D187" s="164" t="s">
        <v>175</v>
      </c>
      <c r="E187" s="165" t="s">
        <v>1075</v>
      </c>
      <c r="F187" s="166" t="s">
        <v>1076</v>
      </c>
      <c r="G187" s="167" t="s">
        <v>178</v>
      </c>
      <c r="H187" s="168">
        <v>7.0380000000000003</v>
      </c>
      <c r="I187" s="169"/>
      <c r="J187" s="170"/>
      <c r="K187" s="171"/>
      <c r="L187" s="33"/>
      <c r="M187" s="172" t="s">
        <v>1</v>
      </c>
      <c r="N187" s="173" t="s">
        <v>48</v>
      </c>
      <c r="O187" s="58"/>
      <c r="P187" s="174">
        <f t="shared" si="18"/>
        <v>0</v>
      </c>
      <c r="Q187" s="174">
        <v>0.12966</v>
      </c>
      <c r="R187" s="174">
        <f t="shared" si="19"/>
        <v>0.91254708000000007</v>
      </c>
      <c r="S187" s="174">
        <v>0</v>
      </c>
      <c r="T187" s="175">
        <f t="shared" si="20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6" t="s">
        <v>105</v>
      </c>
      <c r="AT187" s="176" t="s">
        <v>175</v>
      </c>
      <c r="AU187" s="176" t="s">
        <v>93</v>
      </c>
      <c r="AY187" s="14" t="s">
        <v>173</v>
      </c>
      <c r="BE187" s="100">
        <f t="shared" si="21"/>
        <v>0</v>
      </c>
      <c r="BF187" s="100">
        <f t="shared" si="22"/>
        <v>0</v>
      </c>
      <c r="BG187" s="100">
        <f t="shared" si="23"/>
        <v>0</v>
      </c>
      <c r="BH187" s="100">
        <f t="shared" si="24"/>
        <v>0</v>
      </c>
      <c r="BI187" s="100">
        <f t="shared" si="25"/>
        <v>0</v>
      </c>
      <c r="BJ187" s="14" t="s">
        <v>93</v>
      </c>
      <c r="BK187" s="100">
        <f t="shared" si="26"/>
        <v>0</v>
      </c>
      <c r="BL187" s="14" t="s">
        <v>105</v>
      </c>
      <c r="BM187" s="176" t="s">
        <v>1077</v>
      </c>
    </row>
    <row r="188" spans="1:65" s="2" customFormat="1" ht="24.2" customHeight="1">
      <c r="A188" s="32"/>
      <c r="B188" s="132"/>
      <c r="C188" s="164" t="s">
        <v>345</v>
      </c>
      <c r="D188" s="164" t="s">
        <v>175</v>
      </c>
      <c r="E188" s="165" t="s">
        <v>1078</v>
      </c>
      <c r="F188" s="166" t="s">
        <v>1079</v>
      </c>
      <c r="G188" s="167" t="s">
        <v>178</v>
      </c>
      <c r="H188" s="168">
        <v>7.0380000000000003</v>
      </c>
      <c r="I188" s="169"/>
      <c r="J188" s="170"/>
      <c r="K188" s="171"/>
      <c r="L188" s="33"/>
      <c r="M188" s="172" t="s">
        <v>1</v>
      </c>
      <c r="N188" s="173" t="s">
        <v>48</v>
      </c>
      <c r="O188" s="58"/>
      <c r="P188" s="174">
        <f t="shared" si="18"/>
        <v>0</v>
      </c>
      <c r="Q188" s="174">
        <v>5.0499999999999998E-3</v>
      </c>
      <c r="R188" s="174">
        <f t="shared" si="19"/>
        <v>3.5541900000000001E-2</v>
      </c>
      <c r="S188" s="174">
        <v>0</v>
      </c>
      <c r="T188" s="175">
        <f t="shared" si="20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6" t="s">
        <v>105</v>
      </c>
      <c r="AT188" s="176" t="s">
        <v>175</v>
      </c>
      <c r="AU188" s="176" t="s">
        <v>93</v>
      </c>
      <c r="AY188" s="14" t="s">
        <v>173</v>
      </c>
      <c r="BE188" s="100">
        <f t="shared" si="21"/>
        <v>0</v>
      </c>
      <c r="BF188" s="100">
        <f t="shared" si="22"/>
        <v>0</v>
      </c>
      <c r="BG188" s="100">
        <f t="shared" si="23"/>
        <v>0</v>
      </c>
      <c r="BH188" s="100">
        <f t="shared" si="24"/>
        <v>0</v>
      </c>
      <c r="BI188" s="100">
        <f t="shared" si="25"/>
        <v>0</v>
      </c>
      <c r="BJ188" s="14" t="s">
        <v>93</v>
      </c>
      <c r="BK188" s="100">
        <f t="shared" si="26"/>
        <v>0</v>
      </c>
      <c r="BL188" s="14" t="s">
        <v>105</v>
      </c>
      <c r="BM188" s="176" t="s">
        <v>1080</v>
      </c>
    </row>
    <row r="189" spans="1:65" s="12" customFormat="1" ht="22.9" customHeight="1">
      <c r="B189" s="151"/>
      <c r="D189" s="152" t="s">
        <v>81</v>
      </c>
      <c r="E189" s="162" t="s">
        <v>180</v>
      </c>
      <c r="F189" s="162" t="s">
        <v>181</v>
      </c>
      <c r="I189" s="154"/>
      <c r="J189" s="163"/>
      <c r="L189" s="151"/>
      <c r="M189" s="156"/>
      <c r="N189" s="157"/>
      <c r="O189" s="157"/>
      <c r="P189" s="158">
        <f>SUM(P190:P194)</f>
        <v>0</v>
      </c>
      <c r="Q189" s="157"/>
      <c r="R189" s="158">
        <f>SUM(R190:R194)</f>
        <v>16.514745560000001</v>
      </c>
      <c r="S189" s="157"/>
      <c r="T189" s="159">
        <f>SUM(T190:T194)</f>
        <v>0</v>
      </c>
      <c r="AR189" s="152" t="s">
        <v>88</v>
      </c>
      <c r="AT189" s="160" t="s">
        <v>81</v>
      </c>
      <c r="AU189" s="160" t="s">
        <v>88</v>
      </c>
      <c r="AY189" s="152" t="s">
        <v>173</v>
      </c>
      <c r="BK189" s="161">
        <f>SUM(BK190:BK194)</f>
        <v>0</v>
      </c>
    </row>
    <row r="190" spans="1:65" s="2" customFormat="1" ht="37.9" customHeight="1">
      <c r="A190" s="32"/>
      <c r="B190" s="132"/>
      <c r="C190" s="164" t="s">
        <v>351</v>
      </c>
      <c r="D190" s="164" t="s">
        <v>175</v>
      </c>
      <c r="E190" s="165" t="s">
        <v>1081</v>
      </c>
      <c r="F190" s="166" t="s">
        <v>1082</v>
      </c>
      <c r="G190" s="167" t="s">
        <v>178</v>
      </c>
      <c r="H190" s="168">
        <v>376.334</v>
      </c>
      <c r="I190" s="169"/>
      <c r="J190" s="170"/>
      <c r="K190" s="171"/>
      <c r="L190" s="33"/>
      <c r="M190" s="172" t="s">
        <v>1</v>
      </c>
      <c r="N190" s="173" t="s">
        <v>48</v>
      </c>
      <c r="O190" s="58"/>
      <c r="P190" s="174">
        <f>O190*H190</f>
        <v>0</v>
      </c>
      <c r="Q190" s="174">
        <v>4.7099999999999998E-3</v>
      </c>
      <c r="R190" s="174">
        <f>Q190*H190</f>
        <v>1.77253314</v>
      </c>
      <c r="S190" s="174">
        <v>0</v>
      </c>
      <c r="T190" s="175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6" t="s">
        <v>105</v>
      </c>
      <c r="AT190" s="176" t="s">
        <v>175</v>
      </c>
      <c r="AU190" s="176" t="s">
        <v>93</v>
      </c>
      <c r="AY190" s="14" t="s">
        <v>173</v>
      </c>
      <c r="BE190" s="100">
        <f>IF(N190="základná",J190,0)</f>
        <v>0</v>
      </c>
      <c r="BF190" s="100">
        <f>IF(N190="znížená",J190,0)</f>
        <v>0</v>
      </c>
      <c r="BG190" s="100">
        <f>IF(N190="zákl. prenesená",J190,0)</f>
        <v>0</v>
      </c>
      <c r="BH190" s="100">
        <f>IF(N190="zníž. prenesená",J190,0)</f>
        <v>0</v>
      </c>
      <c r="BI190" s="100">
        <f>IF(N190="nulová",J190,0)</f>
        <v>0</v>
      </c>
      <c r="BJ190" s="14" t="s">
        <v>93</v>
      </c>
      <c r="BK190" s="100">
        <f>ROUND(I190*H190,2)</f>
        <v>0</v>
      </c>
      <c r="BL190" s="14" t="s">
        <v>105</v>
      </c>
      <c r="BM190" s="176" t="s">
        <v>1083</v>
      </c>
    </row>
    <row r="191" spans="1:65" s="2" customFormat="1" ht="37.9" customHeight="1">
      <c r="A191" s="32"/>
      <c r="B191" s="132"/>
      <c r="C191" s="164" t="s">
        <v>355</v>
      </c>
      <c r="D191" s="164" t="s">
        <v>175</v>
      </c>
      <c r="E191" s="165" t="s">
        <v>1084</v>
      </c>
      <c r="F191" s="166" t="s">
        <v>1085</v>
      </c>
      <c r="G191" s="167" t="s">
        <v>178</v>
      </c>
      <c r="H191" s="168">
        <v>376.334</v>
      </c>
      <c r="I191" s="169"/>
      <c r="J191" s="170"/>
      <c r="K191" s="171"/>
      <c r="L191" s="33"/>
      <c r="M191" s="172" t="s">
        <v>1</v>
      </c>
      <c r="N191" s="173" t="s">
        <v>48</v>
      </c>
      <c r="O191" s="58"/>
      <c r="P191" s="174">
        <f>O191*H191</f>
        <v>0</v>
      </c>
      <c r="Q191" s="174">
        <v>2.1430000000000001E-2</v>
      </c>
      <c r="R191" s="174">
        <f>Q191*H191</f>
        <v>8.0648376200000005</v>
      </c>
      <c r="S191" s="174">
        <v>0</v>
      </c>
      <c r="T191" s="175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6" t="s">
        <v>105</v>
      </c>
      <c r="AT191" s="176" t="s">
        <v>175</v>
      </c>
      <c r="AU191" s="176" t="s">
        <v>93</v>
      </c>
      <c r="AY191" s="14" t="s">
        <v>173</v>
      </c>
      <c r="BE191" s="100">
        <f>IF(N191="základná",J191,0)</f>
        <v>0</v>
      </c>
      <c r="BF191" s="100">
        <f>IF(N191="znížená",J191,0)</f>
        <v>0</v>
      </c>
      <c r="BG191" s="100">
        <f>IF(N191="zákl. prenesená",J191,0)</f>
        <v>0</v>
      </c>
      <c r="BH191" s="100">
        <f>IF(N191="zníž. prenesená",J191,0)</f>
        <v>0</v>
      </c>
      <c r="BI191" s="100">
        <f>IF(N191="nulová",J191,0)</f>
        <v>0</v>
      </c>
      <c r="BJ191" s="14" t="s">
        <v>93</v>
      </c>
      <c r="BK191" s="100">
        <f>ROUND(I191*H191,2)</f>
        <v>0</v>
      </c>
      <c r="BL191" s="14" t="s">
        <v>105</v>
      </c>
      <c r="BM191" s="176" t="s">
        <v>1086</v>
      </c>
    </row>
    <row r="192" spans="1:65" s="2" customFormat="1" ht="37.9" customHeight="1">
      <c r="A192" s="32"/>
      <c r="B192" s="132"/>
      <c r="C192" s="164" t="s">
        <v>359</v>
      </c>
      <c r="D192" s="164" t="s">
        <v>175</v>
      </c>
      <c r="E192" s="165" t="s">
        <v>1087</v>
      </c>
      <c r="F192" s="166" t="s">
        <v>1088</v>
      </c>
      <c r="G192" s="167" t="s">
        <v>178</v>
      </c>
      <c r="H192" s="168">
        <v>376.334</v>
      </c>
      <c r="I192" s="169"/>
      <c r="J192" s="170"/>
      <c r="K192" s="171"/>
      <c r="L192" s="33"/>
      <c r="M192" s="172" t="s">
        <v>1</v>
      </c>
      <c r="N192" s="173" t="s">
        <v>48</v>
      </c>
      <c r="O192" s="58"/>
      <c r="P192" s="174">
        <f>O192*H192</f>
        <v>0</v>
      </c>
      <c r="Q192" s="174">
        <v>1.2200000000000001E-2</v>
      </c>
      <c r="R192" s="174">
        <f>Q192*H192</f>
        <v>4.5912748000000008</v>
      </c>
      <c r="S192" s="174">
        <v>0</v>
      </c>
      <c r="T192" s="175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6" t="s">
        <v>105</v>
      </c>
      <c r="AT192" s="176" t="s">
        <v>175</v>
      </c>
      <c r="AU192" s="176" t="s">
        <v>93</v>
      </c>
      <c r="AY192" s="14" t="s">
        <v>173</v>
      </c>
      <c r="BE192" s="100">
        <f>IF(N192="základná",J192,0)</f>
        <v>0</v>
      </c>
      <c r="BF192" s="100">
        <f>IF(N192="znížená",J192,0)</f>
        <v>0</v>
      </c>
      <c r="BG192" s="100">
        <f>IF(N192="zákl. prenesená",J192,0)</f>
        <v>0</v>
      </c>
      <c r="BH192" s="100">
        <f>IF(N192="zníž. prenesená",J192,0)</f>
        <v>0</v>
      </c>
      <c r="BI192" s="100">
        <f>IF(N192="nulová",J192,0)</f>
        <v>0</v>
      </c>
      <c r="BJ192" s="14" t="s">
        <v>93</v>
      </c>
      <c r="BK192" s="100">
        <f>ROUND(I192*H192,2)</f>
        <v>0</v>
      </c>
      <c r="BL192" s="14" t="s">
        <v>105</v>
      </c>
      <c r="BM192" s="176" t="s">
        <v>1089</v>
      </c>
    </row>
    <row r="193" spans="1:65" s="2" customFormat="1" ht="49.15" customHeight="1">
      <c r="A193" s="32"/>
      <c r="B193" s="132"/>
      <c r="C193" s="164" t="s">
        <v>364</v>
      </c>
      <c r="D193" s="164" t="s">
        <v>175</v>
      </c>
      <c r="E193" s="165" t="s">
        <v>1090</v>
      </c>
      <c r="F193" s="166" t="s">
        <v>1091</v>
      </c>
      <c r="G193" s="167" t="s">
        <v>178</v>
      </c>
      <c r="H193" s="168">
        <v>90.7</v>
      </c>
      <c r="I193" s="169"/>
      <c r="J193" s="170"/>
      <c r="K193" s="171"/>
      <c r="L193" s="33"/>
      <c r="M193" s="172" t="s">
        <v>1</v>
      </c>
      <c r="N193" s="173" t="s">
        <v>48</v>
      </c>
      <c r="O193" s="58"/>
      <c r="P193" s="174">
        <f>O193*H193</f>
        <v>0</v>
      </c>
      <c r="Q193" s="174">
        <v>2.3E-2</v>
      </c>
      <c r="R193" s="174">
        <f>Q193*H193</f>
        <v>2.0861000000000001</v>
      </c>
      <c r="S193" s="174">
        <v>0</v>
      </c>
      <c r="T193" s="175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6" t="s">
        <v>105</v>
      </c>
      <c r="AT193" s="176" t="s">
        <v>175</v>
      </c>
      <c r="AU193" s="176" t="s">
        <v>93</v>
      </c>
      <c r="AY193" s="14" t="s">
        <v>173</v>
      </c>
      <c r="BE193" s="100">
        <f>IF(N193="základná",J193,0)</f>
        <v>0</v>
      </c>
      <c r="BF193" s="100">
        <f>IF(N193="znížená",J193,0)</f>
        <v>0</v>
      </c>
      <c r="BG193" s="100">
        <f>IF(N193="zákl. prenesená",J193,0)</f>
        <v>0</v>
      </c>
      <c r="BH193" s="100">
        <f>IF(N193="zníž. prenesená",J193,0)</f>
        <v>0</v>
      </c>
      <c r="BI193" s="100">
        <f>IF(N193="nulová",J193,0)</f>
        <v>0</v>
      </c>
      <c r="BJ193" s="14" t="s">
        <v>93</v>
      </c>
      <c r="BK193" s="100">
        <f>ROUND(I193*H193,2)</f>
        <v>0</v>
      </c>
      <c r="BL193" s="14" t="s">
        <v>105</v>
      </c>
      <c r="BM193" s="176" t="s">
        <v>1092</v>
      </c>
    </row>
    <row r="194" spans="1:65" s="2" customFormat="1" ht="24.2" customHeight="1">
      <c r="A194" s="32"/>
      <c r="B194" s="132"/>
      <c r="C194" s="164" t="s">
        <v>489</v>
      </c>
      <c r="D194" s="164" t="s">
        <v>175</v>
      </c>
      <c r="E194" s="165" t="s">
        <v>1093</v>
      </c>
      <c r="F194" s="166" t="s">
        <v>1094</v>
      </c>
      <c r="G194" s="167" t="s">
        <v>178</v>
      </c>
      <c r="H194" s="168">
        <v>376.334</v>
      </c>
      <c r="I194" s="169"/>
      <c r="J194" s="170"/>
      <c r="K194" s="171"/>
      <c r="L194" s="33"/>
      <c r="M194" s="172" t="s">
        <v>1</v>
      </c>
      <c r="N194" s="173" t="s">
        <v>48</v>
      </c>
      <c r="O194" s="58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6" t="s">
        <v>105</v>
      </c>
      <c r="AT194" s="176" t="s">
        <v>175</v>
      </c>
      <c r="AU194" s="176" t="s">
        <v>93</v>
      </c>
      <c r="AY194" s="14" t="s">
        <v>173</v>
      </c>
      <c r="BE194" s="100">
        <f>IF(N194="základná",J194,0)</f>
        <v>0</v>
      </c>
      <c r="BF194" s="100">
        <f>IF(N194="znížená",J194,0)</f>
        <v>0</v>
      </c>
      <c r="BG194" s="100">
        <f>IF(N194="zákl. prenesená",J194,0)</f>
        <v>0</v>
      </c>
      <c r="BH194" s="100">
        <f>IF(N194="zníž. prenesená",J194,0)</f>
        <v>0</v>
      </c>
      <c r="BI194" s="100">
        <f>IF(N194="nulová",J194,0)</f>
        <v>0</v>
      </c>
      <c r="BJ194" s="14" t="s">
        <v>93</v>
      </c>
      <c r="BK194" s="100">
        <f>ROUND(I194*H194,2)</f>
        <v>0</v>
      </c>
      <c r="BL194" s="14" t="s">
        <v>105</v>
      </c>
      <c r="BM194" s="176" t="s">
        <v>1095</v>
      </c>
    </row>
    <row r="195" spans="1:65" s="12" customFormat="1" ht="22.9" customHeight="1">
      <c r="B195" s="151"/>
      <c r="D195" s="152" t="s">
        <v>81</v>
      </c>
      <c r="E195" s="162" t="s">
        <v>202</v>
      </c>
      <c r="F195" s="162" t="s">
        <v>1096</v>
      </c>
      <c r="I195" s="154"/>
      <c r="J195" s="163"/>
      <c r="L195" s="151"/>
      <c r="M195" s="156"/>
      <c r="N195" s="157"/>
      <c r="O195" s="157"/>
      <c r="P195" s="158">
        <f>SUM(P196:P204)</f>
        <v>0</v>
      </c>
      <c r="Q195" s="157"/>
      <c r="R195" s="158">
        <f>SUM(R196:R204)</f>
        <v>3.4238800000000007E-2</v>
      </c>
      <c r="S195" s="157"/>
      <c r="T195" s="159">
        <f>SUM(T196:T204)</f>
        <v>0</v>
      </c>
      <c r="AR195" s="152" t="s">
        <v>88</v>
      </c>
      <c r="AT195" s="160" t="s">
        <v>81</v>
      </c>
      <c r="AU195" s="160" t="s">
        <v>88</v>
      </c>
      <c r="AY195" s="152" t="s">
        <v>173</v>
      </c>
      <c r="BK195" s="161">
        <f>SUM(BK196:BK204)</f>
        <v>0</v>
      </c>
    </row>
    <row r="196" spans="1:65" s="2" customFormat="1" ht="24.2" customHeight="1">
      <c r="A196" s="32"/>
      <c r="B196" s="132"/>
      <c r="C196" s="164" t="s">
        <v>493</v>
      </c>
      <c r="D196" s="164" t="s">
        <v>175</v>
      </c>
      <c r="E196" s="165" t="s">
        <v>1097</v>
      </c>
      <c r="F196" s="166" t="s">
        <v>1098</v>
      </c>
      <c r="G196" s="167" t="s">
        <v>261</v>
      </c>
      <c r="H196" s="168">
        <v>88.76</v>
      </c>
      <c r="I196" s="169"/>
      <c r="J196" s="170"/>
      <c r="K196" s="171"/>
      <c r="L196" s="33"/>
      <c r="M196" s="172" t="s">
        <v>1</v>
      </c>
      <c r="N196" s="173" t="s">
        <v>48</v>
      </c>
      <c r="O196" s="58"/>
      <c r="P196" s="174">
        <f t="shared" ref="P196:P204" si="27">O196*H196</f>
        <v>0</v>
      </c>
      <c r="Q196" s="174">
        <v>0</v>
      </c>
      <c r="R196" s="174">
        <f t="shared" ref="R196:R204" si="28">Q196*H196</f>
        <v>0</v>
      </c>
      <c r="S196" s="174">
        <v>0</v>
      </c>
      <c r="T196" s="175">
        <f t="shared" ref="T196:T204" si="29"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6" t="s">
        <v>105</v>
      </c>
      <c r="AT196" s="176" t="s">
        <v>175</v>
      </c>
      <c r="AU196" s="176" t="s">
        <v>93</v>
      </c>
      <c r="AY196" s="14" t="s">
        <v>173</v>
      </c>
      <c r="BE196" s="100">
        <f t="shared" ref="BE196:BE204" si="30">IF(N196="základná",J196,0)</f>
        <v>0</v>
      </c>
      <c r="BF196" s="100">
        <f t="shared" ref="BF196:BF204" si="31">IF(N196="znížená",J196,0)</f>
        <v>0</v>
      </c>
      <c r="BG196" s="100">
        <f t="shared" ref="BG196:BG204" si="32">IF(N196="zákl. prenesená",J196,0)</f>
        <v>0</v>
      </c>
      <c r="BH196" s="100">
        <f t="shared" ref="BH196:BH204" si="33">IF(N196="zníž. prenesená",J196,0)</f>
        <v>0</v>
      </c>
      <c r="BI196" s="100">
        <f t="shared" ref="BI196:BI204" si="34">IF(N196="nulová",J196,0)</f>
        <v>0</v>
      </c>
      <c r="BJ196" s="14" t="s">
        <v>93</v>
      </c>
      <c r="BK196" s="100">
        <f t="shared" ref="BK196:BK204" si="35">ROUND(I196*H196,2)</f>
        <v>0</v>
      </c>
      <c r="BL196" s="14" t="s">
        <v>105</v>
      </c>
      <c r="BM196" s="176" t="s">
        <v>1099</v>
      </c>
    </row>
    <row r="197" spans="1:65" s="2" customFormat="1" ht="24.2" customHeight="1">
      <c r="A197" s="32"/>
      <c r="B197" s="132"/>
      <c r="C197" s="177" t="s">
        <v>497</v>
      </c>
      <c r="D197" s="177" t="s">
        <v>341</v>
      </c>
      <c r="E197" s="178" t="s">
        <v>1100</v>
      </c>
      <c r="F197" s="179" t="s">
        <v>1101</v>
      </c>
      <c r="G197" s="180" t="s">
        <v>261</v>
      </c>
      <c r="H197" s="181">
        <v>89.647999999999996</v>
      </c>
      <c r="I197" s="182"/>
      <c r="J197" s="183"/>
      <c r="K197" s="184"/>
      <c r="L197" s="185"/>
      <c r="M197" s="186" t="s">
        <v>1</v>
      </c>
      <c r="N197" s="187" t="s">
        <v>48</v>
      </c>
      <c r="O197" s="58"/>
      <c r="P197" s="174">
        <f t="shared" si="27"/>
        <v>0</v>
      </c>
      <c r="Q197" s="174">
        <v>2.0000000000000001E-4</v>
      </c>
      <c r="R197" s="174">
        <f t="shared" si="28"/>
        <v>1.79296E-2</v>
      </c>
      <c r="S197" s="174">
        <v>0</v>
      </c>
      <c r="T197" s="175">
        <f t="shared" si="29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6" t="s">
        <v>202</v>
      </c>
      <c r="AT197" s="176" t="s">
        <v>341</v>
      </c>
      <c r="AU197" s="176" t="s">
        <v>93</v>
      </c>
      <c r="AY197" s="14" t="s">
        <v>173</v>
      </c>
      <c r="BE197" s="100">
        <f t="shared" si="30"/>
        <v>0</v>
      </c>
      <c r="BF197" s="100">
        <f t="shared" si="31"/>
        <v>0</v>
      </c>
      <c r="BG197" s="100">
        <f t="shared" si="32"/>
        <v>0</v>
      </c>
      <c r="BH197" s="100">
        <f t="shared" si="33"/>
        <v>0</v>
      </c>
      <c r="BI197" s="100">
        <f t="shared" si="34"/>
        <v>0</v>
      </c>
      <c r="BJ197" s="14" t="s">
        <v>93</v>
      </c>
      <c r="BK197" s="100">
        <f t="shared" si="35"/>
        <v>0</v>
      </c>
      <c r="BL197" s="14" t="s">
        <v>105</v>
      </c>
      <c r="BM197" s="176" t="s">
        <v>1102</v>
      </c>
    </row>
    <row r="198" spans="1:65" s="2" customFormat="1" ht="24.2" customHeight="1">
      <c r="A198" s="32"/>
      <c r="B198" s="132"/>
      <c r="C198" s="177" t="s">
        <v>501</v>
      </c>
      <c r="D198" s="177" t="s">
        <v>341</v>
      </c>
      <c r="E198" s="178" t="s">
        <v>1103</v>
      </c>
      <c r="F198" s="179" t="s">
        <v>1104</v>
      </c>
      <c r="G198" s="180" t="s">
        <v>362</v>
      </c>
      <c r="H198" s="181">
        <v>6</v>
      </c>
      <c r="I198" s="182"/>
      <c r="J198" s="183"/>
      <c r="K198" s="184"/>
      <c r="L198" s="185"/>
      <c r="M198" s="186" t="s">
        <v>1</v>
      </c>
      <c r="N198" s="187" t="s">
        <v>48</v>
      </c>
      <c r="O198" s="58"/>
      <c r="P198" s="174">
        <f t="shared" si="27"/>
        <v>0</v>
      </c>
      <c r="Q198" s="174">
        <v>1.4999999999999999E-4</v>
      </c>
      <c r="R198" s="174">
        <f t="shared" si="28"/>
        <v>8.9999999999999998E-4</v>
      </c>
      <c r="S198" s="174">
        <v>0</v>
      </c>
      <c r="T198" s="175">
        <f t="shared" si="29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6" t="s">
        <v>202</v>
      </c>
      <c r="AT198" s="176" t="s">
        <v>341</v>
      </c>
      <c r="AU198" s="176" t="s">
        <v>93</v>
      </c>
      <c r="AY198" s="14" t="s">
        <v>173</v>
      </c>
      <c r="BE198" s="100">
        <f t="shared" si="30"/>
        <v>0</v>
      </c>
      <c r="BF198" s="100">
        <f t="shared" si="31"/>
        <v>0</v>
      </c>
      <c r="BG198" s="100">
        <f t="shared" si="32"/>
        <v>0</v>
      </c>
      <c r="BH198" s="100">
        <f t="shared" si="33"/>
        <v>0</v>
      </c>
      <c r="BI198" s="100">
        <f t="shared" si="34"/>
        <v>0</v>
      </c>
      <c r="BJ198" s="14" t="s">
        <v>93</v>
      </c>
      <c r="BK198" s="100">
        <f t="shared" si="35"/>
        <v>0</v>
      </c>
      <c r="BL198" s="14" t="s">
        <v>105</v>
      </c>
      <c r="BM198" s="176" t="s">
        <v>1105</v>
      </c>
    </row>
    <row r="199" spans="1:65" s="2" customFormat="1" ht="24.2" customHeight="1">
      <c r="A199" s="32"/>
      <c r="B199" s="132"/>
      <c r="C199" s="177" t="s">
        <v>505</v>
      </c>
      <c r="D199" s="177" t="s">
        <v>341</v>
      </c>
      <c r="E199" s="178" t="s">
        <v>1106</v>
      </c>
      <c r="F199" s="179" t="s">
        <v>1107</v>
      </c>
      <c r="G199" s="180" t="s">
        <v>362</v>
      </c>
      <c r="H199" s="181">
        <v>14</v>
      </c>
      <c r="I199" s="182"/>
      <c r="J199" s="183"/>
      <c r="K199" s="184"/>
      <c r="L199" s="185"/>
      <c r="M199" s="186" t="s">
        <v>1</v>
      </c>
      <c r="N199" s="187" t="s">
        <v>48</v>
      </c>
      <c r="O199" s="58"/>
      <c r="P199" s="174">
        <f t="shared" si="27"/>
        <v>0</v>
      </c>
      <c r="Q199" s="174">
        <v>6.9999999999999994E-5</v>
      </c>
      <c r="R199" s="174">
        <f t="shared" si="28"/>
        <v>9.7999999999999997E-4</v>
      </c>
      <c r="S199" s="174">
        <v>0</v>
      </c>
      <c r="T199" s="175">
        <f t="shared" si="29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6" t="s">
        <v>202</v>
      </c>
      <c r="AT199" s="176" t="s">
        <v>341</v>
      </c>
      <c r="AU199" s="176" t="s">
        <v>93</v>
      </c>
      <c r="AY199" s="14" t="s">
        <v>173</v>
      </c>
      <c r="BE199" s="100">
        <f t="shared" si="30"/>
        <v>0</v>
      </c>
      <c r="BF199" s="100">
        <f t="shared" si="31"/>
        <v>0</v>
      </c>
      <c r="BG199" s="100">
        <f t="shared" si="32"/>
        <v>0</v>
      </c>
      <c r="BH199" s="100">
        <f t="shared" si="33"/>
        <v>0</v>
      </c>
      <c r="BI199" s="100">
        <f t="shared" si="34"/>
        <v>0</v>
      </c>
      <c r="BJ199" s="14" t="s">
        <v>93</v>
      </c>
      <c r="BK199" s="100">
        <f t="shared" si="35"/>
        <v>0</v>
      </c>
      <c r="BL199" s="14" t="s">
        <v>105</v>
      </c>
      <c r="BM199" s="176" t="s">
        <v>1108</v>
      </c>
    </row>
    <row r="200" spans="1:65" s="2" customFormat="1" ht="24.2" customHeight="1">
      <c r="A200" s="32"/>
      <c r="B200" s="132"/>
      <c r="C200" s="177" t="s">
        <v>509</v>
      </c>
      <c r="D200" s="177" t="s">
        <v>341</v>
      </c>
      <c r="E200" s="178" t="s">
        <v>1109</v>
      </c>
      <c r="F200" s="179" t="s">
        <v>1110</v>
      </c>
      <c r="G200" s="180" t="s">
        <v>362</v>
      </c>
      <c r="H200" s="181">
        <v>14</v>
      </c>
      <c r="I200" s="182"/>
      <c r="J200" s="183"/>
      <c r="K200" s="184"/>
      <c r="L200" s="185"/>
      <c r="M200" s="186" t="s">
        <v>1</v>
      </c>
      <c r="N200" s="187" t="s">
        <v>48</v>
      </c>
      <c r="O200" s="58"/>
      <c r="P200" s="174">
        <f t="shared" si="27"/>
        <v>0</v>
      </c>
      <c r="Q200" s="174">
        <v>9.0000000000000006E-5</v>
      </c>
      <c r="R200" s="174">
        <f t="shared" si="28"/>
        <v>1.2600000000000001E-3</v>
      </c>
      <c r="S200" s="174">
        <v>0</v>
      </c>
      <c r="T200" s="175">
        <f t="shared" si="29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6" t="s">
        <v>202</v>
      </c>
      <c r="AT200" s="176" t="s">
        <v>341</v>
      </c>
      <c r="AU200" s="176" t="s">
        <v>93</v>
      </c>
      <c r="AY200" s="14" t="s">
        <v>173</v>
      </c>
      <c r="BE200" s="100">
        <f t="shared" si="30"/>
        <v>0</v>
      </c>
      <c r="BF200" s="100">
        <f t="shared" si="31"/>
        <v>0</v>
      </c>
      <c r="BG200" s="100">
        <f t="shared" si="32"/>
        <v>0</v>
      </c>
      <c r="BH200" s="100">
        <f t="shared" si="33"/>
        <v>0</v>
      </c>
      <c r="BI200" s="100">
        <f t="shared" si="34"/>
        <v>0</v>
      </c>
      <c r="BJ200" s="14" t="s">
        <v>93</v>
      </c>
      <c r="BK200" s="100">
        <f t="shared" si="35"/>
        <v>0</v>
      </c>
      <c r="BL200" s="14" t="s">
        <v>105</v>
      </c>
      <c r="BM200" s="176" t="s">
        <v>1111</v>
      </c>
    </row>
    <row r="201" spans="1:65" s="2" customFormat="1" ht="24.2" customHeight="1">
      <c r="A201" s="32"/>
      <c r="B201" s="132"/>
      <c r="C201" s="177" t="s">
        <v>513</v>
      </c>
      <c r="D201" s="177" t="s">
        <v>341</v>
      </c>
      <c r="E201" s="178" t="s">
        <v>1112</v>
      </c>
      <c r="F201" s="179" t="s">
        <v>1113</v>
      </c>
      <c r="G201" s="180" t="s">
        <v>362</v>
      </c>
      <c r="H201" s="181">
        <v>2</v>
      </c>
      <c r="I201" s="182"/>
      <c r="J201" s="183"/>
      <c r="K201" s="184"/>
      <c r="L201" s="185"/>
      <c r="M201" s="186" t="s">
        <v>1</v>
      </c>
      <c r="N201" s="187" t="s">
        <v>48</v>
      </c>
      <c r="O201" s="58"/>
      <c r="P201" s="174">
        <f t="shared" si="27"/>
        <v>0</v>
      </c>
      <c r="Q201" s="174">
        <v>6.9999999999999994E-5</v>
      </c>
      <c r="R201" s="174">
        <f t="shared" si="28"/>
        <v>1.3999999999999999E-4</v>
      </c>
      <c r="S201" s="174">
        <v>0</v>
      </c>
      <c r="T201" s="175">
        <f t="shared" si="29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6" t="s">
        <v>202</v>
      </c>
      <c r="AT201" s="176" t="s">
        <v>341</v>
      </c>
      <c r="AU201" s="176" t="s">
        <v>93</v>
      </c>
      <c r="AY201" s="14" t="s">
        <v>173</v>
      </c>
      <c r="BE201" s="100">
        <f t="shared" si="30"/>
        <v>0</v>
      </c>
      <c r="BF201" s="100">
        <f t="shared" si="31"/>
        <v>0</v>
      </c>
      <c r="BG201" s="100">
        <f t="shared" si="32"/>
        <v>0</v>
      </c>
      <c r="BH201" s="100">
        <f t="shared" si="33"/>
        <v>0</v>
      </c>
      <c r="BI201" s="100">
        <f t="shared" si="34"/>
        <v>0</v>
      </c>
      <c r="BJ201" s="14" t="s">
        <v>93</v>
      </c>
      <c r="BK201" s="100">
        <f t="shared" si="35"/>
        <v>0</v>
      </c>
      <c r="BL201" s="14" t="s">
        <v>105</v>
      </c>
      <c r="BM201" s="176" t="s">
        <v>1114</v>
      </c>
    </row>
    <row r="202" spans="1:65" s="2" customFormat="1" ht="24.2" customHeight="1">
      <c r="A202" s="32"/>
      <c r="B202" s="132"/>
      <c r="C202" s="177" t="s">
        <v>517</v>
      </c>
      <c r="D202" s="177" t="s">
        <v>341</v>
      </c>
      <c r="E202" s="178" t="s">
        <v>1115</v>
      </c>
      <c r="F202" s="179" t="s">
        <v>1116</v>
      </c>
      <c r="G202" s="180" t="s">
        <v>362</v>
      </c>
      <c r="H202" s="181">
        <v>2</v>
      </c>
      <c r="I202" s="182"/>
      <c r="J202" s="183"/>
      <c r="K202" s="184"/>
      <c r="L202" s="185"/>
      <c r="M202" s="186" t="s">
        <v>1</v>
      </c>
      <c r="N202" s="187" t="s">
        <v>48</v>
      </c>
      <c r="O202" s="58"/>
      <c r="P202" s="174">
        <f t="shared" si="27"/>
        <v>0</v>
      </c>
      <c r="Q202" s="174">
        <v>5.0000000000000002E-5</v>
      </c>
      <c r="R202" s="174">
        <f t="shared" si="28"/>
        <v>1E-4</v>
      </c>
      <c r="S202" s="174">
        <v>0</v>
      </c>
      <c r="T202" s="175">
        <f t="shared" si="29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6" t="s">
        <v>202</v>
      </c>
      <c r="AT202" s="176" t="s">
        <v>341</v>
      </c>
      <c r="AU202" s="176" t="s">
        <v>93</v>
      </c>
      <c r="AY202" s="14" t="s">
        <v>173</v>
      </c>
      <c r="BE202" s="100">
        <f t="shared" si="30"/>
        <v>0</v>
      </c>
      <c r="BF202" s="100">
        <f t="shared" si="31"/>
        <v>0</v>
      </c>
      <c r="BG202" s="100">
        <f t="shared" si="32"/>
        <v>0</v>
      </c>
      <c r="BH202" s="100">
        <f t="shared" si="33"/>
        <v>0</v>
      </c>
      <c r="BI202" s="100">
        <f t="shared" si="34"/>
        <v>0</v>
      </c>
      <c r="BJ202" s="14" t="s">
        <v>93</v>
      </c>
      <c r="BK202" s="100">
        <f t="shared" si="35"/>
        <v>0</v>
      </c>
      <c r="BL202" s="14" t="s">
        <v>105</v>
      </c>
      <c r="BM202" s="176" t="s">
        <v>1117</v>
      </c>
    </row>
    <row r="203" spans="1:65" s="2" customFormat="1" ht="24.2" customHeight="1">
      <c r="A203" s="32"/>
      <c r="B203" s="132"/>
      <c r="C203" s="164" t="s">
        <v>523</v>
      </c>
      <c r="D203" s="164" t="s">
        <v>175</v>
      </c>
      <c r="E203" s="165" t="s">
        <v>1118</v>
      </c>
      <c r="F203" s="166" t="s">
        <v>1119</v>
      </c>
      <c r="G203" s="167" t="s">
        <v>261</v>
      </c>
      <c r="H203" s="168">
        <v>88.76</v>
      </c>
      <c r="I203" s="169"/>
      <c r="J203" s="170"/>
      <c r="K203" s="171"/>
      <c r="L203" s="33"/>
      <c r="M203" s="172" t="s">
        <v>1</v>
      </c>
      <c r="N203" s="173" t="s">
        <v>48</v>
      </c>
      <c r="O203" s="58"/>
      <c r="P203" s="174">
        <f t="shared" si="27"/>
        <v>0</v>
      </c>
      <c r="Q203" s="174">
        <v>2.0000000000000002E-5</v>
      </c>
      <c r="R203" s="174">
        <f t="shared" si="28"/>
        <v>1.7752000000000002E-3</v>
      </c>
      <c r="S203" s="174">
        <v>0</v>
      </c>
      <c r="T203" s="175">
        <f t="shared" si="29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6" t="s">
        <v>105</v>
      </c>
      <c r="AT203" s="176" t="s">
        <v>175</v>
      </c>
      <c r="AU203" s="176" t="s">
        <v>93</v>
      </c>
      <c r="AY203" s="14" t="s">
        <v>173</v>
      </c>
      <c r="BE203" s="100">
        <f t="shared" si="30"/>
        <v>0</v>
      </c>
      <c r="BF203" s="100">
        <f t="shared" si="31"/>
        <v>0</v>
      </c>
      <c r="BG203" s="100">
        <f t="shared" si="32"/>
        <v>0</v>
      </c>
      <c r="BH203" s="100">
        <f t="shared" si="33"/>
        <v>0</v>
      </c>
      <c r="BI203" s="100">
        <f t="shared" si="34"/>
        <v>0</v>
      </c>
      <c r="BJ203" s="14" t="s">
        <v>93</v>
      </c>
      <c r="BK203" s="100">
        <f t="shared" si="35"/>
        <v>0</v>
      </c>
      <c r="BL203" s="14" t="s">
        <v>105</v>
      </c>
      <c r="BM203" s="176" t="s">
        <v>1120</v>
      </c>
    </row>
    <row r="204" spans="1:65" s="2" customFormat="1" ht="37.9" customHeight="1">
      <c r="A204" s="32"/>
      <c r="B204" s="132"/>
      <c r="C204" s="177" t="s">
        <v>673</v>
      </c>
      <c r="D204" s="177" t="s">
        <v>341</v>
      </c>
      <c r="E204" s="178" t="s">
        <v>1055</v>
      </c>
      <c r="F204" s="179" t="s">
        <v>1056</v>
      </c>
      <c r="G204" s="180" t="s">
        <v>178</v>
      </c>
      <c r="H204" s="181">
        <v>27.885000000000002</v>
      </c>
      <c r="I204" s="182"/>
      <c r="J204" s="183"/>
      <c r="K204" s="184"/>
      <c r="L204" s="185"/>
      <c r="M204" s="186" t="s">
        <v>1</v>
      </c>
      <c r="N204" s="187" t="s">
        <v>48</v>
      </c>
      <c r="O204" s="58"/>
      <c r="P204" s="174">
        <f t="shared" si="27"/>
        <v>0</v>
      </c>
      <c r="Q204" s="174">
        <v>4.0000000000000002E-4</v>
      </c>
      <c r="R204" s="174">
        <f t="shared" si="28"/>
        <v>1.1154000000000001E-2</v>
      </c>
      <c r="S204" s="174">
        <v>0</v>
      </c>
      <c r="T204" s="175">
        <f t="shared" si="29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6" t="s">
        <v>202</v>
      </c>
      <c r="AT204" s="176" t="s">
        <v>341</v>
      </c>
      <c r="AU204" s="176" t="s">
        <v>93</v>
      </c>
      <c r="AY204" s="14" t="s">
        <v>173</v>
      </c>
      <c r="BE204" s="100">
        <f t="shared" si="30"/>
        <v>0</v>
      </c>
      <c r="BF204" s="100">
        <f t="shared" si="31"/>
        <v>0</v>
      </c>
      <c r="BG204" s="100">
        <f t="shared" si="32"/>
        <v>0</v>
      </c>
      <c r="BH204" s="100">
        <f t="shared" si="33"/>
        <v>0</v>
      </c>
      <c r="BI204" s="100">
        <f t="shared" si="34"/>
        <v>0</v>
      </c>
      <c r="BJ204" s="14" t="s">
        <v>93</v>
      </c>
      <c r="BK204" s="100">
        <f t="shared" si="35"/>
        <v>0</v>
      </c>
      <c r="BL204" s="14" t="s">
        <v>105</v>
      </c>
      <c r="BM204" s="176" t="s">
        <v>1121</v>
      </c>
    </row>
    <row r="205" spans="1:65" s="12" customFormat="1" ht="22.9" customHeight="1">
      <c r="B205" s="151"/>
      <c r="D205" s="152" t="s">
        <v>81</v>
      </c>
      <c r="E205" s="162" t="s">
        <v>206</v>
      </c>
      <c r="F205" s="162" t="s">
        <v>238</v>
      </c>
      <c r="I205" s="154"/>
      <c r="J205" s="163"/>
      <c r="L205" s="151"/>
      <c r="M205" s="156"/>
      <c r="N205" s="157"/>
      <c r="O205" s="157"/>
      <c r="P205" s="158">
        <f>SUM(P206:P224)</f>
        <v>0</v>
      </c>
      <c r="Q205" s="157"/>
      <c r="R205" s="158">
        <f>SUM(R206:R224)</f>
        <v>32.93308948</v>
      </c>
      <c r="S205" s="157"/>
      <c r="T205" s="159">
        <f>SUM(T206:T224)</f>
        <v>63.398319999999991</v>
      </c>
      <c r="AR205" s="152" t="s">
        <v>88</v>
      </c>
      <c r="AT205" s="160" t="s">
        <v>81</v>
      </c>
      <c r="AU205" s="160" t="s">
        <v>88</v>
      </c>
      <c r="AY205" s="152" t="s">
        <v>173</v>
      </c>
      <c r="BK205" s="161">
        <f>SUM(BK206:BK224)</f>
        <v>0</v>
      </c>
    </row>
    <row r="206" spans="1:65" s="2" customFormat="1" ht="37.9" customHeight="1">
      <c r="A206" s="32"/>
      <c r="B206" s="132"/>
      <c r="C206" s="164" t="s">
        <v>677</v>
      </c>
      <c r="D206" s="164" t="s">
        <v>175</v>
      </c>
      <c r="E206" s="165" t="s">
        <v>1122</v>
      </c>
      <c r="F206" s="166" t="s">
        <v>1123</v>
      </c>
      <c r="G206" s="167" t="s">
        <v>261</v>
      </c>
      <c r="H206" s="168">
        <v>124.315</v>
      </c>
      <c r="I206" s="169"/>
      <c r="J206" s="170"/>
      <c r="K206" s="171"/>
      <c r="L206" s="33"/>
      <c r="M206" s="172" t="s">
        <v>1</v>
      </c>
      <c r="N206" s="173" t="s">
        <v>48</v>
      </c>
      <c r="O206" s="58"/>
      <c r="P206" s="174">
        <f t="shared" ref="P206:P224" si="36">O206*H206</f>
        <v>0</v>
      </c>
      <c r="Q206" s="174">
        <v>9.8729999999999998E-2</v>
      </c>
      <c r="R206" s="174">
        <f t="shared" ref="R206:R224" si="37">Q206*H206</f>
        <v>12.273619949999999</v>
      </c>
      <c r="S206" s="174">
        <v>0</v>
      </c>
      <c r="T206" s="175">
        <f t="shared" ref="T206:T224" si="38"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6" t="s">
        <v>105</v>
      </c>
      <c r="AT206" s="176" t="s">
        <v>175</v>
      </c>
      <c r="AU206" s="176" t="s">
        <v>93</v>
      </c>
      <c r="AY206" s="14" t="s">
        <v>173</v>
      </c>
      <c r="BE206" s="100">
        <f t="shared" ref="BE206:BE224" si="39">IF(N206="základná",J206,0)</f>
        <v>0</v>
      </c>
      <c r="BF206" s="100">
        <f t="shared" ref="BF206:BF224" si="40">IF(N206="znížená",J206,0)</f>
        <v>0</v>
      </c>
      <c r="BG206" s="100">
        <f t="shared" ref="BG206:BG224" si="41">IF(N206="zákl. prenesená",J206,0)</f>
        <v>0</v>
      </c>
      <c r="BH206" s="100">
        <f t="shared" ref="BH206:BH224" si="42">IF(N206="zníž. prenesená",J206,0)</f>
        <v>0</v>
      </c>
      <c r="BI206" s="100">
        <f t="shared" ref="BI206:BI224" si="43">IF(N206="nulová",J206,0)</f>
        <v>0</v>
      </c>
      <c r="BJ206" s="14" t="s">
        <v>93</v>
      </c>
      <c r="BK206" s="100">
        <f t="shared" ref="BK206:BK224" si="44">ROUND(I206*H206,2)</f>
        <v>0</v>
      </c>
      <c r="BL206" s="14" t="s">
        <v>105</v>
      </c>
      <c r="BM206" s="176" t="s">
        <v>1124</v>
      </c>
    </row>
    <row r="207" spans="1:65" s="2" customFormat="1" ht="24.2" customHeight="1">
      <c r="A207" s="32"/>
      <c r="B207" s="132"/>
      <c r="C207" s="177" t="s">
        <v>679</v>
      </c>
      <c r="D207" s="177" t="s">
        <v>341</v>
      </c>
      <c r="E207" s="178" t="s">
        <v>1125</v>
      </c>
      <c r="F207" s="179" t="s">
        <v>1126</v>
      </c>
      <c r="G207" s="180" t="s">
        <v>362</v>
      </c>
      <c r="H207" s="181">
        <v>130</v>
      </c>
      <c r="I207" s="182"/>
      <c r="J207" s="183"/>
      <c r="K207" s="184"/>
      <c r="L207" s="185"/>
      <c r="M207" s="186" t="s">
        <v>1</v>
      </c>
      <c r="N207" s="187" t="s">
        <v>48</v>
      </c>
      <c r="O207" s="58"/>
      <c r="P207" s="174">
        <f t="shared" si="36"/>
        <v>0</v>
      </c>
      <c r="Q207" s="174">
        <v>2.1999999999999999E-2</v>
      </c>
      <c r="R207" s="174">
        <f t="shared" si="37"/>
        <v>2.86</v>
      </c>
      <c r="S207" s="174">
        <v>0</v>
      </c>
      <c r="T207" s="175">
        <f t="shared" si="38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6" t="s">
        <v>202</v>
      </c>
      <c r="AT207" s="176" t="s">
        <v>341</v>
      </c>
      <c r="AU207" s="176" t="s">
        <v>93</v>
      </c>
      <c r="AY207" s="14" t="s">
        <v>173</v>
      </c>
      <c r="BE207" s="100">
        <f t="shared" si="39"/>
        <v>0</v>
      </c>
      <c r="BF207" s="100">
        <f t="shared" si="40"/>
        <v>0</v>
      </c>
      <c r="BG207" s="100">
        <f t="shared" si="41"/>
        <v>0</v>
      </c>
      <c r="BH207" s="100">
        <f t="shared" si="42"/>
        <v>0</v>
      </c>
      <c r="BI207" s="100">
        <f t="shared" si="43"/>
        <v>0</v>
      </c>
      <c r="BJ207" s="14" t="s">
        <v>93</v>
      </c>
      <c r="BK207" s="100">
        <f t="shared" si="44"/>
        <v>0</v>
      </c>
      <c r="BL207" s="14" t="s">
        <v>105</v>
      </c>
      <c r="BM207" s="176" t="s">
        <v>1127</v>
      </c>
    </row>
    <row r="208" spans="1:65" s="2" customFormat="1" ht="24.2" customHeight="1">
      <c r="A208" s="32"/>
      <c r="B208" s="132"/>
      <c r="C208" s="164" t="s">
        <v>683</v>
      </c>
      <c r="D208" s="164" t="s">
        <v>175</v>
      </c>
      <c r="E208" s="165" t="s">
        <v>1128</v>
      </c>
      <c r="F208" s="166" t="s">
        <v>1129</v>
      </c>
      <c r="G208" s="167" t="s">
        <v>261</v>
      </c>
      <c r="H208" s="168">
        <v>88.5</v>
      </c>
      <c r="I208" s="169"/>
      <c r="J208" s="170"/>
      <c r="K208" s="171"/>
      <c r="L208" s="33"/>
      <c r="M208" s="172" t="s">
        <v>1</v>
      </c>
      <c r="N208" s="173" t="s">
        <v>48</v>
      </c>
      <c r="O208" s="58"/>
      <c r="P208" s="174">
        <f t="shared" si="36"/>
        <v>0</v>
      </c>
      <c r="Q208" s="174">
        <v>0</v>
      </c>
      <c r="R208" s="174">
        <f t="shared" si="37"/>
        <v>0</v>
      </c>
      <c r="S208" s="174">
        <v>0</v>
      </c>
      <c r="T208" s="175">
        <f t="shared" si="38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6" t="s">
        <v>105</v>
      </c>
      <c r="AT208" s="176" t="s">
        <v>175</v>
      </c>
      <c r="AU208" s="176" t="s">
        <v>93</v>
      </c>
      <c r="AY208" s="14" t="s">
        <v>173</v>
      </c>
      <c r="BE208" s="100">
        <f t="shared" si="39"/>
        <v>0</v>
      </c>
      <c r="BF208" s="100">
        <f t="shared" si="40"/>
        <v>0</v>
      </c>
      <c r="BG208" s="100">
        <f t="shared" si="41"/>
        <v>0</v>
      </c>
      <c r="BH208" s="100">
        <f t="shared" si="42"/>
        <v>0</v>
      </c>
      <c r="BI208" s="100">
        <f t="shared" si="43"/>
        <v>0</v>
      </c>
      <c r="BJ208" s="14" t="s">
        <v>93</v>
      </c>
      <c r="BK208" s="100">
        <f t="shared" si="44"/>
        <v>0</v>
      </c>
      <c r="BL208" s="14" t="s">
        <v>105</v>
      </c>
      <c r="BM208" s="176" t="s">
        <v>1130</v>
      </c>
    </row>
    <row r="209" spans="1:65" s="2" customFormat="1" ht="24.2" customHeight="1">
      <c r="A209" s="32"/>
      <c r="B209" s="132"/>
      <c r="C209" s="164" t="s">
        <v>687</v>
      </c>
      <c r="D209" s="164" t="s">
        <v>175</v>
      </c>
      <c r="E209" s="165" t="s">
        <v>1131</v>
      </c>
      <c r="F209" s="166" t="s">
        <v>1132</v>
      </c>
      <c r="G209" s="167" t="s">
        <v>261</v>
      </c>
      <c r="H209" s="168">
        <v>46.725000000000001</v>
      </c>
      <c r="I209" s="169"/>
      <c r="J209" s="170"/>
      <c r="K209" s="171"/>
      <c r="L209" s="33"/>
      <c r="M209" s="172" t="s">
        <v>1</v>
      </c>
      <c r="N209" s="173" t="s">
        <v>48</v>
      </c>
      <c r="O209" s="58"/>
      <c r="P209" s="174">
        <f t="shared" si="36"/>
        <v>0</v>
      </c>
      <c r="Q209" s="174">
        <v>6.3820000000000002E-2</v>
      </c>
      <c r="R209" s="174">
        <f t="shared" si="37"/>
        <v>2.9819895000000001</v>
      </c>
      <c r="S209" s="174">
        <v>0</v>
      </c>
      <c r="T209" s="175">
        <f t="shared" si="38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6" t="s">
        <v>105</v>
      </c>
      <c r="AT209" s="176" t="s">
        <v>175</v>
      </c>
      <c r="AU209" s="176" t="s">
        <v>93</v>
      </c>
      <c r="AY209" s="14" t="s">
        <v>173</v>
      </c>
      <c r="BE209" s="100">
        <f t="shared" si="39"/>
        <v>0</v>
      </c>
      <c r="BF209" s="100">
        <f t="shared" si="40"/>
        <v>0</v>
      </c>
      <c r="BG209" s="100">
        <f t="shared" si="41"/>
        <v>0</v>
      </c>
      <c r="BH209" s="100">
        <f t="shared" si="42"/>
        <v>0</v>
      </c>
      <c r="BI209" s="100">
        <f t="shared" si="43"/>
        <v>0</v>
      </c>
      <c r="BJ209" s="14" t="s">
        <v>93</v>
      </c>
      <c r="BK209" s="100">
        <f t="shared" si="44"/>
        <v>0</v>
      </c>
      <c r="BL209" s="14" t="s">
        <v>105</v>
      </c>
      <c r="BM209" s="176" t="s">
        <v>1133</v>
      </c>
    </row>
    <row r="210" spans="1:65" s="2" customFormat="1" ht="24.2" customHeight="1">
      <c r="A210" s="32"/>
      <c r="B210" s="132"/>
      <c r="C210" s="164" t="s">
        <v>689</v>
      </c>
      <c r="D210" s="164" t="s">
        <v>175</v>
      </c>
      <c r="E210" s="165" t="s">
        <v>1134</v>
      </c>
      <c r="F210" s="166" t="s">
        <v>1135</v>
      </c>
      <c r="G210" s="167" t="s">
        <v>261</v>
      </c>
      <c r="H210" s="168">
        <v>41.774999999999999</v>
      </c>
      <c r="I210" s="169"/>
      <c r="J210" s="170"/>
      <c r="K210" s="171"/>
      <c r="L210" s="33"/>
      <c r="M210" s="172" t="s">
        <v>1</v>
      </c>
      <c r="N210" s="173" t="s">
        <v>48</v>
      </c>
      <c r="O210" s="58"/>
      <c r="P210" s="174">
        <f t="shared" si="36"/>
        <v>0</v>
      </c>
      <c r="Q210" s="174">
        <v>6.3890000000000002E-2</v>
      </c>
      <c r="R210" s="174">
        <f t="shared" si="37"/>
        <v>2.66900475</v>
      </c>
      <c r="S210" s="174">
        <v>0</v>
      </c>
      <c r="T210" s="175">
        <f t="shared" si="38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6" t="s">
        <v>105</v>
      </c>
      <c r="AT210" s="176" t="s">
        <v>175</v>
      </c>
      <c r="AU210" s="176" t="s">
        <v>93</v>
      </c>
      <c r="AY210" s="14" t="s">
        <v>173</v>
      </c>
      <c r="BE210" s="100">
        <f t="shared" si="39"/>
        <v>0</v>
      </c>
      <c r="BF210" s="100">
        <f t="shared" si="40"/>
        <v>0</v>
      </c>
      <c r="BG210" s="100">
        <f t="shared" si="41"/>
        <v>0</v>
      </c>
      <c r="BH210" s="100">
        <f t="shared" si="42"/>
        <v>0</v>
      </c>
      <c r="BI210" s="100">
        <f t="shared" si="43"/>
        <v>0</v>
      </c>
      <c r="BJ210" s="14" t="s">
        <v>93</v>
      </c>
      <c r="BK210" s="100">
        <f t="shared" si="44"/>
        <v>0</v>
      </c>
      <c r="BL210" s="14" t="s">
        <v>105</v>
      </c>
      <c r="BM210" s="176" t="s">
        <v>1136</v>
      </c>
    </row>
    <row r="211" spans="1:65" s="2" customFormat="1" ht="24.2" customHeight="1">
      <c r="A211" s="32"/>
      <c r="B211" s="132"/>
      <c r="C211" s="164" t="s">
        <v>691</v>
      </c>
      <c r="D211" s="164" t="s">
        <v>175</v>
      </c>
      <c r="E211" s="165" t="s">
        <v>1137</v>
      </c>
      <c r="F211" s="166" t="s">
        <v>1138</v>
      </c>
      <c r="G211" s="167" t="s">
        <v>362</v>
      </c>
      <c r="H211" s="168">
        <v>7</v>
      </c>
      <c r="I211" s="169"/>
      <c r="J211" s="170"/>
      <c r="K211" s="171"/>
      <c r="L211" s="33"/>
      <c r="M211" s="172" t="s">
        <v>1</v>
      </c>
      <c r="N211" s="173" t="s">
        <v>48</v>
      </c>
      <c r="O211" s="58"/>
      <c r="P211" s="174">
        <f t="shared" si="36"/>
        <v>0</v>
      </c>
      <c r="Q211" s="174">
        <v>1.6167899999999999</v>
      </c>
      <c r="R211" s="174">
        <f t="shared" si="37"/>
        <v>11.31753</v>
      </c>
      <c r="S211" s="174">
        <v>0</v>
      </c>
      <c r="T211" s="175">
        <f t="shared" si="38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6" t="s">
        <v>105</v>
      </c>
      <c r="AT211" s="176" t="s">
        <v>175</v>
      </c>
      <c r="AU211" s="176" t="s">
        <v>93</v>
      </c>
      <c r="AY211" s="14" t="s">
        <v>173</v>
      </c>
      <c r="BE211" s="100">
        <f t="shared" si="39"/>
        <v>0</v>
      </c>
      <c r="BF211" s="100">
        <f t="shared" si="40"/>
        <v>0</v>
      </c>
      <c r="BG211" s="100">
        <f t="shared" si="41"/>
        <v>0</v>
      </c>
      <c r="BH211" s="100">
        <f t="shared" si="42"/>
        <v>0</v>
      </c>
      <c r="BI211" s="100">
        <f t="shared" si="43"/>
        <v>0</v>
      </c>
      <c r="BJ211" s="14" t="s">
        <v>93</v>
      </c>
      <c r="BK211" s="100">
        <f t="shared" si="44"/>
        <v>0</v>
      </c>
      <c r="BL211" s="14" t="s">
        <v>105</v>
      </c>
      <c r="BM211" s="176" t="s">
        <v>1139</v>
      </c>
    </row>
    <row r="212" spans="1:65" s="2" customFormat="1" ht="24.2" customHeight="1">
      <c r="A212" s="32"/>
      <c r="B212" s="132"/>
      <c r="C212" s="164" t="s">
        <v>697</v>
      </c>
      <c r="D212" s="164" t="s">
        <v>175</v>
      </c>
      <c r="E212" s="165" t="s">
        <v>1140</v>
      </c>
      <c r="F212" s="166" t="s">
        <v>1141</v>
      </c>
      <c r="G212" s="167" t="s">
        <v>178</v>
      </c>
      <c r="H212" s="168">
        <v>432.78399999999999</v>
      </c>
      <c r="I212" s="169"/>
      <c r="J212" s="170"/>
      <c r="K212" s="171"/>
      <c r="L212" s="33"/>
      <c r="M212" s="172" t="s">
        <v>1</v>
      </c>
      <c r="N212" s="173" t="s">
        <v>48</v>
      </c>
      <c r="O212" s="58"/>
      <c r="P212" s="174">
        <f t="shared" si="36"/>
        <v>0</v>
      </c>
      <c r="Q212" s="174">
        <v>1.92E-3</v>
      </c>
      <c r="R212" s="174">
        <f t="shared" si="37"/>
        <v>0.83094528000000001</v>
      </c>
      <c r="S212" s="174">
        <v>0</v>
      </c>
      <c r="T212" s="175">
        <f t="shared" si="38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6" t="s">
        <v>105</v>
      </c>
      <c r="AT212" s="176" t="s">
        <v>175</v>
      </c>
      <c r="AU212" s="176" t="s">
        <v>93</v>
      </c>
      <c r="AY212" s="14" t="s">
        <v>173</v>
      </c>
      <c r="BE212" s="100">
        <f t="shared" si="39"/>
        <v>0</v>
      </c>
      <c r="BF212" s="100">
        <f t="shared" si="40"/>
        <v>0</v>
      </c>
      <c r="BG212" s="100">
        <f t="shared" si="41"/>
        <v>0</v>
      </c>
      <c r="BH212" s="100">
        <f t="shared" si="42"/>
        <v>0</v>
      </c>
      <c r="BI212" s="100">
        <f t="shared" si="43"/>
        <v>0</v>
      </c>
      <c r="BJ212" s="14" t="s">
        <v>93</v>
      </c>
      <c r="BK212" s="100">
        <f t="shared" si="44"/>
        <v>0</v>
      </c>
      <c r="BL212" s="14" t="s">
        <v>105</v>
      </c>
      <c r="BM212" s="176" t="s">
        <v>1142</v>
      </c>
    </row>
    <row r="213" spans="1:65" s="2" customFormat="1" ht="24.2" customHeight="1">
      <c r="A213" s="32"/>
      <c r="B213" s="132"/>
      <c r="C213" s="164" t="s">
        <v>701</v>
      </c>
      <c r="D213" s="164" t="s">
        <v>175</v>
      </c>
      <c r="E213" s="165" t="s">
        <v>378</v>
      </c>
      <c r="F213" s="166" t="s">
        <v>379</v>
      </c>
      <c r="G213" s="167" t="s">
        <v>178</v>
      </c>
      <c r="H213" s="168">
        <v>201.23</v>
      </c>
      <c r="I213" s="169"/>
      <c r="J213" s="170"/>
      <c r="K213" s="171"/>
      <c r="L213" s="33"/>
      <c r="M213" s="172" t="s">
        <v>1</v>
      </c>
      <c r="N213" s="173" t="s">
        <v>48</v>
      </c>
      <c r="O213" s="58"/>
      <c r="P213" s="174">
        <f t="shared" si="36"/>
        <v>0</v>
      </c>
      <c r="Q213" s="174">
        <v>0</v>
      </c>
      <c r="R213" s="174">
        <f t="shared" si="37"/>
        <v>0</v>
      </c>
      <c r="S213" s="174">
        <v>0</v>
      </c>
      <c r="T213" s="175">
        <f t="shared" si="38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6" t="s">
        <v>105</v>
      </c>
      <c r="AT213" s="176" t="s">
        <v>175</v>
      </c>
      <c r="AU213" s="176" t="s">
        <v>93</v>
      </c>
      <c r="AY213" s="14" t="s">
        <v>173</v>
      </c>
      <c r="BE213" s="100">
        <f t="shared" si="39"/>
        <v>0</v>
      </c>
      <c r="BF213" s="100">
        <f t="shared" si="40"/>
        <v>0</v>
      </c>
      <c r="BG213" s="100">
        <f t="shared" si="41"/>
        <v>0</v>
      </c>
      <c r="BH213" s="100">
        <f t="shared" si="42"/>
        <v>0</v>
      </c>
      <c r="BI213" s="100">
        <f t="shared" si="43"/>
        <v>0</v>
      </c>
      <c r="BJ213" s="14" t="s">
        <v>93</v>
      </c>
      <c r="BK213" s="100">
        <f t="shared" si="44"/>
        <v>0</v>
      </c>
      <c r="BL213" s="14" t="s">
        <v>105</v>
      </c>
      <c r="BM213" s="176" t="s">
        <v>1143</v>
      </c>
    </row>
    <row r="214" spans="1:65" s="2" customFormat="1" ht="24.2" customHeight="1">
      <c r="A214" s="32"/>
      <c r="B214" s="132"/>
      <c r="C214" s="164" t="s">
        <v>703</v>
      </c>
      <c r="D214" s="164" t="s">
        <v>175</v>
      </c>
      <c r="E214" s="165" t="s">
        <v>1144</v>
      </c>
      <c r="F214" s="166" t="s">
        <v>1145</v>
      </c>
      <c r="G214" s="167" t="s">
        <v>178</v>
      </c>
      <c r="H214" s="168">
        <v>90.7</v>
      </c>
      <c r="I214" s="169"/>
      <c r="J214" s="170"/>
      <c r="K214" s="171"/>
      <c r="L214" s="33"/>
      <c r="M214" s="172" t="s">
        <v>1</v>
      </c>
      <c r="N214" s="173" t="s">
        <v>48</v>
      </c>
      <c r="O214" s="58"/>
      <c r="P214" s="174">
        <f t="shared" si="36"/>
        <v>0</v>
      </c>
      <c r="Q214" s="174">
        <v>0</v>
      </c>
      <c r="R214" s="174">
        <f t="shared" si="37"/>
        <v>0</v>
      </c>
      <c r="S214" s="174">
        <v>0.19600000000000001</v>
      </c>
      <c r="T214" s="175">
        <f t="shared" si="38"/>
        <v>17.777200000000001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6" t="s">
        <v>105</v>
      </c>
      <c r="AT214" s="176" t="s">
        <v>175</v>
      </c>
      <c r="AU214" s="176" t="s">
        <v>93</v>
      </c>
      <c r="AY214" s="14" t="s">
        <v>173</v>
      </c>
      <c r="BE214" s="100">
        <f t="shared" si="39"/>
        <v>0</v>
      </c>
      <c r="BF214" s="100">
        <f t="shared" si="40"/>
        <v>0</v>
      </c>
      <c r="BG214" s="100">
        <f t="shared" si="41"/>
        <v>0</v>
      </c>
      <c r="BH214" s="100">
        <f t="shared" si="42"/>
        <v>0</v>
      </c>
      <c r="BI214" s="100">
        <f t="shared" si="43"/>
        <v>0</v>
      </c>
      <c r="BJ214" s="14" t="s">
        <v>93</v>
      </c>
      <c r="BK214" s="100">
        <f t="shared" si="44"/>
        <v>0</v>
      </c>
      <c r="BL214" s="14" t="s">
        <v>105</v>
      </c>
      <c r="BM214" s="176" t="s">
        <v>1146</v>
      </c>
    </row>
    <row r="215" spans="1:65" s="2" customFormat="1" ht="37.9" customHeight="1">
      <c r="A215" s="32"/>
      <c r="B215" s="132"/>
      <c r="C215" s="164" t="s">
        <v>705</v>
      </c>
      <c r="D215" s="164" t="s">
        <v>175</v>
      </c>
      <c r="E215" s="165" t="s">
        <v>1147</v>
      </c>
      <c r="F215" s="166" t="s">
        <v>1148</v>
      </c>
      <c r="G215" s="167" t="s">
        <v>178</v>
      </c>
      <c r="H215" s="168">
        <v>90.7</v>
      </c>
      <c r="I215" s="169"/>
      <c r="J215" s="170"/>
      <c r="K215" s="171"/>
      <c r="L215" s="33"/>
      <c r="M215" s="172" t="s">
        <v>1</v>
      </c>
      <c r="N215" s="173" t="s">
        <v>48</v>
      </c>
      <c r="O215" s="58"/>
      <c r="P215" s="174">
        <f t="shared" si="36"/>
        <v>0</v>
      </c>
      <c r="Q215" s="174">
        <v>0</v>
      </c>
      <c r="R215" s="174">
        <f t="shared" si="37"/>
        <v>0</v>
      </c>
      <c r="S215" s="174">
        <v>0.183</v>
      </c>
      <c r="T215" s="175">
        <f t="shared" si="38"/>
        <v>16.598099999999999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6" t="s">
        <v>105</v>
      </c>
      <c r="AT215" s="176" t="s">
        <v>175</v>
      </c>
      <c r="AU215" s="176" t="s">
        <v>93</v>
      </c>
      <c r="AY215" s="14" t="s">
        <v>173</v>
      </c>
      <c r="BE215" s="100">
        <f t="shared" si="39"/>
        <v>0</v>
      </c>
      <c r="BF215" s="100">
        <f t="shared" si="40"/>
        <v>0</v>
      </c>
      <c r="BG215" s="100">
        <f t="shared" si="41"/>
        <v>0</v>
      </c>
      <c r="BH215" s="100">
        <f t="shared" si="42"/>
        <v>0</v>
      </c>
      <c r="BI215" s="100">
        <f t="shared" si="43"/>
        <v>0</v>
      </c>
      <c r="BJ215" s="14" t="s">
        <v>93</v>
      </c>
      <c r="BK215" s="100">
        <f t="shared" si="44"/>
        <v>0</v>
      </c>
      <c r="BL215" s="14" t="s">
        <v>105</v>
      </c>
      <c r="BM215" s="176" t="s">
        <v>1149</v>
      </c>
    </row>
    <row r="216" spans="1:65" s="2" customFormat="1" ht="24.2" customHeight="1">
      <c r="A216" s="32"/>
      <c r="B216" s="132"/>
      <c r="C216" s="164" t="s">
        <v>709</v>
      </c>
      <c r="D216" s="164" t="s">
        <v>175</v>
      </c>
      <c r="E216" s="165" t="s">
        <v>1150</v>
      </c>
      <c r="F216" s="166" t="s">
        <v>1151</v>
      </c>
      <c r="G216" s="167" t="s">
        <v>178</v>
      </c>
      <c r="H216" s="168">
        <v>376.334</v>
      </c>
      <c r="I216" s="169"/>
      <c r="J216" s="170"/>
      <c r="K216" s="171"/>
      <c r="L216" s="33"/>
      <c r="M216" s="172" t="s">
        <v>1</v>
      </c>
      <c r="N216" s="173" t="s">
        <v>48</v>
      </c>
      <c r="O216" s="58"/>
      <c r="P216" s="174">
        <f t="shared" si="36"/>
        <v>0</v>
      </c>
      <c r="Q216" s="174">
        <v>0</v>
      </c>
      <c r="R216" s="174">
        <f t="shared" si="37"/>
        <v>0</v>
      </c>
      <c r="S216" s="174">
        <v>4.5999999999999999E-2</v>
      </c>
      <c r="T216" s="175">
        <f t="shared" si="38"/>
        <v>17.311364000000001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6" t="s">
        <v>105</v>
      </c>
      <c r="AT216" s="176" t="s">
        <v>175</v>
      </c>
      <c r="AU216" s="176" t="s">
        <v>93</v>
      </c>
      <c r="AY216" s="14" t="s">
        <v>173</v>
      </c>
      <c r="BE216" s="100">
        <f t="shared" si="39"/>
        <v>0</v>
      </c>
      <c r="BF216" s="100">
        <f t="shared" si="40"/>
        <v>0</v>
      </c>
      <c r="BG216" s="100">
        <f t="shared" si="41"/>
        <v>0</v>
      </c>
      <c r="BH216" s="100">
        <f t="shared" si="42"/>
        <v>0</v>
      </c>
      <c r="BI216" s="100">
        <f t="shared" si="43"/>
        <v>0</v>
      </c>
      <c r="BJ216" s="14" t="s">
        <v>93</v>
      </c>
      <c r="BK216" s="100">
        <f t="shared" si="44"/>
        <v>0</v>
      </c>
      <c r="BL216" s="14" t="s">
        <v>105</v>
      </c>
      <c r="BM216" s="176" t="s">
        <v>1152</v>
      </c>
    </row>
    <row r="217" spans="1:65" s="2" customFormat="1" ht="24.2" customHeight="1">
      <c r="A217" s="32"/>
      <c r="B217" s="132"/>
      <c r="C217" s="164" t="s">
        <v>713</v>
      </c>
      <c r="D217" s="164" t="s">
        <v>175</v>
      </c>
      <c r="E217" s="165" t="s">
        <v>1153</v>
      </c>
      <c r="F217" s="166" t="s">
        <v>1154</v>
      </c>
      <c r="G217" s="167" t="s">
        <v>178</v>
      </c>
      <c r="H217" s="168">
        <v>376.334</v>
      </c>
      <c r="I217" s="169"/>
      <c r="J217" s="170"/>
      <c r="K217" s="171"/>
      <c r="L217" s="33"/>
      <c r="M217" s="172" t="s">
        <v>1</v>
      </c>
      <c r="N217" s="173" t="s">
        <v>48</v>
      </c>
      <c r="O217" s="58"/>
      <c r="P217" s="174">
        <f t="shared" si="36"/>
        <v>0</v>
      </c>
      <c r="Q217" s="174">
        <v>0</v>
      </c>
      <c r="R217" s="174">
        <f t="shared" si="37"/>
        <v>0</v>
      </c>
      <c r="S217" s="174">
        <v>1.4E-2</v>
      </c>
      <c r="T217" s="175">
        <f t="shared" si="38"/>
        <v>5.2686760000000001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6" t="s">
        <v>105</v>
      </c>
      <c r="AT217" s="176" t="s">
        <v>175</v>
      </c>
      <c r="AU217" s="176" t="s">
        <v>93</v>
      </c>
      <c r="AY217" s="14" t="s">
        <v>173</v>
      </c>
      <c r="BE217" s="100">
        <f t="shared" si="39"/>
        <v>0</v>
      </c>
      <c r="BF217" s="100">
        <f t="shared" si="40"/>
        <v>0</v>
      </c>
      <c r="BG217" s="100">
        <f t="shared" si="41"/>
        <v>0</v>
      </c>
      <c r="BH217" s="100">
        <f t="shared" si="42"/>
        <v>0</v>
      </c>
      <c r="BI217" s="100">
        <f t="shared" si="43"/>
        <v>0</v>
      </c>
      <c r="BJ217" s="14" t="s">
        <v>93</v>
      </c>
      <c r="BK217" s="100">
        <f t="shared" si="44"/>
        <v>0</v>
      </c>
      <c r="BL217" s="14" t="s">
        <v>105</v>
      </c>
      <c r="BM217" s="176" t="s">
        <v>1155</v>
      </c>
    </row>
    <row r="218" spans="1:65" s="2" customFormat="1" ht="24.2" customHeight="1">
      <c r="A218" s="32"/>
      <c r="B218" s="132"/>
      <c r="C218" s="164" t="s">
        <v>717</v>
      </c>
      <c r="D218" s="164" t="s">
        <v>175</v>
      </c>
      <c r="E218" s="165" t="s">
        <v>1156</v>
      </c>
      <c r="F218" s="166" t="s">
        <v>1157</v>
      </c>
      <c r="G218" s="167" t="s">
        <v>178</v>
      </c>
      <c r="H218" s="168">
        <v>88.26</v>
      </c>
      <c r="I218" s="169"/>
      <c r="J218" s="170"/>
      <c r="K218" s="171"/>
      <c r="L218" s="33"/>
      <c r="M218" s="172" t="s">
        <v>1</v>
      </c>
      <c r="N218" s="173" t="s">
        <v>48</v>
      </c>
      <c r="O218" s="58"/>
      <c r="P218" s="174">
        <f t="shared" si="36"/>
        <v>0</v>
      </c>
      <c r="Q218" s="174">
        <v>0</v>
      </c>
      <c r="R218" s="174">
        <f t="shared" si="37"/>
        <v>0</v>
      </c>
      <c r="S218" s="174">
        <v>7.2999999999999995E-2</v>
      </c>
      <c r="T218" s="175">
        <f t="shared" si="38"/>
        <v>6.4429800000000004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6" t="s">
        <v>105</v>
      </c>
      <c r="AT218" s="176" t="s">
        <v>175</v>
      </c>
      <c r="AU218" s="176" t="s">
        <v>93</v>
      </c>
      <c r="AY218" s="14" t="s">
        <v>173</v>
      </c>
      <c r="BE218" s="100">
        <f t="shared" si="39"/>
        <v>0</v>
      </c>
      <c r="BF218" s="100">
        <f t="shared" si="40"/>
        <v>0</v>
      </c>
      <c r="BG218" s="100">
        <f t="shared" si="41"/>
        <v>0</v>
      </c>
      <c r="BH218" s="100">
        <f t="shared" si="42"/>
        <v>0</v>
      </c>
      <c r="BI218" s="100">
        <f t="shared" si="43"/>
        <v>0</v>
      </c>
      <c r="BJ218" s="14" t="s">
        <v>93</v>
      </c>
      <c r="BK218" s="100">
        <f t="shared" si="44"/>
        <v>0</v>
      </c>
      <c r="BL218" s="14" t="s">
        <v>105</v>
      </c>
      <c r="BM218" s="176" t="s">
        <v>1158</v>
      </c>
    </row>
    <row r="219" spans="1:65" s="2" customFormat="1" ht="14.45" customHeight="1">
      <c r="A219" s="32"/>
      <c r="B219" s="132"/>
      <c r="C219" s="164" t="s">
        <v>721</v>
      </c>
      <c r="D219" s="164" t="s">
        <v>175</v>
      </c>
      <c r="E219" s="165" t="s">
        <v>298</v>
      </c>
      <c r="F219" s="166" t="s">
        <v>299</v>
      </c>
      <c r="G219" s="167" t="s">
        <v>300</v>
      </c>
      <c r="H219" s="168">
        <v>109.376</v>
      </c>
      <c r="I219" s="169"/>
      <c r="J219" s="170"/>
      <c r="K219" s="171"/>
      <c r="L219" s="33"/>
      <c r="M219" s="172" t="s">
        <v>1</v>
      </c>
      <c r="N219" s="173" t="s">
        <v>48</v>
      </c>
      <c r="O219" s="58"/>
      <c r="P219" s="174">
        <f t="shared" si="36"/>
        <v>0</v>
      </c>
      <c r="Q219" s="174">
        <v>0</v>
      </c>
      <c r="R219" s="174">
        <f t="shared" si="37"/>
        <v>0</v>
      </c>
      <c r="S219" s="174">
        <v>0</v>
      </c>
      <c r="T219" s="175">
        <f t="shared" si="38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6" t="s">
        <v>105</v>
      </c>
      <c r="AT219" s="176" t="s">
        <v>175</v>
      </c>
      <c r="AU219" s="176" t="s">
        <v>93</v>
      </c>
      <c r="AY219" s="14" t="s">
        <v>173</v>
      </c>
      <c r="BE219" s="100">
        <f t="shared" si="39"/>
        <v>0</v>
      </c>
      <c r="BF219" s="100">
        <f t="shared" si="40"/>
        <v>0</v>
      </c>
      <c r="BG219" s="100">
        <f t="shared" si="41"/>
        <v>0</v>
      </c>
      <c r="BH219" s="100">
        <f t="shared" si="42"/>
        <v>0</v>
      </c>
      <c r="BI219" s="100">
        <f t="shared" si="43"/>
        <v>0</v>
      </c>
      <c r="BJ219" s="14" t="s">
        <v>93</v>
      </c>
      <c r="BK219" s="100">
        <f t="shared" si="44"/>
        <v>0</v>
      </c>
      <c r="BL219" s="14" t="s">
        <v>105</v>
      </c>
      <c r="BM219" s="176" t="s">
        <v>1159</v>
      </c>
    </row>
    <row r="220" spans="1:65" s="2" customFormat="1" ht="14.45" customHeight="1">
      <c r="A220" s="32"/>
      <c r="B220" s="132"/>
      <c r="C220" s="164" t="s">
        <v>725</v>
      </c>
      <c r="D220" s="164" t="s">
        <v>175</v>
      </c>
      <c r="E220" s="165" t="s">
        <v>307</v>
      </c>
      <c r="F220" s="166" t="s">
        <v>308</v>
      </c>
      <c r="G220" s="167" t="s">
        <v>300</v>
      </c>
      <c r="H220" s="168">
        <v>109.376</v>
      </c>
      <c r="I220" s="169"/>
      <c r="J220" s="170"/>
      <c r="K220" s="171"/>
      <c r="L220" s="33"/>
      <c r="M220" s="172" t="s">
        <v>1</v>
      </c>
      <c r="N220" s="173" t="s">
        <v>48</v>
      </c>
      <c r="O220" s="58"/>
      <c r="P220" s="174">
        <f t="shared" si="36"/>
        <v>0</v>
      </c>
      <c r="Q220" s="174">
        <v>0</v>
      </c>
      <c r="R220" s="174">
        <f t="shared" si="37"/>
        <v>0</v>
      </c>
      <c r="S220" s="174">
        <v>0</v>
      </c>
      <c r="T220" s="175">
        <f t="shared" si="38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6" t="s">
        <v>105</v>
      </c>
      <c r="AT220" s="176" t="s">
        <v>175</v>
      </c>
      <c r="AU220" s="176" t="s">
        <v>93</v>
      </c>
      <c r="AY220" s="14" t="s">
        <v>173</v>
      </c>
      <c r="BE220" s="100">
        <f t="shared" si="39"/>
        <v>0</v>
      </c>
      <c r="BF220" s="100">
        <f t="shared" si="40"/>
        <v>0</v>
      </c>
      <c r="BG220" s="100">
        <f t="shared" si="41"/>
        <v>0</v>
      </c>
      <c r="BH220" s="100">
        <f t="shared" si="42"/>
        <v>0</v>
      </c>
      <c r="BI220" s="100">
        <f t="shared" si="43"/>
        <v>0</v>
      </c>
      <c r="BJ220" s="14" t="s">
        <v>93</v>
      </c>
      <c r="BK220" s="100">
        <f t="shared" si="44"/>
        <v>0</v>
      </c>
      <c r="BL220" s="14" t="s">
        <v>105</v>
      </c>
      <c r="BM220" s="176" t="s">
        <v>1160</v>
      </c>
    </row>
    <row r="221" spans="1:65" s="2" customFormat="1" ht="24.2" customHeight="1">
      <c r="A221" s="32"/>
      <c r="B221" s="132"/>
      <c r="C221" s="164" t="s">
        <v>729</v>
      </c>
      <c r="D221" s="164" t="s">
        <v>175</v>
      </c>
      <c r="E221" s="165" t="s">
        <v>311</v>
      </c>
      <c r="F221" s="166" t="s">
        <v>312</v>
      </c>
      <c r="G221" s="167" t="s">
        <v>300</v>
      </c>
      <c r="H221" s="168">
        <v>1640.64</v>
      </c>
      <c r="I221" s="169"/>
      <c r="J221" s="170"/>
      <c r="K221" s="171"/>
      <c r="L221" s="33"/>
      <c r="M221" s="172" t="s">
        <v>1</v>
      </c>
      <c r="N221" s="173" t="s">
        <v>48</v>
      </c>
      <c r="O221" s="58"/>
      <c r="P221" s="174">
        <f t="shared" si="36"/>
        <v>0</v>
      </c>
      <c r="Q221" s="174">
        <v>0</v>
      </c>
      <c r="R221" s="174">
        <f t="shared" si="37"/>
        <v>0</v>
      </c>
      <c r="S221" s="174">
        <v>0</v>
      </c>
      <c r="T221" s="175">
        <f t="shared" si="38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6" t="s">
        <v>105</v>
      </c>
      <c r="AT221" s="176" t="s">
        <v>175</v>
      </c>
      <c r="AU221" s="176" t="s">
        <v>93</v>
      </c>
      <c r="AY221" s="14" t="s">
        <v>173</v>
      </c>
      <c r="BE221" s="100">
        <f t="shared" si="39"/>
        <v>0</v>
      </c>
      <c r="BF221" s="100">
        <f t="shared" si="40"/>
        <v>0</v>
      </c>
      <c r="BG221" s="100">
        <f t="shared" si="41"/>
        <v>0</v>
      </c>
      <c r="BH221" s="100">
        <f t="shared" si="42"/>
        <v>0</v>
      </c>
      <c r="BI221" s="100">
        <f t="shared" si="43"/>
        <v>0</v>
      </c>
      <c r="BJ221" s="14" t="s">
        <v>93</v>
      </c>
      <c r="BK221" s="100">
        <f t="shared" si="44"/>
        <v>0</v>
      </c>
      <c r="BL221" s="14" t="s">
        <v>105</v>
      </c>
      <c r="BM221" s="176" t="s">
        <v>1161</v>
      </c>
    </row>
    <row r="222" spans="1:65" s="2" customFormat="1" ht="24.2" customHeight="1">
      <c r="A222" s="32"/>
      <c r="B222" s="132"/>
      <c r="C222" s="164" t="s">
        <v>733</v>
      </c>
      <c r="D222" s="164" t="s">
        <v>175</v>
      </c>
      <c r="E222" s="165" t="s">
        <v>315</v>
      </c>
      <c r="F222" s="166" t="s">
        <v>316</v>
      </c>
      <c r="G222" s="167" t="s">
        <v>300</v>
      </c>
      <c r="H222" s="168">
        <v>109.376</v>
      </c>
      <c r="I222" s="169"/>
      <c r="J222" s="170"/>
      <c r="K222" s="171"/>
      <c r="L222" s="33"/>
      <c r="M222" s="172" t="s">
        <v>1</v>
      </c>
      <c r="N222" s="173" t="s">
        <v>48</v>
      </c>
      <c r="O222" s="58"/>
      <c r="P222" s="174">
        <f t="shared" si="36"/>
        <v>0</v>
      </c>
      <c r="Q222" s="174">
        <v>0</v>
      </c>
      <c r="R222" s="174">
        <f t="shared" si="37"/>
        <v>0</v>
      </c>
      <c r="S222" s="174">
        <v>0</v>
      </c>
      <c r="T222" s="175">
        <f t="shared" si="38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6" t="s">
        <v>105</v>
      </c>
      <c r="AT222" s="176" t="s">
        <v>175</v>
      </c>
      <c r="AU222" s="176" t="s">
        <v>93</v>
      </c>
      <c r="AY222" s="14" t="s">
        <v>173</v>
      </c>
      <c r="BE222" s="100">
        <f t="shared" si="39"/>
        <v>0</v>
      </c>
      <c r="BF222" s="100">
        <f t="shared" si="40"/>
        <v>0</v>
      </c>
      <c r="BG222" s="100">
        <f t="shared" si="41"/>
        <v>0</v>
      </c>
      <c r="BH222" s="100">
        <f t="shared" si="42"/>
        <v>0</v>
      </c>
      <c r="BI222" s="100">
        <f t="shared" si="43"/>
        <v>0</v>
      </c>
      <c r="BJ222" s="14" t="s">
        <v>93</v>
      </c>
      <c r="BK222" s="100">
        <f t="shared" si="44"/>
        <v>0</v>
      </c>
      <c r="BL222" s="14" t="s">
        <v>105</v>
      </c>
      <c r="BM222" s="176" t="s">
        <v>1162</v>
      </c>
    </row>
    <row r="223" spans="1:65" s="2" customFormat="1" ht="24.2" customHeight="1">
      <c r="A223" s="32"/>
      <c r="B223" s="132"/>
      <c r="C223" s="164" t="s">
        <v>737</v>
      </c>
      <c r="D223" s="164" t="s">
        <v>175</v>
      </c>
      <c r="E223" s="165" t="s">
        <v>319</v>
      </c>
      <c r="F223" s="166" t="s">
        <v>320</v>
      </c>
      <c r="G223" s="167" t="s">
        <v>300</v>
      </c>
      <c r="H223" s="168">
        <v>875.00800000000004</v>
      </c>
      <c r="I223" s="169"/>
      <c r="J223" s="170"/>
      <c r="K223" s="171"/>
      <c r="L223" s="33"/>
      <c r="M223" s="172" t="s">
        <v>1</v>
      </c>
      <c r="N223" s="173" t="s">
        <v>48</v>
      </c>
      <c r="O223" s="58"/>
      <c r="P223" s="174">
        <f t="shared" si="36"/>
        <v>0</v>
      </c>
      <c r="Q223" s="174">
        <v>0</v>
      </c>
      <c r="R223" s="174">
        <f t="shared" si="37"/>
        <v>0</v>
      </c>
      <c r="S223" s="174">
        <v>0</v>
      </c>
      <c r="T223" s="175">
        <f t="shared" si="38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6" t="s">
        <v>105</v>
      </c>
      <c r="AT223" s="176" t="s">
        <v>175</v>
      </c>
      <c r="AU223" s="176" t="s">
        <v>93</v>
      </c>
      <c r="AY223" s="14" t="s">
        <v>173</v>
      </c>
      <c r="BE223" s="100">
        <f t="shared" si="39"/>
        <v>0</v>
      </c>
      <c r="BF223" s="100">
        <f t="shared" si="40"/>
        <v>0</v>
      </c>
      <c r="BG223" s="100">
        <f t="shared" si="41"/>
        <v>0</v>
      </c>
      <c r="BH223" s="100">
        <f t="shared" si="42"/>
        <v>0</v>
      </c>
      <c r="BI223" s="100">
        <f t="shared" si="43"/>
        <v>0</v>
      </c>
      <c r="BJ223" s="14" t="s">
        <v>93</v>
      </c>
      <c r="BK223" s="100">
        <f t="shared" si="44"/>
        <v>0</v>
      </c>
      <c r="BL223" s="14" t="s">
        <v>105</v>
      </c>
      <c r="BM223" s="176" t="s">
        <v>1163</v>
      </c>
    </row>
    <row r="224" spans="1:65" s="2" customFormat="1" ht="24.2" customHeight="1">
      <c r="A224" s="32"/>
      <c r="B224" s="132"/>
      <c r="C224" s="164" t="s">
        <v>742</v>
      </c>
      <c r="D224" s="164" t="s">
        <v>175</v>
      </c>
      <c r="E224" s="165" t="s">
        <v>323</v>
      </c>
      <c r="F224" s="166" t="s">
        <v>324</v>
      </c>
      <c r="G224" s="167" t="s">
        <v>300</v>
      </c>
      <c r="H224" s="168">
        <v>109.376</v>
      </c>
      <c r="I224" s="169"/>
      <c r="J224" s="170"/>
      <c r="K224" s="171"/>
      <c r="L224" s="33"/>
      <c r="M224" s="172" t="s">
        <v>1</v>
      </c>
      <c r="N224" s="173" t="s">
        <v>48</v>
      </c>
      <c r="O224" s="58"/>
      <c r="P224" s="174">
        <f t="shared" si="36"/>
        <v>0</v>
      </c>
      <c r="Q224" s="174">
        <v>0</v>
      </c>
      <c r="R224" s="174">
        <f t="shared" si="37"/>
        <v>0</v>
      </c>
      <c r="S224" s="174">
        <v>0</v>
      </c>
      <c r="T224" s="175">
        <f t="shared" si="38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6" t="s">
        <v>105</v>
      </c>
      <c r="AT224" s="176" t="s">
        <v>175</v>
      </c>
      <c r="AU224" s="176" t="s">
        <v>93</v>
      </c>
      <c r="AY224" s="14" t="s">
        <v>173</v>
      </c>
      <c r="BE224" s="100">
        <f t="shared" si="39"/>
        <v>0</v>
      </c>
      <c r="BF224" s="100">
        <f t="shared" si="40"/>
        <v>0</v>
      </c>
      <c r="BG224" s="100">
        <f t="shared" si="41"/>
        <v>0</v>
      </c>
      <c r="BH224" s="100">
        <f t="shared" si="42"/>
        <v>0</v>
      </c>
      <c r="BI224" s="100">
        <f t="shared" si="43"/>
        <v>0</v>
      </c>
      <c r="BJ224" s="14" t="s">
        <v>93</v>
      </c>
      <c r="BK224" s="100">
        <f t="shared" si="44"/>
        <v>0</v>
      </c>
      <c r="BL224" s="14" t="s">
        <v>105</v>
      </c>
      <c r="BM224" s="176" t="s">
        <v>1164</v>
      </c>
    </row>
    <row r="225" spans="1:65" s="12" customFormat="1" ht="22.9" customHeight="1">
      <c r="B225" s="151"/>
      <c r="D225" s="152" t="s">
        <v>81</v>
      </c>
      <c r="E225" s="162" t="s">
        <v>326</v>
      </c>
      <c r="F225" s="162" t="s">
        <v>327</v>
      </c>
      <c r="I225" s="154"/>
      <c r="J225" s="163"/>
      <c r="L225" s="151"/>
      <c r="M225" s="156"/>
      <c r="N225" s="157"/>
      <c r="O225" s="157"/>
      <c r="P225" s="158">
        <f>P226</f>
        <v>0</v>
      </c>
      <c r="Q225" s="157"/>
      <c r="R225" s="158">
        <f>R226</f>
        <v>0</v>
      </c>
      <c r="S225" s="157"/>
      <c r="T225" s="159">
        <f>T226</f>
        <v>0</v>
      </c>
      <c r="AR225" s="152" t="s">
        <v>88</v>
      </c>
      <c r="AT225" s="160" t="s">
        <v>81</v>
      </c>
      <c r="AU225" s="160" t="s">
        <v>88</v>
      </c>
      <c r="AY225" s="152" t="s">
        <v>173</v>
      </c>
      <c r="BK225" s="161">
        <f>BK226</f>
        <v>0</v>
      </c>
    </row>
    <row r="226" spans="1:65" s="2" customFormat="1" ht="24.2" customHeight="1">
      <c r="A226" s="32"/>
      <c r="B226" s="132"/>
      <c r="C226" s="164" t="s">
        <v>746</v>
      </c>
      <c r="D226" s="164" t="s">
        <v>175</v>
      </c>
      <c r="E226" s="165" t="s">
        <v>329</v>
      </c>
      <c r="F226" s="166" t="s">
        <v>330</v>
      </c>
      <c r="G226" s="167" t="s">
        <v>300</v>
      </c>
      <c r="H226" s="168">
        <v>182.30699999999999</v>
      </c>
      <c r="I226" s="169"/>
      <c r="J226" s="170"/>
      <c r="K226" s="171"/>
      <c r="L226" s="33"/>
      <c r="M226" s="172" t="s">
        <v>1</v>
      </c>
      <c r="N226" s="173" t="s">
        <v>48</v>
      </c>
      <c r="O226" s="58"/>
      <c r="P226" s="174">
        <f>O226*H226</f>
        <v>0</v>
      </c>
      <c r="Q226" s="174">
        <v>0</v>
      </c>
      <c r="R226" s="174">
        <f>Q226*H226</f>
        <v>0</v>
      </c>
      <c r="S226" s="174">
        <v>0</v>
      </c>
      <c r="T226" s="175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6" t="s">
        <v>105</v>
      </c>
      <c r="AT226" s="176" t="s">
        <v>175</v>
      </c>
      <c r="AU226" s="176" t="s">
        <v>93</v>
      </c>
      <c r="AY226" s="14" t="s">
        <v>173</v>
      </c>
      <c r="BE226" s="100">
        <f>IF(N226="základná",J226,0)</f>
        <v>0</v>
      </c>
      <c r="BF226" s="100">
        <f>IF(N226="znížená",J226,0)</f>
        <v>0</v>
      </c>
      <c r="BG226" s="100">
        <f>IF(N226="zákl. prenesená",J226,0)</f>
        <v>0</v>
      </c>
      <c r="BH226" s="100">
        <f>IF(N226="zníž. prenesená",J226,0)</f>
        <v>0</v>
      </c>
      <c r="BI226" s="100">
        <f>IF(N226="nulová",J226,0)</f>
        <v>0</v>
      </c>
      <c r="BJ226" s="14" t="s">
        <v>93</v>
      </c>
      <c r="BK226" s="100">
        <f>ROUND(I226*H226,2)</f>
        <v>0</v>
      </c>
      <c r="BL226" s="14" t="s">
        <v>105</v>
      </c>
      <c r="BM226" s="176" t="s">
        <v>1165</v>
      </c>
    </row>
    <row r="227" spans="1:65" s="12" customFormat="1" ht="25.9" customHeight="1">
      <c r="B227" s="151"/>
      <c r="D227" s="152" t="s">
        <v>81</v>
      </c>
      <c r="E227" s="153" t="s">
        <v>332</v>
      </c>
      <c r="F227" s="153" t="s">
        <v>333</v>
      </c>
      <c r="I227" s="154"/>
      <c r="J227" s="155"/>
      <c r="L227" s="151"/>
      <c r="M227" s="156"/>
      <c r="N227" s="157"/>
      <c r="O227" s="157"/>
      <c r="P227" s="158">
        <f>P228+P234+P242+P245</f>
        <v>0</v>
      </c>
      <c r="Q227" s="157"/>
      <c r="R227" s="158">
        <f>R228+R234+R242+R245</f>
        <v>1.3292763400000001</v>
      </c>
      <c r="S227" s="157"/>
      <c r="T227" s="159">
        <f>T228+T234+T242+T245</f>
        <v>0.12585000000000002</v>
      </c>
      <c r="AR227" s="152" t="s">
        <v>93</v>
      </c>
      <c r="AT227" s="160" t="s">
        <v>81</v>
      </c>
      <c r="AU227" s="160" t="s">
        <v>82</v>
      </c>
      <c r="AY227" s="152" t="s">
        <v>173</v>
      </c>
      <c r="BK227" s="161">
        <f>BK228+BK234+BK242+BK245</f>
        <v>0</v>
      </c>
    </row>
    <row r="228" spans="1:65" s="12" customFormat="1" ht="22.9" customHeight="1">
      <c r="B228" s="151"/>
      <c r="D228" s="152" t="s">
        <v>81</v>
      </c>
      <c r="E228" s="162" t="s">
        <v>1166</v>
      </c>
      <c r="F228" s="162" t="s">
        <v>1167</v>
      </c>
      <c r="I228" s="154"/>
      <c r="J228" s="163"/>
      <c r="L228" s="151"/>
      <c r="M228" s="156"/>
      <c r="N228" s="157"/>
      <c r="O228" s="157"/>
      <c r="P228" s="158">
        <f>SUM(P229:P233)</f>
        <v>0</v>
      </c>
      <c r="Q228" s="157"/>
      <c r="R228" s="158">
        <f>SUM(R229:R233)</f>
        <v>0.81357900000000005</v>
      </c>
      <c r="S228" s="157"/>
      <c r="T228" s="159">
        <f>SUM(T229:T233)</f>
        <v>0</v>
      </c>
      <c r="AR228" s="152" t="s">
        <v>93</v>
      </c>
      <c r="AT228" s="160" t="s">
        <v>81</v>
      </c>
      <c r="AU228" s="160" t="s">
        <v>88</v>
      </c>
      <c r="AY228" s="152" t="s">
        <v>173</v>
      </c>
      <c r="BK228" s="161">
        <f>SUM(BK229:BK233)</f>
        <v>0</v>
      </c>
    </row>
    <row r="229" spans="1:65" s="2" customFormat="1" ht="14.45" customHeight="1">
      <c r="A229" s="32"/>
      <c r="B229" s="132"/>
      <c r="C229" s="164" t="s">
        <v>750</v>
      </c>
      <c r="D229" s="164" t="s">
        <v>175</v>
      </c>
      <c r="E229" s="165" t="s">
        <v>1168</v>
      </c>
      <c r="F229" s="166" t="s">
        <v>1169</v>
      </c>
      <c r="G229" s="167" t="s">
        <v>178</v>
      </c>
      <c r="H229" s="168">
        <v>95.234999999999999</v>
      </c>
      <c r="I229" s="169"/>
      <c r="J229" s="170"/>
      <c r="K229" s="171"/>
      <c r="L229" s="33"/>
      <c r="M229" s="172" t="s">
        <v>1</v>
      </c>
      <c r="N229" s="173" t="s">
        <v>48</v>
      </c>
      <c r="O229" s="58"/>
      <c r="P229" s="174">
        <f>O229*H229</f>
        <v>0</v>
      </c>
      <c r="Q229" s="174">
        <v>0</v>
      </c>
      <c r="R229" s="174">
        <f>Q229*H229</f>
        <v>0</v>
      </c>
      <c r="S229" s="174">
        <v>0</v>
      </c>
      <c r="T229" s="175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6" t="s">
        <v>234</v>
      </c>
      <c r="AT229" s="176" t="s">
        <v>175</v>
      </c>
      <c r="AU229" s="176" t="s">
        <v>93</v>
      </c>
      <c r="AY229" s="14" t="s">
        <v>173</v>
      </c>
      <c r="BE229" s="100">
        <f>IF(N229="základná",J229,0)</f>
        <v>0</v>
      </c>
      <c r="BF229" s="100">
        <f>IF(N229="znížená",J229,0)</f>
        <v>0</v>
      </c>
      <c r="BG229" s="100">
        <f>IF(N229="zákl. prenesená",J229,0)</f>
        <v>0</v>
      </c>
      <c r="BH229" s="100">
        <f>IF(N229="zníž. prenesená",J229,0)</f>
        <v>0</v>
      </c>
      <c r="BI229" s="100">
        <f>IF(N229="nulová",J229,0)</f>
        <v>0</v>
      </c>
      <c r="BJ229" s="14" t="s">
        <v>93</v>
      </c>
      <c r="BK229" s="100">
        <f>ROUND(I229*H229,2)</f>
        <v>0</v>
      </c>
      <c r="BL229" s="14" t="s">
        <v>234</v>
      </c>
      <c r="BM229" s="176" t="s">
        <v>1170</v>
      </c>
    </row>
    <row r="230" spans="1:65" s="2" customFormat="1" ht="37.9" customHeight="1">
      <c r="A230" s="32"/>
      <c r="B230" s="132"/>
      <c r="C230" s="177" t="s">
        <v>754</v>
      </c>
      <c r="D230" s="177" t="s">
        <v>341</v>
      </c>
      <c r="E230" s="178" t="s">
        <v>1055</v>
      </c>
      <c r="F230" s="179" t="s">
        <v>1056</v>
      </c>
      <c r="G230" s="180" t="s">
        <v>178</v>
      </c>
      <c r="H230" s="181">
        <v>104.30500000000001</v>
      </c>
      <c r="I230" s="182"/>
      <c r="J230" s="183"/>
      <c r="K230" s="184"/>
      <c r="L230" s="185"/>
      <c r="M230" s="186" t="s">
        <v>1</v>
      </c>
      <c r="N230" s="187" t="s">
        <v>48</v>
      </c>
      <c r="O230" s="58"/>
      <c r="P230" s="174">
        <f>O230*H230</f>
        <v>0</v>
      </c>
      <c r="Q230" s="174">
        <v>4.0000000000000002E-4</v>
      </c>
      <c r="R230" s="174">
        <f>Q230*H230</f>
        <v>4.1722000000000002E-2</v>
      </c>
      <c r="S230" s="174">
        <v>0</v>
      </c>
      <c r="T230" s="175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6" t="s">
        <v>297</v>
      </c>
      <c r="AT230" s="176" t="s">
        <v>341</v>
      </c>
      <c r="AU230" s="176" t="s">
        <v>93</v>
      </c>
      <c r="AY230" s="14" t="s">
        <v>173</v>
      </c>
      <c r="BE230" s="100">
        <f>IF(N230="základná",J230,0)</f>
        <v>0</v>
      </c>
      <c r="BF230" s="100">
        <f>IF(N230="znížená",J230,0)</f>
        <v>0</v>
      </c>
      <c r="BG230" s="100">
        <f>IF(N230="zákl. prenesená",J230,0)</f>
        <v>0</v>
      </c>
      <c r="BH230" s="100">
        <f>IF(N230="zníž. prenesená",J230,0)</f>
        <v>0</v>
      </c>
      <c r="BI230" s="100">
        <f>IF(N230="nulová",J230,0)</f>
        <v>0</v>
      </c>
      <c r="BJ230" s="14" t="s">
        <v>93</v>
      </c>
      <c r="BK230" s="100">
        <f>ROUND(I230*H230,2)</f>
        <v>0</v>
      </c>
      <c r="BL230" s="14" t="s">
        <v>234</v>
      </c>
      <c r="BM230" s="176" t="s">
        <v>1171</v>
      </c>
    </row>
    <row r="231" spans="1:65" s="2" customFormat="1" ht="37.9" customHeight="1">
      <c r="A231" s="32"/>
      <c r="B231" s="132"/>
      <c r="C231" s="164" t="s">
        <v>758</v>
      </c>
      <c r="D231" s="164" t="s">
        <v>175</v>
      </c>
      <c r="E231" s="165" t="s">
        <v>1172</v>
      </c>
      <c r="F231" s="166" t="s">
        <v>1173</v>
      </c>
      <c r="G231" s="167" t="s">
        <v>178</v>
      </c>
      <c r="H231" s="168">
        <v>90.7</v>
      </c>
      <c r="I231" s="169"/>
      <c r="J231" s="170"/>
      <c r="K231" s="171"/>
      <c r="L231" s="33"/>
      <c r="M231" s="172" t="s">
        <v>1</v>
      </c>
      <c r="N231" s="173" t="s">
        <v>48</v>
      </c>
      <c r="O231" s="58"/>
      <c r="P231" s="174">
        <f>O231*H231</f>
        <v>0</v>
      </c>
      <c r="Q231" s="174">
        <v>1.1E-4</v>
      </c>
      <c r="R231" s="174">
        <f>Q231*H231</f>
        <v>9.9770000000000015E-3</v>
      </c>
      <c r="S231" s="174">
        <v>0</v>
      </c>
      <c r="T231" s="175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6" t="s">
        <v>234</v>
      </c>
      <c r="AT231" s="176" t="s">
        <v>175</v>
      </c>
      <c r="AU231" s="176" t="s">
        <v>93</v>
      </c>
      <c r="AY231" s="14" t="s">
        <v>173</v>
      </c>
      <c r="BE231" s="100">
        <f>IF(N231="základná",J231,0)</f>
        <v>0</v>
      </c>
      <c r="BF231" s="100">
        <f>IF(N231="znížená",J231,0)</f>
        <v>0</v>
      </c>
      <c r="BG231" s="100">
        <f>IF(N231="zákl. prenesená",J231,0)</f>
        <v>0</v>
      </c>
      <c r="BH231" s="100">
        <f>IF(N231="zníž. prenesená",J231,0)</f>
        <v>0</v>
      </c>
      <c r="BI231" s="100">
        <f>IF(N231="nulová",J231,0)</f>
        <v>0</v>
      </c>
      <c r="BJ231" s="14" t="s">
        <v>93</v>
      </c>
      <c r="BK231" s="100">
        <f>ROUND(I231*H231,2)</f>
        <v>0</v>
      </c>
      <c r="BL231" s="14" t="s">
        <v>234</v>
      </c>
      <c r="BM231" s="176" t="s">
        <v>1174</v>
      </c>
    </row>
    <row r="232" spans="1:65" s="2" customFormat="1" ht="37.9" customHeight="1">
      <c r="A232" s="32"/>
      <c r="B232" s="132"/>
      <c r="C232" s="164" t="s">
        <v>762</v>
      </c>
      <c r="D232" s="164" t="s">
        <v>175</v>
      </c>
      <c r="E232" s="165" t="s">
        <v>1175</v>
      </c>
      <c r="F232" s="166" t="s">
        <v>1176</v>
      </c>
      <c r="G232" s="167" t="s">
        <v>178</v>
      </c>
      <c r="H232" s="168">
        <v>90.7</v>
      </c>
      <c r="I232" s="169"/>
      <c r="J232" s="170"/>
      <c r="K232" s="171"/>
      <c r="L232" s="33"/>
      <c r="M232" s="172" t="s">
        <v>1</v>
      </c>
      <c r="N232" s="173" t="s">
        <v>48</v>
      </c>
      <c r="O232" s="58"/>
      <c r="P232" s="174">
        <f>O232*H232</f>
        <v>0</v>
      </c>
      <c r="Q232" s="174">
        <v>8.3999999999999995E-3</v>
      </c>
      <c r="R232" s="174">
        <f>Q232*H232</f>
        <v>0.76188</v>
      </c>
      <c r="S232" s="174">
        <v>0</v>
      </c>
      <c r="T232" s="175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6" t="s">
        <v>234</v>
      </c>
      <c r="AT232" s="176" t="s">
        <v>175</v>
      </c>
      <c r="AU232" s="176" t="s">
        <v>93</v>
      </c>
      <c r="AY232" s="14" t="s">
        <v>173</v>
      </c>
      <c r="BE232" s="100">
        <f>IF(N232="základná",J232,0)</f>
        <v>0</v>
      </c>
      <c r="BF232" s="100">
        <f>IF(N232="znížená",J232,0)</f>
        <v>0</v>
      </c>
      <c r="BG232" s="100">
        <f>IF(N232="zákl. prenesená",J232,0)</f>
        <v>0</v>
      </c>
      <c r="BH232" s="100">
        <f>IF(N232="zníž. prenesená",J232,0)</f>
        <v>0</v>
      </c>
      <c r="BI232" s="100">
        <f>IF(N232="nulová",J232,0)</f>
        <v>0</v>
      </c>
      <c r="BJ232" s="14" t="s">
        <v>93</v>
      </c>
      <c r="BK232" s="100">
        <f>ROUND(I232*H232,2)</f>
        <v>0</v>
      </c>
      <c r="BL232" s="14" t="s">
        <v>234</v>
      </c>
      <c r="BM232" s="176" t="s">
        <v>1177</v>
      </c>
    </row>
    <row r="233" spans="1:65" s="2" customFormat="1" ht="24.2" customHeight="1">
      <c r="A233" s="32"/>
      <c r="B233" s="132"/>
      <c r="C233" s="164" t="s">
        <v>768</v>
      </c>
      <c r="D233" s="164" t="s">
        <v>175</v>
      </c>
      <c r="E233" s="165" t="s">
        <v>1178</v>
      </c>
      <c r="F233" s="166" t="s">
        <v>1179</v>
      </c>
      <c r="G233" s="167" t="s">
        <v>300</v>
      </c>
      <c r="H233" s="168">
        <v>0.81399999999999995</v>
      </c>
      <c r="I233" s="169"/>
      <c r="J233" s="170"/>
      <c r="K233" s="171"/>
      <c r="L233" s="33"/>
      <c r="M233" s="172" t="s">
        <v>1</v>
      </c>
      <c r="N233" s="173" t="s">
        <v>48</v>
      </c>
      <c r="O233" s="58"/>
      <c r="P233" s="174">
        <f>O233*H233</f>
        <v>0</v>
      </c>
      <c r="Q233" s="174">
        <v>0</v>
      </c>
      <c r="R233" s="174">
        <f>Q233*H233</f>
        <v>0</v>
      </c>
      <c r="S233" s="174">
        <v>0</v>
      </c>
      <c r="T233" s="175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6" t="s">
        <v>234</v>
      </c>
      <c r="AT233" s="176" t="s">
        <v>175</v>
      </c>
      <c r="AU233" s="176" t="s">
        <v>93</v>
      </c>
      <c r="AY233" s="14" t="s">
        <v>173</v>
      </c>
      <c r="BE233" s="100">
        <f>IF(N233="základná",J233,0)</f>
        <v>0</v>
      </c>
      <c r="BF233" s="100">
        <f>IF(N233="znížená",J233,0)</f>
        <v>0</v>
      </c>
      <c r="BG233" s="100">
        <f>IF(N233="zákl. prenesená",J233,0)</f>
        <v>0</v>
      </c>
      <c r="BH233" s="100">
        <f>IF(N233="zníž. prenesená",J233,0)</f>
        <v>0</v>
      </c>
      <c r="BI233" s="100">
        <f>IF(N233="nulová",J233,0)</f>
        <v>0</v>
      </c>
      <c r="BJ233" s="14" t="s">
        <v>93</v>
      </c>
      <c r="BK233" s="100">
        <f>ROUND(I233*H233,2)</f>
        <v>0</v>
      </c>
      <c r="BL233" s="14" t="s">
        <v>234</v>
      </c>
      <c r="BM233" s="176" t="s">
        <v>1180</v>
      </c>
    </row>
    <row r="234" spans="1:65" s="12" customFormat="1" ht="22.9" customHeight="1">
      <c r="B234" s="151"/>
      <c r="D234" s="152" t="s">
        <v>81</v>
      </c>
      <c r="E234" s="162" t="s">
        <v>1181</v>
      </c>
      <c r="F234" s="162" t="s">
        <v>1182</v>
      </c>
      <c r="I234" s="154"/>
      <c r="J234" s="163"/>
      <c r="L234" s="151"/>
      <c r="M234" s="156"/>
      <c r="N234" s="157"/>
      <c r="O234" s="157"/>
      <c r="P234" s="158">
        <f>SUM(P235:P241)</f>
        <v>0</v>
      </c>
      <c r="Q234" s="157"/>
      <c r="R234" s="158">
        <f>SUM(R235:R241)</f>
        <v>0.13439999999999999</v>
      </c>
      <c r="S234" s="157"/>
      <c r="T234" s="159">
        <f>SUM(T235:T241)</f>
        <v>0.12585000000000002</v>
      </c>
      <c r="AR234" s="152" t="s">
        <v>93</v>
      </c>
      <c r="AT234" s="160" t="s">
        <v>81</v>
      </c>
      <c r="AU234" s="160" t="s">
        <v>88</v>
      </c>
      <c r="AY234" s="152" t="s">
        <v>173</v>
      </c>
      <c r="BK234" s="161">
        <f>SUM(BK235:BK241)</f>
        <v>0</v>
      </c>
    </row>
    <row r="235" spans="1:65" s="2" customFormat="1" ht="24.2" customHeight="1">
      <c r="A235" s="32"/>
      <c r="B235" s="132"/>
      <c r="C235" s="164" t="s">
        <v>772</v>
      </c>
      <c r="D235" s="164" t="s">
        <v>175</v>
      </c>
      <c r="E235" s="165" t="s">
        <v>1183</v>
      </c>
      <c r="F235" s="166" t="s">
        <v>1184</v>
      </c>
      <c r="G235" s="167" t="s">
        <v>362</v>
      </c>
      <c r="H235" s="168">
        <v>5</v>
      </c>
      <c r="I235" s="169"/>
      <c r="J235" s="170"/>
      <c r="K235" s="171"/>
      <c r="L235" s="33"/>
      <c r="M235" s="172" t="s">
        <v>1</v>
      </c>
      <c r="N235" s="173" t="s">
        <v>48</v>
      </c>
      <c r="O235" s="58"/>
      <c r="P235" s="174">
        <f t="shared" ref="P235:P241" si="45">O235*H235</f>
        <v>0</v>
      </c>
      <c r="Q235" s="174">
        <v>1.58E-3</v>
      </c>
      <c r="R235" s="174">
        <f t="shared" ref="R235:R241" si="46">Q235*H235</f>
        <v>7.9000000000000008E-3</v>
      </c>
      <c r="S235" s="174">
        <v>0</v>
      </c>
      <c r="T235" s="175">
        <f t="shared" ref="T235:T241" si="47"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6" t="s">
        <v>234</v>
      </c>
      <c r="AT235" s="176" t="s">
        <v>175</v>
      </c>
      <c r="AU235" s="176" t="s">
        <v>93</v>
      </c>
      <c r="AY235" s="14" t="s">
        <v>173</v>
      </c>
      <c r="BE235" s="100">
        <f t="shared" ref="BE235:BE241" si="48">IF(N235="základná",J235,0)</f>
        <v>0</v>
      </c>
      <c r="BF235" s="100">
        <f t="shared" ref="BF235:BF241" si="49">IF(N235="znížená",J235,0)</f>
        <v>0</v>
      </c>
      <c r="BG235" s="100">
        <f t="shared" ref="BG235:BG241" si="50">IF(N235="zákl. prenesená",J235,0)</f>
        <v>0</v>
      </c>
      <c r="BH235" s="100">
        <f t="shared" ref="BH235:BH241" si="51">IF(N235="zníž. prenesená",J235,0)</f>
        <v>0</v>
      </c>
      <c r="BI235" s="100">
        <f t="shared" ref="BI235:BI241" si="52">IF(N235="nulová",J235,0)</f>
        <v>0</v>
      </c>
      <c r="BJ235" s="14" t="s">
        <v>93</v>
      </c>
      <c r="BK235" s="100">
        <f t="shared" ref="BK235:BK241" si="53">ROUND(I235*H235,2)</f>
        <v>0</v>
      </c>
      <c r="BL235" s="14" t="s">
        <v>234</v>
      </c>
      <c r="BM235" s="176" t="s">
        <v>1185</v>
      </c>
    </row>
    <row r="236" spans="1:65" s="2" customFormat="1" ht="24.2" customHeight="1">
      <c r="A236" s="32"/>
      <c r="B236" s="132"/>
      <c r="C236" s="164" t="s">
        <v>776</v>
      </c>
      <c r="D236" s="164" t="s">
        <v>175</v>
      </c>
      <c r="E236" s="165" t="s">
        <v>1186</v>
      </c>
      <c r="F236" s="166" t="s">
        <v>1187</v>
      </c>
      <c r="G236" s="167" t="s">
        <v>362</v>
      </c>
      <c r="H236" s="168">
        <v>5</v>
      </c>
      <c r="I236" s="169"/>
      <c r="J236" s="170"/>
      <c r="K236" s="171"/>
      <c r="L236" s="33"/>
      <c r="M236" s="172" t="s">
        <v>1</v>
      </c>
      <c r="N236" s="173" t="s">
        <v>48</v>
      </c>
      <c r="O236" s="58"/>
      <c r="P236" s="174">
        <f t="shared" si="45"/>
        <v>0</v>
      </c>
      <c r="Q236" s="174">
        <v>0</v>
      </c>
      <c r="R236" s="174">
        <f t="shared" si="46"/>
        <v>0</v>
      </c>
      <c r="S236" s="174">
        <v>0</v>
      </c>
      <c r="T236" s="175">
        <f t="shared" si="47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6" t="s">
        <v>234</v>
      </c>
      <c r="AT236" s="176" t="s">
        <v>175</v>
      </c>
      <c r="AU236" s="176" t="s">
        <v>93</v>
      </c>
      <c r="AY236" s="14" t="s">
        <v>173</v>
      </c>
      <c r="BE236" s="100">
        <f t="shared" si="48"/>
        <v>0</v>
      </c>
      <c r="BF236" s="100">
        <f t="shared" si="49"/>
        <v>0</v>
      </c>
      <c r="BG236" s="100">
        <f t="shared" si="50"/>
        <v>0</v>
      </c>
      <c r="BH236" s="100">
        <f t="shared" si="51"/>
        <v>0</v>
      </c>
      <c r="BI236" s="100">
        <f t="shared" si="52"/>
        <v>0</v>
      </c>
      <c r="BJ236" s="14" t="s">
        <v>93</v>
      </c>
      <c r="BK236" s="100">
        <f t="shared" si="53"/>
        <v>0</v>
      </c>
      <c r="BL236" s="14" t="s">
        <v>234</v>
      </c>
      <c r="BM236" s="176" t="s">
        <v>1188</v>
      </c>
    </row>
    <row r="237" spans="1:65" s="2" customFormat="1" ht="24.2" customHeight="1">
      <c r="A237" s="32"/>
      <c r="B237" s="132"/>
      <c r="C237" s="164" t="s">
        <v>1189</v>
      </c>
      <c r="D237" s="164" t="s">
        <v>175</v>
      </c>
      <c r="E237" s="165" t="s">
        <v>1190</v>
      </c>
      <c r="F237" s="166" t="s">
        <v>1191</v>
      </c>
      <c r="G237" s="167" t="s">
        <v>362</v>
      </c>
      <c r="H237" s="168">
        <v>5</v>
      </c>
      <c r="I237" s="169"/>
      <c r="J237" s="170"/>
      <c r="K237" s="171"/>
      <c r="L237" s="33"/>
      <c r="M237" s="172" t="s">
        <v>1</v>
      </c>
      <c r="N237" s="173" t="s">
        <v>48</v>
      </c>
      <c r="O237" s="58"/>
      <c r="P237" s="174">
        <f t="shared" si="45"/>
        <v>0</v>
      </c>
      <c r="Q237" s="174">
        <v>2.53E-2</v>
      </c>
      <c r="R237" s="174">
        <f t="shared" si="46"/>
        <v>0.1265</v>
      </c>
      <c r="S237" s="174">
        <v>0</v>
      </c>
      <c r="T237" s="175">
        <f t="shared" si="47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6" t="s">
        <v>234</v>
      </c>
      <c r="AT237" s="176" t="s">
        <v>175</v>
      </c>
      <c r="AU237" s="176" t="s">
        <v>93</v>
      </c>
      <c r="AY237" s="14" t="s">
        <v>173</v>
      </c>
      <c r="BE237" s="100">
        <f t="shared" si="48"/>
        <v>0</v>
      </c>
      <c r="BF237" s="100">
        <f t="shared" si="49"/>
        <v>0</v>
      </c>
      <c r="BG237" s="100">
        <f t="shared" si="50"/>
        <v>0</v>
      </c>
      <c r="BH237" s="100">
        <f t="shared" si="51"/>
        <v>0</v>
      </c>
      <c r="BI237" s="100">
        <f t="shared" si="52"/>
        <v>0</v>
      </c>
      <c r="BJ237" s="14" t="s">
        <v>93</v>
      </c>
      <c r="BK237" s="100">
        <f t="shared" si="53"/>
        <v>0</v>
      </c>
      <c r="BL237" s="14" t="s">
        <v>234</v>
      </c>
      <c r="BM237" s="176" t="s">
        <v>1192</v>
      </c>
    </row>
    <row r="238" spans="1:65" s="2" customFormat="1" ht="24.2" customHeight="1">
      <c r="A238" s="32"/>
      <c r="B238" s="132"/>
      <c r="C238" s="164" t="s">
        <v>1193</v>
      </c>
      <c r="D238" s="164" t="s">
        <v>175</v>
      </c>
      <c r="E238" s="165" t="s">
        <v>1194</v>
      </c>
      <c r="F238" s="166" t="s">
        <v>1195</v>
      </c>
      <c r="G238" s="167" t="s">
        <v>362</v>
      </c>
      <c r="H238" s="168">
        <v>5</v>
      </c>
      <c r="I238" s="169"/>
      <c r="J238" s="170"/>
      <c r="K238" s="171"/>
      <c r="L238" s="33"/>
      <c r="M238" s="172" t="s">
        <v>1</v>
      </c>
      <c r="N238" s="173" t="s">
        <v>48</v>
      </c>
      <c r="O238" s="58"/>
      <c r="P238" s="174">
        <f t="shared" si="45"/>
        <v>0</v>
      </c>
      <c r="Q238" s="174">
        <v>0</v>
      </c>
      <c r="R238" s="174">
        <f t="shared" si="46"/>
        <v>0</v>
      </c>
      <c r="S238" s="174">
        <v>2.5170000000000001E-2</v>
      </c>
      <c r="T238" s="175">
        <f t="shared" si="47"/>
        <v>0.12585000000000002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6" t="s">
        <v>234</v>
      </c>
      <c r="AT238" s="176" t="s">
        <v>175</v>
      </c>
      <c r="AU238" s="176" t="s">
        <v>93</v>
      </c>
      <c r="AY238" s="14" t="s">
        <v>173</v>
      </c>
      <c r="BE238" s="100">
        <f t="shared" si="48"/>
        <v>0</v>
      </c>
      <c r="BF238" s="100">
        <f t="shared" si="49"/>
        <v>0</v>
      </c>
      <c r="BG238" s="100">
        <f t="shared" si="50"/>
        <v>0</v>
      </c>
      <c r="BH238" s="100">
        <f t="shared" si="51"/>
        <v>0</v>
      </c>
      <c r="BI238" s="100">
        <f t="shared" si="52"/>
        <v>0</v>
      </c>
      <c r="BJ238" s="14" t="s">
        <v>93</v>
      </c>
      <c r="BK238" s="100">
        <f t="shared" si="53"/>
        <v>0</v>
      </c>
      <c r="BL238" s="14" t="s">
        <v>234</v>
      </c>
      <c r="BM238" s="176" t="s">
        <v>1196</v>
      </c>
    </row>
    <row r="239" spans="1:65" s="2" customFormat="1" ht="14.45" customHeight="1">
      <c r="A239" s="32"/>
      <c r="B239" s="132"/>
      <c r="C239" s="164" t="s">
        <v>1197</v>
      </c>
      <c r="D239" s="164" t="s">
        <v>175</v>
      </c>
      <c r="E239" s="165" t="s">
        <v>1198</v>
      </c>
      <c r="F239" s="166" t="s">
        <v>1199</v>
      </c>
      <c r="G239" s="167" t="s">
        <v>261</v>
      </c>
      <c r="H239" s="168">
        <v>37.115000000000002</v>
      </c>
      <c r="I239" s="169"/>
      <c r="J239" s="170"/>
      <c r="K239" s="171"/>
      <c r="L239" s="33"/>
      <c r="M239" s="172" t="s">
        <v>1</v>
      </c>
      <c r="N239" s="173" t="s">
        <v>48</v>
      </c>
      <c r="O239" s="58"/>
      <c r="P239" s="174">
        <f t="shared" si="45"/>
        <v>0</v>
      </c>
      <c r="Q239" s="174">
        <v>0</v>
      </c>
      <c r="R239" s="174">
        <f t="shared" si="46"/>
        <v>0</v>
      </c>
      <c r="S239" s="174">
        <v>0</v>
      </c>
      <c r="T239" s="175">
        <f t="shared" si="47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6" t="s">
        <v>234</v>
      </c>
      <c r="AT239" s="176" t="s">
        <v>175</v>
      </c>
      <c r="AU239" s="176" t="s">
        <v>93</v>
      </c>
      <c r="AY239" s="14" t="s">
        <v>173</v>
      </c>
      <c r="BE239" s="100">
        <f t="shared" si="48"/>
        <v>0</v>
      </c>
      <c r="BF239" s="100">
        <f t="shared" si="49"/>
        <v>0</v>
      </c>
      <c r="BG239" s="100">
        <f t="shared" si="50"/>
        <v>0</v>
      </c>
      <c r="BH239" s="100">
        <f t="shared" si="51"/>
        <v>0</v>
      </c>
      <c r="BI239" s="100">
        <f t="shared" si="52"/>
        <v>0</v>
      </c>
      <c r="BJ239" s="14" t="s">
        <v>93</v>
      </c>
      <c r="BK239" s="100">
        <f t="shared" si="53"/>
        <v>0</v>
      </c>
      <c r="BL239" s="14" t="s">
        <v>234</v>
      </c>
      <c r="BM239" s="176" t="s">
        <v>1200</v>
      </c>
    </row>
    <row r="240" spans="1:65" s="2" customFormat="1" ht="14.45" customHeight="1">
      <c r="A240" s="32"/>
      <c r="B240" s="132"/>
      <c r="C240" s="164" t="s">
        <v>1201</v>
      </c>
      <c r="D240" s="164" t="s">
        <v>175</v>
      </c>
      <c r="E240" s="165" t="s">
        <v>1202</v>
      </c>
      <c r="F240" s="166" t="s">
        <v>1203</v>
      </c>
      <c r="G240" s="167" t="s">
        <v>362</v>
      </c>
      <c r="H240" s="168">
        <v>5</v>
      </c>
      <c r="I240" s="169"/>
      <c r="J240" s="170"/>
      <c r="K240" s="171"/>
      <c r="L240" s="33"/>
      <c r="M240" s="172" t="s">
        <v>1</v>
      </c>
      <c r="N240" s="173" t="s">
        <v>48</v>
      </c>
      <c r="O240" s="58"/>
      <c r="P240" s="174">
        <f t="shared" si="45"/>
        <v>0</v>
      </c>
      <c r="Q240" s="174">
        <v>0</v>
      </c>
      <c r="R240" s="174">
        <f t="shared" si="46"/>
        <v>0</v>
      </c>
      <c r="S240" s="174">
        <v>0</v>
      </c>
      <c r="T240" s="175">
        <f t="shared" si="47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6" t="s">
        <v>234</v>
      </c>
      <c r="AT240" s="176" t="s">
        <v>175</v>
      </c>
      <c r="AU240" s="176" t="s">
        <v>93</v>
      </c>
      <c r="AY240" s="14" t="s">
        <v>173</v>
      </c>
      <c r="BE240" s="100">
        <f t="shared" si="48"/>
        <v>0</v>
      </c>
      <c r="BF240" s="100">
        <f t="shared" si="49"/>
        <v>0</v>
      </c>
      <c r="BG240" s="100">
        <f t="shared" si="50"/>
        <v>0</v>
      </c>
      <c r="BH240" s="100">
        <f t="shared" si="51"/>
        <v>0</v>
      </c>
      <c r="BI240" s="100">
        <f t="shared" si="52"/>
        <v>0</v>
      </c>
      <c r="BJ240" s="14" t="s">
        <v>93</v>
      </c>
      <c r="BK240" s="100">
        <f t="shared" si="53"/>
        <v>0</v>
      </c>
      <c r="BL240" s="14" t="s">
        <v>234</v>
      </c>
      <c r="BM240" s="176" t="s">
        <v>1204</v>
      </c>
    </row>
    <row r="241" spans="1:65" s="2" customFormat="1" ht="24.2" customHeight="1">
      <c r="A241" s="32"/>
      <c r="B241" s="132"/>
      <c r="C241" s="164" t="s">
        <v>1205</v>
      </c>
      <c r="D241" s="164" t="s">
        <v>175</v>
      </c>
      <c r="E241" s="165" t="s">
        <v>1206</v>
      </c>
      <c r="F241" s="166" t="s">
        <v>1207</v>
      </c>
      <c r="G241" s="167" t="s">
        <v>300</v>
      </c>
      <c r="H241" s="168">
        <v>0.13400000000000001</v>
      </c>
      <c r="I241" s="169"/>
      <c r="J241" s="170"/>
      <c r="K241" s="171"/>
      <c r="L241" s="33"/>
      <c r="M241" s="172" t="s">
        <v>1</v>
      </c>
      <c r="N241" s="173" t="s">
        <v>48</v>
      </c>
      <c r="O241" s="58"/>
      <c r="P241" s="174">
        <f t="shared" si="45"/>
        <v>0</v>
      </c>
      <c r="Q241" s="174">
        <v>0</v>
      </c>
      <c r="R241" s="174">
        <f t="shared" si="46"/>
        <v>0</v>
      </c>
      <c r="S241" s="174">
        <v>0</v>
      </c>
      <c r="T241" s="175">
        <f t="shared" si="47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6" t="s">
        <v>234</v>
      </c>
      <c r="AT241" s="176" t="s">
        <v>175</v>
      </c>
      <c r="AU241" s="176" t="s">
        <v>93</v>
      </c>
      <c r="AY241" s="14" t="s">
        <v>173</v>
      </c>
      <c r="BE241" s="100">
        <f t="shared" si="48"/>
        <v>0</v>
      </c>
      <c r="BF241" s="100">
        <f t="shared" si="49"/>
        <v>0</v>
      </c>
      <c r="BG241" s="100">
        <f t="shared" si="50"/>
        <v>0</v>
      </c>
      <c r="BH241" s="100">
        <f t="shared" si="51"/>
        <v>0</v>
      </c>
      <c r="BI241" s="100">
        <f t="shared" si="52"/>
        <v>0</v>
      </c>
      <c r="BJ241" s="14" t="s">
        <v>93</v>
      </c>
      <c r="BK241" s="100">
        <f t="shared" si="53"/>
        <v>0</v>
      </c>
      <c r="BL241" s="14" t="s">
        <v>234</v>
      </c>
      <c r="BM241" s="176" t="s">
        <v>1208</v>
      </c>
    </row>
    <row r="242" spans="1:65" s="12" customFormat="1" ht="22.9" customHeight="1">
      <c r="B242" s="151"/>
      <c r="D242" s="152" t="s">
        <v>81</v>
      </c>
      <c r="E242" s="162" t="s">
        <v>521</v>
      </c>
      <c r="F242" s="162" t="s">
        <v>522</v>
      </c>
      <c r="I242" s="154"/>
      <c r="J242" s="163"/>
      <c r="L242" s="151"/>
      <c r="M242" s="156"/>
      <c r="N242" s="157"/>
      <c r="O242" s="157"/>
      <c r="P242" s="158">
        <f>SUM(P243:P244)</f>
        <v>0</v>
      </c>
      <c r="Q242" s="157"/>
      <c r="R242" s="158">
        <f>SUM(R243:R244)</f>
        <v>0.188167</v>
      </c>
      <c r="S242" s="157"/>
      <c r="T242" s="159">
        <f>SUM(T243:T244)</f>
        <v>0</v>
      </c>
      <c r="AR242" s="152" t="s">
        <v>93</v>
      </c>
      <c r="AT242" s="160" t="s">
        <v>81</v>
      </c>
      <c r="AU242" s="160" t="s">
        <v>88</v>
      </c>
      <c r="AY242" s="152" t="s">
        <v>173</v>
      </c>
      <c r="BK242" s="161">
        <f>SUM(BK243:BK244)</f>
        <v>0</v>
      </c>
    </row>
    <row r="243" spans="1:65" s="2" customFormat="1" ht="24.2" customHeight="1">
      <c r="A243" s="32"/>
      <c r="B243" s="132"/>
      <c r="C243" s="164" t="s">
        <v>1209</v>
      </c>
      <c r="D243" s="164" t="s">
        <v>175</v>
      </c>
      <c r="E243" s="165" t="s">
        <v>1210</v>
      </c>
      <c r="F243" s="166" t="s">
        <v>1211</v>
      </c>
      <c r="G243" s="167" t="s">
        <v>178</v>
      </c>
      <c r="H243" s="168">
        <v>376.334</v>
      </c>
      <c r="I243" s="169"/>
      <c r="J243" s="170"/>
      <c r="K243" s="171"/>
      <c r="L243" s="33"/>
      <c r="M243" s="172" t="s">
        <v>1</v>
      </c>
      <c r="N243" s="173" t="s">
        <v>48</v>
      </c>
      <c r="O243" s="58"/>
      <c r="P243" s="174">
        <f>O243*H243</f>
        <v>0</v>
      </c>
      <c r="Q243" s="174">
        <v>0</v>
      </c>
      <c r="R243" s="174">
        <f>Q243*H243</f>
        <v>0</v>
      </c>
      <c r="S243" s="174">
        <v>0</v>
      </c>
      <c r="T243" s="175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6" t="s">
        <v>234</v>
      </c>
      <c r="AT243" s="176" t="s">
        <v>175</v>
      </c>
      <c r="AU243" s="176" t="s">
        <v>93</v>
      </c>
      <c r="AY243" s="14" t="s">
        <v>173</v>
      </c>
      <c r="BE243" s="100">
        <f>IF(N243="základná",J243,0)</f>
        <v>0</v>
      </c>
      <c r="BF243" s="100">
        <f>IF(N243="znížená",J243,0)</f>
        <v>0</v>
      </c>
      <c r="BG243" s="100">
        <f>IF(N243="zákl. prenesená",J243,0)</f>
        <v>0</v>
      </c>
      <c r="BH243" s="100">
        <f>IF(N243="zníž. prenesená",J243,0)</f>
        <v>0</v>
      </c>
      <c r="BI243" s="100">
        <f>IF(N243="nulová",J243,0)</f>
        <v>0</v>
      </c>
      <c r="BJ243" s="14" t="s">
        <v>93</v>
      </c>
      <c r="BK243" s="100">
        <f>ROUND(I243*H243,2)</f>
        <v>0</v>
      </c>
      <c r="BL243" s="14" t="s">
        <v>234</v>
      </c>
      <c r="BM243" s="176" t="s">
        <v>1212</v>
      </c>
    </row>
    <row r="244" spans="1:65" s="2" customFormat="1" ht="37.9" customHeight="1">
      <c r="A244" s="32"/>
      <c r="B244" s="132"/>
      <c r="C244" s="177" t="s">
        <v>1213</v>
      </c>
      <c r="D244" s="177" t="s">
        <v>341</v>
      </c>
      <c r="E244" s="178" t="s">
        <v>1214</v>
      </c>
      <c r="F244" s="179" t="s">
        <v>1215</v>
      </c>
      <c r="G244" s="180" t="s">
        <v>740</v>
      </c>
      <c r="H244" s="181">
        <v>188.167</v>
      </c>
      <c r="I244" s="182"/>
      <c r="J244" s="183"/>
      <c r="K244" s="184"/>
      <c r="L244" s="185"/>
      <c r="M244" s="186" t="s">
        <v>1</v>
      </c>
      <c r="N244" s="187" t="s">
        <v>48</v>
      </c>
      <c r="O244" s="58"/>
      <c r="P244" s="174">
        <f>O244*H244</f>
        <v>0</v>
      </c>
      <c r="Q244" s="174">
        <v>1E-3</v>
      </c>
      <c r="R244" s="174">
        <f>Q244*H244</f>
        <v>0.188167</v>
      </c>
      <c r="S244" s="174">
        <v>0</v>
      </c>
      <c r="T244" s="175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6" t="s">
        <v>297</v>
      </c>
      <c r="AT244" s="176" t="s">
        <v>341</v>
      </c>
      <c r="AU244" s="176" t="s">
        <v>93</v>
      </c>
      <c r="AY244" s="14" t="s">
        <v>173</v>
      </c>
      <c r="BE244" s="100">
        <f>IF(N244="základná",J244,0)</f>
        <v>0</v>
      </c>
      <c r="BF244" s="100">
        <f>IF(N244="znížená",J244,0)</f>
        <v>0</v>
      </c>
      <c r="BG244" s="100">
        <f>IF(N244="zákl. prenesená",J244,0)</f>
        <v>0</v>
      </c>
      <c r="BH244" s="100">
        <f>IF(N244="zníž. prenesená",J244,0)</f>
        <v>0</v>
      </c>
      <c r="BI244" s="100">
        <f>IF(N244="nulová",J244,0)</f>
        <v>0</v>
      </c>
      <c r="BJ244" s="14" t="s">
        <v>93</v>
      </c>
      <c r="BK244" s="100">
        <f>ROUND(I244*H244,2)</f>
        <v>0</v>
      </c>
      <c r="BL244" s="14" t="s">
        <v>234</v>
      </c>
      <c r="BM244" s="176" t="s">
        <v>1216</v>
      </c>
    </row>
    <row r="245" spans="1:65" s="12" customFormat="1" ht="22.9" customHeight="1">
      <c r="B245" s="151"/>
      <c r="D245" s="152" t="s">
        <v>81</v>
      </c>
      <c r="E245" s="162" t="s">
        <v>766</v>
      </c>
      <c r="F245" s="162" t="s">
        <v>767</v>
      </c>
      <c r="I245" s="154"/>
      <c r="J245" s="163"/>
      <c r="L245" s="151"/>
      <c r="M245" s="156"/>
      <c r="N245" s="157"/>
      <c r="O245" s="157"/>
      <c r="P245" s="158">
        <f>SUM(P246:P251)</f>
        <v>0</v>
      </c>
      <c r="Q245" s="157"/>
      <c r="R245" s="158">
        <f>SUM(R246:R251)</f>
        <v>0.19313034000000001</v>
      </c>
      <c r="S245" s="157"/>
      <c r="T245" s="159">
        <f>SUM(T246:T251)</f>
        <v>0</v>
      </c>
      <c r="AR245" s="152" t="s">
        <v>93</v>
      </c>
      <c r="AT245" s="160" t="s">
        <v>81</v>
      </c>
      <c r="AU245" s="160" t="s">
        <v>88</v>
      </c>
      <c r="AY245" s="152" t="s">
        <v>173</v>
      </c>
      <c r="BK245" s="161">
        <f>SUM(BK246:BK251)</f>
        <v>0</v>
      </c>
    </row>
    <row r="246" spans="1:65" s="2" customFormat="1" ht="14.45" customHeight="1">
      <c r="A246" s="32"/>
      <c r="B246" s="132"/>
      <c r="C246" s="164" t="s">
        <v>1217</v>
      </c>
      <c r="D246" s="164" t="s">
        <v>175</v>
      </c>
      <c r="E246" s="165" t="s">
        <v>813</v>
      </c>
      <c r="F246" s="166" t="s">
        <v>814</v>
      </c>
      <c r="G246" s="167" t="s">
        <v>362</v>
      </c>
      <c r="H246" s="168">
        <v>88</v>
      </c>
      <c r="I246" s="169"/>
      <c r="J246" s="170"/>
      <c r="K246" s="171"/>
      <c r="L246" s="33"/>
      <c r="M246" s="172" t="s">
        <v>1</v>
      </c>
      <c r="N246" s="173" t="s">
        <v>48</v>
      </c>
      <c r="O246" s="58"/>
      <c r="P246" s="174">
        <f t="shared" ref="P246:P251" si="54">O246*H246</f>
        <v>0</v>
      </c>
      <c r="Q246" s="174">
        <v>0</v>
      </c>
      <c r="R246" s="174">
        <f t="shared" ref="R246:R251" si="55">Q246*H246</f>
        <v>0</v>
      </c>
      <c r="S246" s="174">
        <v>0</v>
      </c>
      <c r="T246" s="175">
        <f t="shared" ref="T246:T251" si="56"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6" t="s">
        <v>234</v>
      </c>
      <c r="AT246" s="176" t="s">
        <v>175</v>
      </c>
      <c r="AU246" s="176" t="s">
        <v>93</v>
      </c>
      <c r="AY246" s="14" t="s">
        <v>173</v>
      </c>
      <c r="BE246" s="100">
        <f t="shared" ref="BE246:BE251" si="57">IF(N246="základná",J246,0)</f>
        <v>0</v>
      </c>
      <c r="BF246" s="100">
        <f t="shared" ref="BF246:BF251" si="58">IF(N246="znížená",J246,0)</f>
        <v>0</v>
      </c>
      <c r="BG246" s="100">
        <f t="shared" ref="BG246:BG251" si="59">IF(N246="zákl. prenesená",J246,0)</f>
        <v>0</v>
      </c>
      <c r="BH246" s="100">
        <f t="shared" ref="BH246:BH251" si="60">IF(N246="zníž. prenesená",J246,0)</f>
        <v>0</v>
      </c>
      <c r="BI246" s="100">
        <f t="shared" ref="BI246:BI251" si="61">IF(N246="nulová",J246,0)</f>
        <v>0</v>
      </c>
      <c r="BJ246" s="14" t="s">
        <v>93</v>
      </c>
      <c r="BK246" s="100">
        <f t="shared" ref="BK246:BK251" si="62">ROUND(I246*H246,2)</f>
        <v>0</v>
      </c>
      <c r="BL246" s="14" t="s">
        <v>234</v>
      </c>
      <c r="BM246" s="176" t="s">
        <v>1218</v>
      </c>
    </row>
    <row r="247" spans="1:65" s="2" customFormat="1" ht="24.2" customHeight="1">
      <c r="A247" s="32"/>
      <c r="B247" s="132"/>
      <c r="C247" s="164" t="s">
        <v>1219</v>
      </c>
      <c r="D247" s="164" t="s">
        <v>175</v>
      </c>
      <c r="E247" s="165" t="s">
        <v>769</v>
      </c>
      <c r="F247" s="166" t="s">
        <v>770</v>
      </c>
      <c r="G247" s="167" t="s">
        <v>261</v>
      </c>
      <c r="H247" s="168">
        <v>195.19399999999999</v>
      </c>
      <c r="I247" s="169"/>
      <c r="J247" s="170"/>
      <c r="K247" s="171"/>
      <c r="L247" s="33"/>
      <c r="M247" s="172" t="s">
        <v>1</v>
      </c>
      <c r="N247" s="173" t="s">
        <v>48</v>
      </c>
      <c r="O247" s="58"/>
      <c r="P247" s="174">
        <f t="shared" si="54"/>
        <v>0</v>
      </c>
      <c r="Q247" s="174">
        <v>0</v>
      </c>
      <c r="R247" s="174">
        <f t="shared" si="55"/>
        <v>0</v>
      </c>
      <c r="S247" s="174">
        <v>0</v>
      </c>
      <c r="T247" s="175">
        <f t="shared" si="56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6" t="s">
        <v>234</v>
      </c>
      <c r="AT247" s="176" t="s">
        <v>175</v>
      </c>
      <c r="AU247" s="176" t="s">
        <v>93</v>
      </c>
      <c r="AY247" s="14" t="s">
        <v>173</v>
      </c>
      <c r="BE247" s="100">
        <f t="shared" si="57"/>
        <v>0</v>
      </c>
      <c r="BF247" s="100">
        <f t="shared" si="58"/>
        <v>0</v>
      </c>
      <c r="BG247" s="100">
        <f t="shared" si="59"/>
        <v>0</v>
      </c>
      <c r="BH247" s="100">
        <f t="shared" si="60"/>
        <v>0</v>
      </c>
      <c r="BI247" s="100">
        <f t="shared" si="61"/>
        <v>0</v>
      </c>
      <c r="BJ247" s="14" t="s">
        <v>93</v>
      </c>
      <c r="BK247" s="100">
        <f t="shared" si="62"/>
        <v>0</v>
      </c>
      <c r="BL247" s="14" t="s">
        <v>234</v>
      </c>
      <c r="BM247" s="176" t="s">
        <v>1220</v>
      </c>
    </row>
    <row r="248" spans="1:65" s="2" customFormat="1" ht="24.2" customHeight="1">
      <c r="A248" s="32"/>
      <c r="B248" s="132"/>
      <c r="C248" s="177" t="s">
        <v>1221</v>
      </c>
      <c r="D248" s="177" t="s">
        <v>341</v>
      </c>
      <c r="E248" s="178" t="s">
        <v>1222</v>
      </c>
      <c r="F248" s="179" t="s">
        <v>1223</v>
      </c>
      <c r="G248" s="180" t="s">
        <v>362</v>
      </c>
      <c r="H248" s="181">
        <v>4</v>
      </c>
      <c r="I248" s="182"/>
      <c r="J248" s="183"/>
      <c r="K248" s="184"/>
      <c r="L248" s="185"/>
      <c r="M248" s="186" t="s">
        <v>1</v>
      </c>
      <c r="N248" s="187" t="s">
        <v>48</v>
      </c>
      <c r="O248" s="58"/>
      <c r="P248" s="174">
        <f t="shared" si="54"/>
        <v>0</v>
      </c>
      <c r="Q248" s="174">
        <v>2.9999999999999997E-4</v>
      </c>
      <c r="R248" s="174">
        <f t="shared" si="55"/>
        <v>1.1999999999999999E-3</v>
      </c>
      <c r="S248" s="174">
        <v>0</v>
      </c>
      <c r="T248" s="175">
        <f t="shared" si="56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6" t="s">
        <v>297</v>
      </c>
      <c r="AT248" s="176" t="s">
        <v>341</v>
      </c>
      <c r="AU248" s="176" t="s">
        <v>93</v>
      </c>
      <c r="AY248" s="14" t="s">
        <v>173</v>
      </c>
      <c r="BE248" s="100">
        <f t="shared" si="57"/>
        <v>0</v>
      </c>
      <c r="BF248" s="100">
        <f t="shared" si="58"/>
        <v>0</v>
      </c>
      <c r="BG248" s="100">
        <f t="shared" si="59"/>
        <v>0</v>
      </c>
      <c r="BH248" s="100">
        <f t="shared" si="60"/>
        <v>0</v>
      </c>
      <c r="BI248" s="100">
        <f t="shared" si="61"/>
        <v>0</v>
      </c>
      <c r="BJ248" s="14" t="s">
        <v>93</v>
      </c>
      <c r="BK248" s="100">
        <f t="shared" si="62"/>
        <v>0</v>
      </c>
      <c r="BL248" s="14" t="s">
        <v>234</v>
      </c>
      <c r="BM248" s="176" t="s">
        <v>1224</v>
      </c>
    </row>
    <row r="249" spans="1:65" s="2" customFormat="1" ht="24.2" customHeight="1">
      <c r="A249" s="32"/>
      <c r="B249" s="132"/>
      <c r="C249" s="164" t="s">
        <v>1225</v>
      </c>
      <c r="D249" s="164" t="s">
        <v>175</v>
      </c>
      <c r="E249" s="165" t="s">
        <v>773</v>
      </c>
      <c r="F249" s="166" t="s">
        <v>774</v>
      </c>
      <c r="G249" s="167" t="s">
        <v>178</v>
      </c>
      <c r="H249" s="168">
        <v>376.334</v>
      </c>
      <c r="I249" s="169"/>
      <c r="J249" s="170"/>
      <c r="K249" s="171"/>
      <c r="L249" s="33"/>
      <c r="M249" s="172" t="s">
        <v>1</v>
      </c>
      <c r="N249" s="173" t="s">
        <v>48</v>
      </c>
      <c r="O249" s="58"/>
      <c r="P249" s="174">
        <f t="shared" si="54"/>
        <v>0</v>
      </c>
      <c r="Q249" s="174">
        <v>1.8000000000000001E-4</v>
      </c>
      <c r="R249" s="174">
        <f t="shared" si="55"/>
        <v>6.7740120000000001E-2</v>
      </c>
      <c r="S249" s="174">
        <v>0</v>
      </c>
      <c r="T249" s="175">
        <f t="shared" si="56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6" t="s">
        <v>234</v>
      </c>
      <c r="AT249" s="176" t="s">
        <v>175</v>
      </c>
      <c r="AU249" s="176" t="s">
        <v>93</v>
      </c>
      <c r="AY249" s="14" t="s">
        <v>173</v>
      </c>
      <c r="BE249" s="100">
        <f t="shared" si="57"/>
        <v>0</v>
      </c>
      <c r="BF249" s="100">
        <f t="shared" si="58"/>
        <v>0</v>
      </c>
      <c r="BG249" s="100">
        <f t="shared" si="59"/>
        <v>0</v>
      </c>
      <c r="BH249" s="100">
        <f t="shared" si="60"/>
        <v>0</v>
      </c>
      <c r="BI249" s="100">
        <f t="shared" si="61"/>
        <v>0</v>
      </c>
      <c r="BJ249" s="14" t="s">
        <v>93</v>
      </c>
      <c r="BK249" s="100">
        <f t="shared" si="62"/>
        <v>0</v>
      </c>
      <c r="BL249" s="14" t="s">
        <v>234</v>
      </c>
      <c r="BM249" s="176" t="s">
        <v>1226</v>
      </c>
    </row>
    <row r="250" spans="1:65" s="2" customFormat="1" ht="24.2" customHeight="1">
      <c r="A250" s="32"/>
      <c r="B250" s="132"/>
      <c r="C250" s="164" t="s">
        <v>1227</v>
      </c>
      <c r="D250" s="164" t="s">
        <v>175</v>
      </c>
      <c r="E250" s="165" t="s">
        <v>1228</v>
      </c>
      <c r="F250" s="166" t="s">
        <v>1229</v>
      </c>
      <c r="G250" s="167" t="s">
        <v>178</v>
      </c>
      <c r="H250" s="168">
        <v>201.23</v>
      </c>
      <c r="I250" s="169"/>
      <c r="J250" s="170"/>
      <c r="K250" s="171"/>
      <c r="L250" s="33"/>
      <c r="M250" s="172" t="s">
        <v>1</v>
      </c>
      <c r="N250" s="173" t="s">
        <v>48</v>
      </c>
      <c r="O250" s="58"/>
      <c r="P250" s="174">
        <f t="shared" si="54"/>
        <v>0</v>
      </c>
      <c r="Q250" s="174">
        <v>0</v>
      </c>
      <c r="R250" s="174">
        <f t="shared" si="55"/>
        <v>0</v>
      </c>
      <c r="S250" s="174">
        <v>0</v>
      </c>
      <c r="T250" s="175">
        <f t="shared" si="56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6" t="s">
        <v>234</v>
      </c>
      <c r="AT250" s="176" t="s">
        <v>175</v>
      </c>
      <c r="AU250" s="176" t="s">
        <v>93</v>
      </c>
      <c r="AY250" s="14" t="s">
        <v>173</v>
      </c>
      <c r="BE250" s="100">
        <f t="shared" si="57"/>
        <v>0</v>
      </c>
      <c r="BF250" s="100">
        <f t="shared" si="58"/>
        <v>0</v>
      </c>
      <c r="BG250" s="100">
        <f t="shared" si="59"/>
        <v>0</v>
      </c>
      <c r="BH250" s="100">
        <f t="shared" si="60"/>
        <v>0</v>
      </c>
      <c r="BI250" s="100">
        <f t="shared" si="61"/>
        <v>0</v>
      </c>
      <c r="BJ250" s="14" t="s">
        <v>93</v>
      </c>
      <c r="BK250" s="100">
        <f t="shared" si="62"/>
        <v>0</v>
      </c>
      <c r="BL250" s="14" t="s">
        <v>234</v>
      </c>
      <c r="BM250" s="176" t="s">
        <v>1230</v>
      </c>
    </row>
    <row r="251" spans="1:65" s="2" customFormat="1" ht="37.9" customHeight="1">
      <c r="A251" s="32"/>
      <c r="B251" s="132"/>
      <c r="C251" s="164" t="s">
        <v>1231</v>
      </c>
      <c r="D251" s="164" t="s">
        <v>175</v>
      </c>
      <c r="E251" s="165" t="s">
        <v>777</v>
      </c>
      <c r="F251" s="166" t="s">
        <v>778</v>
      </c>
      <c r="G251" s="167" t="s">
        <v>178</v>
      </c>
      <c r="H251" s="168">
        <v>376.334</v>
      </c>
      <c r="I251" s="169"/>
      <c r="J251" s="170"/>
      <c r="K251" s="171"/>
      <c r="L251" s="33"/>
      <c r="M251" s="188" t="s">
        <v>1</v>
      </c>
      <c r="N251" s="189" t="s">
        <v>48</v>
      </c>
      <c r="O251" s="190"/>
      <c r="P251" s="191">
        <f t="shared" si="54"/>
        <v>0</v>
      </c>
      <c r="Q251" s="191">
        <v>3.3E-4</v>
      </c>
      <c r="R251" s="191">
        <f t="shared" si="55"/>
        <v>0.12419022</v>
      </c>
      <c r="S251" s="191">
        <v>0</v>
      </c>
      <c r="T251" s="192">
        <f t="shared" si="56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6" t="s">
        <v>234</v>
      </c>
      <c r="AT251" s="176" t="s">
        <v>175</v>
      </c>
      <c r="AU251" s="176" t="s">
        <v>93</v>
      </c>
      <c r="AY251" s="14" t="s">
        <v>173</v>
      </c>
      <c r="BE251" s="100">
        <f t="shared" si="57"/>
        <v>0</v>
      </c>
      <c r="BF251" s="100">
        <f t="shared" si="58"/>
        <v>0</v>
      </c>
      <c r="BG251" s="100">
        <f t="shared" si="59"/>
        <v>0</v>
      </c>
      <c r="BH251" s="100">
        <f t="shared" si="60"/>
        <v>0</v>
      </c>
      <c r="BI251" s="100">
        <f t="shared" si="61"/>
        <v>0</v>
      </c>
      <c r="BJ251" s="14" t="s">
        <v>93</v>
      </c>
      <c r="BK251" s="100">
        <f t="shared" si="62"/>
        <v>0</v>
      </c>
      <c r="BL251" s="14" t="s">
        <v>234</v>
      </c>
      <c r="BM251" s="176" t="s">
        <v>1232</v>
      </c>
    </row>
    <row r="252" spans="1:65" s="2" customFormat="1" ht="6.95" customHeight="1">
      <c r="A252" s="32"/>
      <c r="B252" s="47"/>
      <c r="C252" s="48"/>
      <c r="D252" s="48"/>
      <c r="E252" s="48"/>
      <c r="F252" s="48"/>
      <c r="G252" s="48"/>
      <c r="H252" s="48"/>
      <c r="I252" s="48"/>
      <c r="J252" s="48"/>
      <c r="K252" s="48"/>
      <c r="L252" s="33"/>
      <c r="M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</row>
  </sheetData>
  <autoFilter ref="C140:K251"/>
  <mergeCells count="15">
    <mergeCell ref="E11:H11"/>
    <mergeCell ref="E9:H9"/>
    <mergeCell ref="E13:H13"/>
    <mergeCell ref="E22:H22"/>
    <mergeCell ref="E127:H127"/>
    <mergeCell ref="E131:H131"/>
    <mergeCell ref="E129:H129"/>
    <mergeCell ref="E133:H133"/>
    <mergeCell ref="L2:V2"/>
    <mergeCell ref="E31:H31"/>
    <mergeCell ref="E84:H84"/>
    <mergeCell ref="E88:H88"/>
    <mergeCell ref="E86:H86"/>
    <mergeCell ref="E90:H90"/>
    <mergeCell ref="E7:H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3"/>
  <sheetViews>
    <sheetView showGridLines="0" workbookViewId="0">
      <selection activeCell="A119" sqref="A119:XFD12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4" t="s">
        <v>112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1:46" s="1" customFormat="1" ht="24.95" customHeight="1">
      <c r="B4" s="17"/>
      <c r="D4" s="18" t="s">
        <v>132</v>
      </c>
      <c r="L4" s="17"/>
      <c r="M4" s="10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43" t="str">
        <f>'Rekapitulácia stavby'!K6</f>
        <v>Veľký Krtíš ODI PZ, rekonštrukcia a modernizácia objektu</v>
      </c>
      <c r="F7" s="244"/>
      <c r="G7" s="244"/>
      <c r="H7" s="244"/>
      <c r="L7" s="17"/>
    </row>
    <row r="8" spans="1:46" ht="12.75">
      <c r="B8" s="17"/>
      <c r="D8" s="24" t="s">
        <v>133</v>
      </c>
      <c r="L8" s="17"/>
    </row>
    <row r="9" spans="1:46" s="1" customFormat="1" ht="16.5" customHeight="1">
      <c r="B9" s="17"/>
      <c r="E9" s="243" t="s">
        <v>86</v>
      </c>
      <c r="F9" s="228"/>
      <c r="G9" s="228"/>
      <c r="H9" s="228"/>
      <c r="L9" s="17"/>
    </row>
    <row r="10" spans="1:46" s="1" customFormat="1" ht="12" customHeight="1">
      <c r="B10" s="17"/>
      <c r="D10" s="24" t="s">
        <v>134</v>
      </c>
      <c r="L10" s="17"/>
    </row>
    <row r="11" spans="1:46" s="2" customFormat="1" ht="16.5" customHeight="1">
      <c r="A11" s="32"/>
      <c r="B11" s="33"/>
      <c r="C11" s="32"/>
      <c r="D11" s="32"/>
      <c r="E11" s="246" t="s">
        <v>99</v>
      </c>
      <c r="F11" s="241"/>
      <c r="G11" s="241"/>
      <c r="H11" s="24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4" t="s">
        <v>780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customHeight="1">
      <c r="A13" s="32"/>
      <c r="B13" s="33"/>
      <c r="C13" s="32"/>
      <c r="D13" s="32"/>
      <c r="E13" s="197" t="s">
        <v>2631</v>
      </c>
      <c r="F13" s="241"/>
      <c r="G13" s="241"/>
      <c r="H13" s="241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4" t="s">
        <v>15</v>
      </c>
      <c r="E15" s="32"/>
      <c r="F15" s="22" t="s">
        <v>16</v>
      </c>
      <c r="G15" s="32"/>
      <c r="H15" s="32"/>
      <c r="I15" s="24" t="s">
        <v>17</v>
      </c>
      <c r="J15" s="22" t="s">
        <v>18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19</v>
      </c>
      <c r="E16" s="32"/>
      <c r="F16" s="22" t="s">
        <v>20</v>
      </c>
      <c r="G16" s="32"/>
      <c r="H16" s="32"/>
      <c r="I16" s="24" t="s">
        <v>21</v>
      </c>
      <c r="J16" s="55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21.75" customHeight="1">
      <c r="A17" s="32"/>
      <c r="B17" s="33"/>
      <c r="C17" s="32"/>
      <c r="D17" s="21" t="s">
        <v>22</v>
      </c>
      <c r="E17" s="32"/>
      <c r="F17" s="26"/>
      <c r="G17" s="32"/>
      <c r="H17" s="32"/>
      <c r="I17" s="21" t="s">
        <v>23</v>
      </c>
      <c r="J17" s="26" t="s">
        <v>24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4" t="s">
        <v>25</v>
      </c>
      <c r="E18" s="32"/>
      <c r="F18" s="32"/>
      <c r="G18" s="32"/>
      <c r="H18" s="32"/>
      <c r="I18" s="24" t="s">
        <v>26</v>
      </c>
      <c r="J18" s="22" t="s">
        <v>27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2" t="s">
        <v>28</v>
      </c>
      <c r="F19" s="32"/>
      <c r="G19" s="32"/>
      <c r="H19" s="32"/>
      <c r="I19" s="24" t="s">
        <v>29</v>
      </c>
      <c r="J19" s="2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4" t="s">
        <v>30</v>
      </c>
      <c r="E21" s="32"/>
      <c r="F21" s="32"/>
      <c r="G21" s="32"/>
      <c r="H21" s="32"/>
      <c r="I21" s="24" t="s">
        <v>26</v>
      </c>
      <c r="J21" s="25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45"/>
      <c r="F22" s="232"/>
      <c r="G22" s="232"/>
      <c r="H22" s="232"/>
      <c r="I22" s="24" t="s">
        <v>29</v>
      </c>
      <c r="J22" s="25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4" t="s">
        <v>31</v>
      </c>
      <c r="E24" s="32"/>
      <c r="F24" s="32"/>
      <c r="G24" s="32"/>
      <c r="H24" s="32"/>
      <c r="I24" s="24" t="s">
        <v>26</v>
      </c>
      <c r="J24" s="22" t="s">
        <v>32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2" t="s">
        <v>33</v>
      </c>
      <c r="F25" s="32"/>
      <c r="G25" s="32"/>
      <c r="H25" s="32"/>
      <c r="I25" s="24" t="s">
        <v>29</v>
      </c>
      <c r="J25" s="22" t="s">
        <v>34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4" t="s">
        <v>36</v>
      </c>
      <c r="E27" s="32"/>
      <c r="F27" s="32"/>
      <c r="G27" s="32"/>
      <c r="H27" s="32"/>
      <c r="I27" s="24" t="s">
        <v>26</v>
      </c>
      <c r="J27" s="22" t="s">
        <v>37</v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2" t="s">
        <v>38</v>
      </c>
      <c r="F28" s="32"/>
      <c r="G28" s="32"/>
      <c r="H28" s="32"/>
      <c r="I28" s="24" t="s">
        <v>29</v>
      </c>
      <c r="J28" s="22" t="s">
        <v>37</v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4" t="s">
        <v>39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5"/>
      <c r="B31" s="106"/>
      <c r="C31" s="105"/>
      <c r="D31" s="105"/>
      <c r="E31" s="236" t="s">
        <v>1</v>
      </c>
      <c r="F31" s="236"/>
      <c r="G31" s="236"/>
      <c r="H31" s="236"/>
      <c r="I31" s="105"/>
      <c r="J31" s="105"/>
      <c r="K31" s="105"/>
      <c r="L31" s="107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22" t="s">
        <v>136</v>
      </c>
      <c r="E34" s="32"/>
      <c r="F34" s="32"/>
      <c r="G34" s="32"/>
      <c r="H34" s="32"/>
      <c r="I34" s="32"/>
      <c r="J34" s="3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30" t="s">
        <v>130</v>
      </c>
      <c r="E35" s="32"/>
      <c r="F35" s="32"/>
      <c r="G35" s="32"/>
      <c r="H35" s="32"/>
      <c r="I35" s="32"/>
      <c r="J35" s="31"/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25.35" customHeight="1">
      <c r="A36" s="32"/>
      <c r="B36" s="33"/>
      <c r="C36" s="32"/>
      <c r="D36" s="108" t="s">
        <v>42</v>
      </c>
      <c r="E36" s="32"/>
      <c r="F36" s="32"/>
      <c r="G36" s="32"/>
      <c r="H36" s="32"/>
      <c r="I36" s="32"/>
      <c r="J36" s="71"/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6.95" customHeight="1">
      <c r="A37" s="32"/>
      <c r="B37" s="33"/>
      <c r="C37" s="32"/>
      <c r="D37" s="66"/>
      <c r="E37" s="66"/>
      <c r="F37" s="66"/>
      <c r="G37" s="66"/>
      <c r="H37" s="66"/>
      <c r="I37" s="66"/>
      <c r="J37" s="66"/>
      <c r="K37" s="66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32"/>
      <c r="F38" s="36" t="s">
        <v>44</v>
      </c>
      <c r="G38" s="32"/>
      <c r="H38" s="32"/>
      <c r="I38" s="36" t="s">
        <v>43</v>
      </c>
      <c r="J38" s="36" t="s">
        <v>45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>
      <c r="A39" s="32"/>
      <c r="B39" s="33"/>
      <c r="C39" s="32"/>
      <c r="D39" s="109" t="s">
        <v>46</v>
      </c>
      <c r="E39" s="24" t="s">
        <v>47</v>
      </c>
      <c r="F39" s="110"/>
      <c r="G39" s="32"/>
      <c r="H39" s="32"/>
      <c r="I39" s="111">
        <v>0.2</v>
      </c>
      <c r="J39" s="110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24" t="s">
        <v>48</v>
      </c>
      <c r="F40" s="110"/>
      <c r="G40" s="32"/>
      <c r="H40" s="32"/>
      <c r="I40" s="111">
        <v>0.2</v>
      </c>
      <c r="J40" s="110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49</v>
      </c>
      <c r="F41" s="110">
        <f>ROUND((SUM(BG118:BG119) + SUM(BG143:BG242)),  2)</f>
        <v>0</v>
      </c>
      <c r="G41" s="32"/>
      <c r="H41" s="32"/>
      <c r="I41" s="111">
        <v>0.2</v>
      </c>
      <c r="J41" s="110"/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24" t="s">
        <v>50</v>
      </c>
      <c r="F42" s="110">
        <f>ROUND((SUM(BH118:BH119) + SUM(BH143:BH242)),  2)</f>
        <v>0</v>
      </c>
      <c r="G42" s="32"/>
      <c r="H42" s="32"/>
      <c r="I42" s="111">
        <v>0.2</v>
      </c>
      <c r="J42" s="110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14.45" hidden="1" customHeight="1">
      <c r="A43" s="32"/>
      <c r="B43" s="33"/>
      <c r="C43" s="32"/>
      <c r="D43" s="32"/>
      <c r="E43" s="24" t="s">
        <v>51</v>
      </c>
      <c r="F43" s="110">
        <f>ROUND((SUM(BI118:BI119) + SUM(BI143:BI242)),  2)</f>
        <v>0</v>
      </c>
      <c r="G43" s="32"/>
      <c r="H43" s="32"/>
      <c r="I43" s="111">
        <v>0</v>
      </c>
      <c r="J43" s="110"/>
      <c r="K43" s="3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6.9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5.35" customHeight="1">
      <c r="A45" s="32"/>
      <c r="B45" s="33"/>
      <c r="C45" s="102"/>
      <c r="D45" s="112" t="s">
        <v>52</v>
      </c>
      <c r="E45" s="60"/>
      <c r="F45" s="60"/>
      <c r="G45" s="113" t="s">
        <v>53</v>
      </c>
      <c r="H45" s="114" t="s">
        <v>54</v>
      </c>
      <c r="I45" s="60"/>
      <c r="J45" s="115"/>
      <c r="K45" s="116"/>
      <c r="L45" s="4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14.4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4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55</v>
      </c>
      <c r="E49" s="44"/>
      <c r="F49" s="44"/>
      <c r="G49" s="43" t="s">
        <v>56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57</v>
      </c>
      <c r="E60" s="35"/>
      <c r="F60" s="117" t="s">
        <v>58</v>
      </c>
      <c r="G60" s="45" t="s">
        <v>57</v>
      </c>
      <c r="H60" s="35"/>
      <c r="I60" s="35"/>
      <c r="J60" s="118" t="s">
        <v>58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59</v>
      </c>
      <c r="E64" s="46"/>
      <c r="F64" s="46"/>
      <c r="G64" s="43" t="s">
        <v>60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57</v>
      </c>
      <c r="E75" s="35"/>
      <c r="F75" s="117" t="s">
        <v>58</v>
      </c>
      <c r="G75" s="45" t="s">
        <v>57</v>
      </c>
      <c r="H75" s="35"/>
      <c r="I75" s="35"/>
      <c r="J75" s="118" t="s">
        <v>58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137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43" t="str">
        <f>E7</f>
        <v>Veľký Krtíš ODI PZ, rekonštrukcia a modernizácia objektu</v>
      </c>
      <c r="F84" s="244"/>
      <c r="G84" s="244"/>
      <c r="H84" s="244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133</v>
      </c>
      <c r="L85" s="17"/>
    </row>
    <row r="86" spans="1:31" s="1" customFormat="1" ht="16.5" customHeight="1">
      <c r="B86" s="17"/>
      <c r="E86" s="243" t="s">
        <v>86</v>
      </c>
      <c r="F86" s="228"/>
      <c r="G86" s="228"/>
      <c r="H86" s="228"/>
      <c r="L86" s="17"/>
    </row>
    <row r="87" spans="1:31" s="1" customFormat="1" ht="12" customHeight="1">
      <c r="B87" s="17"/>
      <c r="C87" s="24" t="s">
        <v>134</v>
      </c>
      <c r="L87" s="17"/>
    </row>
    <row r="88" spans="1:31" s="2" customFormat="1" ht="16.5" customHeight="1">
      <c r="A88" s="32"/>
      <c r="B88" s="33"/>
      <c r="C88" s="32"/>
      <c r="D88" s="32"/>
      <c r="E88" s="246" t="s">
        <v>99</v>
      </c>
      <c r="F88" s="241"/>
      <c r="G88" s="241"/>
      <c r="H88" s="241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4" t="s">
        <v>780</v>
      </c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6.5" customHeight="1">
      <c r="A90" s="32"/>
      <c r="B90" s="33"/>
      <c r="C90" s="32"/>
      <c r="D90" s="32"/>
      <c r="E90" s="197" t="str">
        <f>E13</f>
        <v>1.4.1d - Plošina</v>
      </c>
      <c r="F90" s="241"/>
      <c r="G90" s="241"/>
      <c r="H90" s="241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2" customHeight="1">
      <c r="A92" s="32"/>
      <c r="B92" s="33"/>
      <c r="C92" s="24" t="s">
        <v>19</v>
      </c>
      <c r="D92" s="32"/>
      <c r="E92" s="32"/>
      <c r="F92" s="22" t="str">
        <f>F16</f>
        <v>Veľký Krtíš</v>
      </c>
      <c r="G92" s="32"/>
      <c r="H92" s="32"/>
      <c r="I92" s="24" t="s">
        <v>21</v>
      </c>
      <c r="J92" s="55" t="str">
        <f>IF(J16="","",J16)</f>
        <v/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6.9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4" t="s">
        <v>25</v>
      </c>
      <c r="D94" s="32"/>
      <c r="E94" s="32"/>
      <c r="F94" s="22" t="str">
        <f>E19</f>
        <v>Ministerstvo vnútra Slovenskej republiky</v>
      </c>
      <c r="G94" s="32"/>
      <c r="H94" s="32"/>
      <c r="I94" s="24" t="s">
        <v>31</v>
      </c>
      <c r="J94" s="28" t="str">
        <f>E25</f>
        <v>PROMOST s.r.o.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5.7" customHeight="1">
      <c r="A95" s="32"/>
      <c r="B95" s="33"/>
      <c r="C95" s="24" t="s">
        <v>30</v>
      </c>
      <c r="D95" s="32"/>
      <c r="E95" s="32"/>
      <c r="F95" s="22" t="str">
        <f>IF(E22="","",E22)</f>
        <v/>
      </c>
      <c r="G95" s="32"/>
      <c r="H95" s="32"/>
      <c r="I95" s="24" t="s">
        <v>36</v>
      </c>
      <c r="J95" s="28" t="str">
        <f>E28</f>
        <v>Ing. Michal Slobodník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9.25" customHeight="1">
      <c r="A97" s="32"/>
      <c r="B97" s="33"/>
      <c r="C97" s="119" t="s">
        <v>138</v>
      </c>
      <c r="D97" s="102"/>
      <c r="E97" s="102"/>
      <c r="F97" s="102"/>
      <c r="G97" s="102"/>
      <c r="H97" s="102"/>
      <c r="I97" s="102"/>
      <c r="J97" s="120" t="s">
        <v>139</v>
      </c>
      <c r="K97" s="10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10.3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22.9" customHeight="1">
      <c r="A99" s="32"/>
      <c r="B99" s="33"/>
      <c r="C99" s="121" t="s">
        <v>140</v>
      </c>
      <c r="D99" s="32"/>
      <c r="E99" s="32"/>
      <c r="F99" s="32"/>
      <c r="G99" s="32"/>
      <c r="H99" s="32"/>
      <c r="I99" s="32"/>
      <c r="J99" s="71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U99" s="14" t="s">
        <v>141</v>
      </c>
    </row>
    <row r="100" spans="1:47" s="9" customFormat="1" ht="24.95" customHeight="1">
      <c r="B100" s="122"/>
      <c r="D100" s="123" t="s">
        <v>142</v>
      </c>
      <c r="E100" s="124"/>
      <c r="F100" s="124"/>
      <c r="G100" s="124"/>
      <c r="H100" s="124"/>
      <c r="I100" s="124"/>
      <c r="J100" s="125"/>
      <c r="L100" s="122"/>
    </row>
    <row r="101" spans="1:47" s="10" customFormat="1" ht="19.899999999999999" customHeight="1">
      <c r="B101" s="126"/>
      <c r="D101" s="127" t="s">
        <v>949</v>
      </c>
      <c r="E101" s="128"/>
      <c r="F101" s="128"/>
      <c r="G101" s="128"/>
      <c r="H101" s="128"/>
      <c r="I101" s="128"/>
      <c r="J101" s="129"/>
      <c r="L101" s="126"/>
    </row>
    <row r="102" spans="1:47" s="10" customFormat="1" ht="19.899999999999999" customHeight="1">
      <c r="B102" s="126"/>
      <c r="D102" s="127" t="s">
        <v>950</v>
      </c>
      <c r="E102" s="128"/>
      <c r="F102" s="128"/>
      <c r="G102" s="128"/>
      <c r="H102" s="128"/>
      <c r="I102" s="128"/>
      <c r="J102" s="129"/>
      <c r="L102" s="126"/>
    </row>
    <row r="103" spans="1:47" s="10" customFormat="1" ht="19.899999999999999" customHeight="1">
      <c r="B103" s="126"/>
      <c r="D103" s="127" t="s">
        <v>143</v>
      </c>
      <c r="E103" s="128"/>
      <c r="F103" s="128"/>
      <c r="G103" s="128"/>
      <c r="H103" s="128"/>
      <c r="I103" s="128"/>
      <c r="J103" s="129"/>
      <c r="L103" s="126"/>
    </row>
    <row r="104" spans="1:47" s="10" customFormat="1" ht="19.899999999999999" customHeight="1">
      <c r="B104" s="126"/>
      <c r="D104" s="127" t="s">
        <v>951</v>
      </c>
      <c r="E104" s="128"/>
      <c r="F104" s="128"/>
      <c r="G104" s="128"/>
      <c r="H104" s="128"/>
      <c r="I104" s="128"/>
      <c r="J104" s="129"/>
      <c r="L104" s="126"/>
    </row>
    <row r="105" spans="1:47" s="10" customFormat="1" ht="19.899999999999999" customHeight="1">
      <c r="B105" s="126"/>
      <c r="D105" s="127" t="s">
        <v>144</v>
      </c>
      <c r="E105" s="128"/>
      <c r="F105" s="128"/>
      <c r="G105" s="128"/>
      <c r="H105" s="128"/>
      <c r="I105" s="128"/>
      <c r="J105" s="129"/>
      <c r="L105" s="126"/>
    </row>
    <row r="106" spans="1:47" s="10" customFormat="1" ht="19.899999999999999" customHeight="1">
      <c r="B106" s="126"/>
      <c r="D106" s="127" t="s">
        <v>145</v>
      </c>
      <c r="E106" s="128"/>
      <c r="F106" s="128"/>
      <c r="G106" s="128"/>
      <c r="H106" s="128"/>
      <c r="I106" s="128"/>
      <c r="J106" s="129"/>
      <c r="L106" s="126"/>
    </row>
    <row r="107" spans="1:47" s="10" customFormat="1" ht="19.899999999999999" customHeight="1">
      <c r="B107" s="126"/>
      <c r="D107" s="127" t="s">
        <v>146</v>
      </c>
      <c r="E107" s="128"/>
      <c r="F107" s="128"/>
      <c r="G107" s="128"/>
      <c r="H107" s="128"/>
      <c r="I107" s="128"/>
      <c r="J107" s="129"/>
      <c r="L107" s="126"/>
    </row>
    <row r="108" spans="1:47" s="9" customFormat="1" ht="24.95" customHeight="1">
      <c r="B108" s="122"/>
      <c r="D108" s="123" t="s">
        <v>147</v>
      </c>
      <c r="E108" s="124"/>
      <c r="F108" s="124"/>
      <c r="G108" s="124"/>
      <c r="H108" s="124"/>
      <c r="I108" s="124"/>
      <c r="J108" s="125"/>
      <c r="L108" s="122"/>
    </row>
    <row r="109" spans="1:47" s="10" customFormat="1" ht="19.899999999999999" customHeight="1">
      <c r="B109" s="126"/>
      <c r="D109" s="127" t="s">
        <v>953</v>
      </c>
      <c r="E109" s="128"/>
      <c r="F109" s="128"/>
      <c r="G109" s="128"/>
      <c r="H109" s="128"/>
      <c r="I109" s="128"/>
      <c r="J109" s="129"/>
      <c r="L109" s="126"/>
    </row>
    <row r="110" spans="1:47" s="10" customFormat="1" ht="19.899999999999999" customHeight="1">
      <c r="B110" s="126"/>
      <c r="D110" s="127" t="s">
        <v>954</v>
      </c>
      <c r="E110" s="128"/>
      <c r="F110" s="128"/>
      <c r="G110" s="128"/>
      <c r="H110" s="128"/>
      <c r="I110" s="128"/>
      <c r="J110" s="129"/>
      <c r="L110" s="126"/>
    </row>
    <row r="111" spans="1:47" s="10" customFormat="1" ht="19.899999999999999" customHeight="1">
      <c r="B111" s="126"/>
      <c r="D111" s="127" t="s">
        <v>528</v>
      </c>
      <c r="E111" s="128"/>
      <c r="F111" s="128"/>
      <c r="G111" s="128"/>
      <c r="H111" s="128"/>
      <c r="I111" s="128"/>
      <c r="J111" s="129"/>
      <c r="L111" s="126"/>
    </row>
    <row r="112" spans="1:47" s="10" customFormat="1" ht="19.899999999999999" customHeight="1">
      <c r="B112" s="126"/>
      <c r="D112" s="127" t="s">
        <v>1233</v>
      </c>
      <c r="E112" s="128"/>
      <c r="F112" s="128"/>
      <c r="G112" s="128"/>
      <c r="H112" s="128"/>
      <c r="I112" s="128"/>
      <c r="J112" s="129"/>
      <c r="L112" s="126"/>
    </row>
    <row r="113" spans="1:31" s="10" customFormat="1" ht="19.899999999999999" customHeight="1">
      <c r="B113" s="126"/>
      <c r="D113" s="127" t="s">
        <v>371</v>
      </c>
      <c r="E113" s="128"/>
      <c r="F113" s="128"/>
      <c r="G113" s="128"/>
      <c r="H113" s="128"/>
      <c r="I113" s="128"/>
      <c r="J113" s="129"/>
      <c r="L113" s="126"/>
    </row>
    <row r="114" spans="1:31" s="9" customFormat="1" ht="24.95" customHeight="1">
      <c r="B114" s="122"/>
      <c r="D114" s="123" t="s">
        <v>1234</v>
      </c>
      <c r="E114" s="124"/>
      <c r="F114" s="124"/>
      <c r="G114" s="124"/>
      <c r="H114" s="124"/>
      <c r="I114" s="124"/>
      <c r="J114" s="125"/>
      <c r="L114" s="122"/>
    </row>
    <row r="115" spans="1:31" s="10" customFormat="1" ht="19.899999999999999" customHeight="1">
      <c r="B115" s="126"/>
      <c r="D115" s="127" t="s">
        <v>1235</v>
      </c>
      <c r="E115" s="128"/>
      <c r="F115" s="128"/>
      <c r="G115" s="128"/>
      <c r="H115" s="128"/>
      <c r="I115" s="128"/>
      <c r="J115" s="129"/>
      <c r="L115" s="126"/>
    </row>
    <row r="116" spans="1:31" s="2" customFormat="1" ht="21.7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9.25" customHeight="1">
      <c r="A118" s="32"/>
      <c r="B118" s="33"/>
      <c r="C118" s="121" t="s">
        <v>150</v>
      </c>
      <c r="D118" s="32"/>
      <c r="E118" s="32"/>
      <c r="F118" s="32"/>
      <c r="G118" s="32"/>
      <c r="H118" s="32"/>
      <c r="I118" s="32"/>
      <c r="J118" s="130"/>
      <c r="K118" s="32"/>
      <c r="L118" s="42"/>
      <c r="N118" s="131" t="s">
        <v>46</v>
      </c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9.25" customHeight="1">
      <c r="A120" s="32"/>
      <c r="B120" s="33"/>
      <c r="C120" s="101" t="s">
        <v>131</v>
      </c>
      <c r="D120" s="102"/>
      <c r="E120" s="102"/>
      <c r="F120" s="102"/>
      <c r="G120" s="102"/>
      <c r="H120" s="102"/>
      <c r="I120" s="102"/>
      <c r="J120" s="103"/>
      <c r="K120" s="10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5" spans="1:31" s="2" customFormat="1" ht="6.95" customHeight="1">
      <c r="A125" s="32"/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24.95" customHeight="1">
      <c r="A126" s="32"/>
      <c r="B126" s="33"/>
      <c r="C126" s="18" t="s">
        <v>159</v>
      </c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4" t="s">
        <v>13</v>
      </c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3" s="2" customFormat="1" ht="16.5" customHeight="1">
      <c r="A129" s="32"/>
      <c r="B129" s="33"/>
      <c r="C129" s="32"/>
      <c r="D129" s="32"/>
      <c r="E129" s="243" t="str">
        <f>E7</f>
        <v>Veľký Krtíš ODI PZ, rekonštrukcia a modernizácia objektu</v>
      </c>
      <c r="F129" s="244"/>
      <c r="G129" s="244"/>
      <c r="H129" s="244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3" s="1" customFormat="1" ht="12" customHeight="1">
      <c r="B130" s="17"/>
      <c r="C130" s="24" t="s">
        <v>133</v>
      </c>
      <c r="L130" s="17"/>
    </row>
    <row r="131" spans="1:63" s="1" customFormat="1" ht="16.5" customHeight="1">
      <c r="B131" s="17"/>
      <c r="E131" s="243" t="s">
        <v>86</v>
      </c>
      <c r="F131" s="228"/>
      <c r="G131" s="228"/>
      <c r="H131" s="228"/>
      <c r="L131" s="17"/>
    </row>
    <row r="132" spans="1:63" s="1" customFormat="1" ht="12" customHeight="1">
      <c r="B132" s="17"/>
      <c r="C132" s="24" t="s">
        <v>134</v>
      </c>
      <c r="L132" s="17"/>
    </row>
    <row r="133" spans="1:63" s="2" customFormat="1" ht="16.5" customHeight="1">
      <c r="A133" s="32"/>
      <c r="B133" s="33"/>
      <c r="C133" s="32"/>
      <c r="D133" s="32"/>
      <c r="E133" s="246" t="s">
        <v>99</v>
      </c>
      <c r="F133" s="241"/>
      <c r="G133" s="241"/>
      <c r="H133" s="241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3" s="2" customFormat="1" ht="12" customHeight="1">
      <c r="A134" s="32"/>
      <c r="B134" s="33"/>
      <c r="C134" s="24" t="s">
        <v>780</v>
      </c>
      <c r="D134" s="32"/>
      <c r="E134" s="32"/>
      <c r="F134" s="32"/>
      <c r="G134" s="32"/>
      <c r="H134" s="32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3" s="2" customFormat="1" ht="16.5" customHeight="1">
      <c r="A135" s="32"/>
      <c r="B135" s="33"/>
      <c r="C135" s="32"/>
      <c r="D135" s="32"/>
      <c r="E135" s="197" t="str">
        <f>E13</f>
        <v>1.4.1d - Plošina</v>
      </c>
      <c r="F135" s="241"/>
      <c r="G135" s="241"/>
      <c r="H135" s="241"/>
      <c r="I135" s="3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3" s="2" customFormat="1" ht="6.95" customHeight="1">
      <c r="A136" s="32"/>
      <c r="B136" s="33"/>
      <c r="C136" s="32"/>
      <c r="D136" s="32"/>
      <c r="E136" s="32"/>
      <c r="F136" s="32"/>
      <c r="G136" s="32"/>
      <c r="H136" s="32"/>
      <c r="I136" s="32"/>
      <c r="J136" s="32"/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63" s="2" customFormat="1" ht="12" customHeight="1">
      <c r="A137" s="32"/>
      <c r="B137" s="33"/>
      <c r="C137" s="24" t="s">
        <v>19</v>
      </c>
      <c r="D137" s="32"/>
      <c r="E137" s="32"/>
      <c r="F137" s="22" t="str">
        <f>F16</f>
        <v>Veľký Krtíš</v>
      </c>
      <c r="G137" s="32"/>
      <c r="H137" s="32"/>
      <c r="I137" s="24" t="s">
        <v>21</v>
      </c>
      <c r="J137" s="55" t="str">
        <f>IF(J16="","",J16)</f>
        <v/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63" s="2" customFormat="1" ht="6.95" customHeight="1">
      <c r="A138" s="32"/>
      <c r="B138" s="33"/>
      <c r="C138" s="32"/>
      <c r="D138" s="32"/>
      <c r="E138" s="32"/>
      <c r="F138" s="32"/>
      <c r="G138" s="32"/>
      <c r="H138" s="32"/>
      <c r="I138" s="3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63" s="2" customFormat="1" ht="15.2" customHeight="1">
      <c r="A139" s="32"/>
      <c r="B139" s="33"/>
      <c r="C139" s="24" t="s">
        <v>25</v>
      </c>
      <c r="D139" s="32"/>
      <c r="E139" s="32"/>
      <c r="F139" s="22" t="str">
        <f>E19</f>
        <v>Ministerstvo vnútra Slovenskej republiky</v>
      </c>
      <c r="G139" s="32"/>
      <c r="H139" s="32"/>
      <c r="I139" s="24" t="s">
        <v>31</v>
      </c>
      <c r="J139" s="28" t="str">
        <f>E25</f>
        <v>PROMOST s.r.o.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63" s="2" customFormat="1" ht="25.7" customHeight="1">
      <c r="A140" s="32"/>
      <c r="B140" s="33"/>
      <c r="C140" s="24" t="s">
        <v>30</v>
      </c>
      <c r="D140" s="32"/>
      <c r="E140" s="32"/>
      <c r="F140" s="22" t="str">
        <f>IF(E22="","",E22)</f>
        <v/>
      </c>
      <c r="G140" s="32"/>
      <c r="H140" s="32"/>
      <c r="I140" s="24" t="s">
        <v>36</v>
      </c>
      <c r="J140" s="28" t="str">
        <f>E28</f>
        <v>Ing. Michal Slobodník</v>
      </c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63" s="2" customFormat="1" ht="10.35" customHeight="1">
      <c r="A141" s="32"/>
      <c r="B141" s="33"/>
      <c r="C141" s="32"/>
      <c r="D141" s="32"/>
      <c r="E141" s="32"/>
      <c r="F141" s="32"/>
      <c r="G141" s="32"/>
      <c r="H141" s="32"/>
      <c r="I141" s="32"/>
      <c r="J141" s="32"/>
      <c r="K141" s="32"/>
      <c r="L141" s="4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spans="1:63" s="11" customFormat="1" ht="29.25" customHeight="1">
      <c r="A142" s="140"/>
      <c r="B142" s="141"/>
      <c r="C142" s="142" t="s">
        <v>160</v>
      </c>
      <c r="D142" s="143" t="s">
        <v>67</v>
      </c>
      <c r="E142" s="143" t="s">
        <v>63</v>
      </c>
      <c r="F142" s="143" t="s">
        <v>64</v>
      </c>
      <c r="G142" s="143" t="s">
        <v>161</v>
      </c>
      <c r="H142" s="143" t="s">
        <v>162</v>
      </c>
      <c r="I142" s="143" t="s">
        <v>163</v>
      </c>
      <c r="J142" s="144" t="s">
        <v>139</v>
      </c>
      <c r="K142" s="145" t="s">
        <v>164</v>
      </c>
      <c r="L142" s="146"/>
      <c r="M142" s="62" t="s">
        <v>1</v>
      </c>
      <c r="N142" s="63" t="s">
        <v>46</v>
      </c>
      <c r="O142" s="63" t="s">
        <v>165</v>
      </c>
      <c r="P142" s="63" t="s">
        <v>166</v>
      </c>
      <c r="Q142" s="63" t="s">
        <v>167</v>
      </c>
      <c r="R142" s="63" t="s">
        <v>168</v>
      </c>
      <c r="S142" s="63" t="s">
        <v>169</v>
      </c>
      <c r="T142" s="64" t="s">
        <v>170</v>
      </c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</row>
    <row r="143" spans="1:63" s="2" customFormat="1" ht="22.9" customHeight="1">
      <c r="A143" s="32"/>
      <c r="B143" s="33"/>
      <c r="C143" s="69" t="s">
        <v>136</v>
      </c>
      <c r="D143" s="32"/>
      <c r="E143" s="32"/>
      <c r="F143" s="32"/>
      <c r="G143" s="32"/>
      <c r="H143" s="32"/>
      <c r="I143" s="32"/>
      <c r="J143" s="147"/>
      <c r="K143" s="32"/>
      <c r="L143" s="33"/>
      <c r="M143" s="65"/>
      <c r="N143" s="56"/>
      <c r="O143" s="66"/>
      <c r="P143" s="148">
        <f>P144+P206+P240</f>
        <v>0</v>
      </c>
      <c r="Q143" s="66"/>
      <c r="R143" s="148">
        <f>R144+R206+R240</f>
        <v>39114.87661313</v>
      </c>
      <c r="S143" s="66"/>
      <c r="T143" s="149">
        <f>T144+T206+T240</f>
        <v>8.5434020000000004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4" t="s">
        <v>81</v>
      </c>
      <c r="AU143" s="14" t="s">
        <v>141</v>
      </c>
      <c r="BK143" s="150">
        <f>BK144+BK206+BK240</f>
        <v>0</v>
      </c>
    </row>
    <row r="144" spans="1:63" s="12" customFormat="1" ht="25.9" customHeight="1">
      <c r="B144" s="151"/>
      <c r="D144" s="152" t="s">
        <v>81</v>
      </c>
      <c r="E144" s="153" t="s">
        <v>171</v>
      </c>
      <c r="F144" s="153" t="s">
        <v>172</v>
      </c>
      <c r="I144" s="154"/>
      <c r="J144" s="155"/>
      <c r="L144" s="151"/>
      <c r="M144" s="156"/>
      <c r="N144" s="157"/>
      <c r="O144" s="157"/>
      <c r="P144" s="158">
        <f>P145+P161+P168+P173+P178+P188+P204</f>
        <v>0</v>
      </c>
      <c r="Q144" s="157"/>
      <c r="R144" s="158">
        <f>R145+R161+R168+R173+R178+R188+R204</f>
        <v>33.998233669999998</v>
      </c>
      <c r="S144" s="157"/>
      <c r="T144" s="159">
        <f>T145+T161+T168+T173+T178+T188+T204</f>
        <v>8.515842000000001</v>
      </c>
      <c r="AR144" s="152" t="s">
        <v>88</v>
      </c>
      <c r="AT144" s="160" t="s">
        <v>81</v>
      </c>
      <c r="AU144" s="160" t="s">
        <v>82</v>
      </c>
      <c r="AY144" s="152" t="s">
        <v>173</v>
      </c>
      <c r="BK144" s="161">
        <f>BK145+BK161+BK168+BK173+BK178+BK188+BK204</f>
        <v>0</v>
      </c>
    </row>
    <row r="145" spans="1:65" s="12" customFormat="1" ht="22.9" customHeight="1">
      <c r="B145" s="151"/>
      <c r="D145" s="152" t="s">
        <v>81</v>
      </c>
      <c r="E145" s="162" t="s">
        <v>88</v>
      </c>
      <c r="F145" s="162" t="s">
        <v>955</v>
      </c>
      <c r="I145" s="154"/>
      <c r="J145" s="163"/>
      <c r="L145" s="151"/>
      <c r="M145" s="156"/>
      <c r="N145" s="157"/>
      <c r="O145" s="157"/>
      <c r="P145" s="158">
        <f>SUM(P146:P160)</f>
        <v>0</v>
      </c>
      <c r="Q145" s="157"/>
      <c r="R145" s="158">
        <f>SUM(R146:R160)</f>
        <v>15.08370807</v>
      </c>
      <c r="S145" s="157"/>
      <c r="T145" s="159">
        <f>SUM(T146:T160)</f>
        <v>1.2374559999999999</v>
      </c>
      <c r="AR145" s="152" t="s">
        <v>88</v>
      </c>
      <c r="AT145" s="160" t="s">
        <v>81</v>
      </c>
      <c r="AU145" s="160" t="s">
        <v>88</v>
      </c>
      <c r="AY145" s="152" t="s">
        <v>173</v>
      </c>
      <c r="BK145" s="161">
        <f>SUM(BK146:BK160)</f>
        <v>0</v>
      </c>
    </row>
    <row r="146" spans="1:65" s="2" customFormat="1" ht="24.2" customHeight="1">
      <c r="A146" s="32"/>
      <c r="B146" s="132"/>
      <c r="C146" s="164" t="s">
        <v>88</v>
      </c>
      <c r="D146" s="164" t="s">
        <v>175</v>
      </c>
      <c r="E146" s="165" t="s">
        <v>959</v>
      </c>
      <c r="F146" s="166" t="s">
        <v>960</v>
      </c>
      <c r="G146" s="167" t="s">
        <v>178</v>
      </c>
      <c r="H146" s="168">
        <v>3.9159999999999999</v>
      </c>
      <c r="I146" s="169"/>
      <c r="J146" s="170"/>
      <c r="K146" s="171"/>
      <c r="L146" s="33"/>
      <c r="M146" s="172" t="s">
        <v>1</v>
      </c>
      <c r="N146" s="173" t="s">
        <v>48</v>
      </c>
      <c r="O146" s="58"/>
      <c r="P146" s="174">
        <f t="shared" ref="P146:P160" si="0">O146*H146</f>
        <v>0</v>
      </c>
      <c r="Q146" s="174">
        <v>0</v>
      </c>
      <c r="R146" s="174">
        <f t="shared" ref="R146:R160" si="1">Q146*H146</f>
        <v>0</v>
      </c>
      <c r="S146" s="174">
        <v>0.316</v>
      </c>
      <c r="T146" s="175">
        <f t="shared" ref="T146:T160" si="2">S146*H146</f>
        <v>1.2374559999999999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6" t="s">
        <v>105</v>
      </c>
      <c r="AT146" s="176" t="s">
        <v>175</v>
      </c>
      <c r="AU146" s="176" t="s">
        <v>93</v>
      </c>
      <c r="AY146" s="14" t="s">
        <v>173</v>
      </c>
      <c r="BE146" s="100">
        <f t="shared" ref="BE146:BE160" si="3">IF(N146="základná",J146,0)</f>
        <v>0</v>
      </c>
      <c r="BF146" s="100">
        <f t="shared" ref="BF146:BF160" si="4">IF(N146="znížená",J146,0)</f>
        <v>0</v>
      </c>
      <c r="BG146" s="100">
        <f t="shared" ref="BG146:BG160" si="5">IF(N146="zákl. prenesená",J146,0)</f>
        <v>0</v>
      </c>
      <c r="BH146" s="100">
        <f t="shared" ref="BH146:BH160" si="6">IF(N146="zníž. prenesená",J146,0)</f>
        <v>0</v>
      </c>
      <c r="BI146" s="100">
        <f t="shared" ref="BI146:BI160" si="7">IF(N146="nulová",J146,0)</f>
        <v>0</v>
      </c>
      <c r="BJ146" s="14" t="s">
        <v>93</v>
      </c>
      <c r="BK146" s="100">
        <f t="shared" ref="BK146:BK160" si="8">ROUND(I146*H146,2)</f>
        <v>0</v>
      </c>
      <c r="BL146" s="14" t="s">
        <v>105</v>
      </c>
      <c r="BM146" s="176" t="s">
        <v>1236</v>
      </c>
    </row>
    <row r="147" spans="1:65" s="2" customFormat="1" ht="24.2" customHeight="1">
      <c r="A147" s="32"/>
      <c r="B147" s="132"/>
      <c r="C147" s="164" t="s">
        <v>93</v>
      </c>
      <c r="D147" s="164" t="s">
        <v>175</v>
      </c>
      <c r="E147" s="165" t="s">
        <v>962</v>
      </c>
      <c r="F147" s="166" t="s">
        <v>963</v>
      </c>
      <c r="G147" s="167" t="s">
        <v>178</v>
      </c>
      <c r="H147" s="168">
        <v>3.9159999999999999</v>
      </c>
      <c r="I147" s="169"/>
      <c r="J147" s="170"/>
      <c r="K147" s="171"/>
      <c r="L147" s="33"/>
      <c r="M147" s="172" t="s">
        <v>1</v>
      </c>
      <c r="N147" s="173" t="s">
        <v>48</v>
      </c>
      <c r="O147" s="58"/>
      <c r="P147" s="174">
        <f t="shared" si="0"/>
        <v>0</v>
      </c>
      <c r="Q147" s="174">
        <v>0</v>
      </c>
      <c r="R147" s="174">
        <f t="shared" si="1"/>
        <v>0</v>
      </c>
      <c r="S147" s="174">
        <v>0</v>
      </c>
      <c r="T147" s="175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6" t="s">
        <v>105</v>
      </c>
      <c r="AT147" s="176" t="s">
        <v>175</v>
      </c>
      <c r="AU147" s="176" t="s">
        <v>93</v>
      </c>
      <c r="AY147" s="14" t="s">
        <v>173</v>
      </c>
      <c r="BE147" s="100">
        <f t="shared" si="3"/>
        <v>0</v>
      </c>
      <c r="BF147" s="100">
        <f t="shared" si="4"/>
        <v>0</v>
      </c>
      <c r="BG147" s="100">
        <f t="shared" si="5"/>
        <v>0</v>
      </c>
      <c r="BH147" s="100">
        <f t="shared" si="6"/>
        <v>0</v>
      </c>
      <c r="BI147" s="100">
        <f t="shared" si="7"/>
        <v>0</v>
      </c>
      <c r="BJ147" s="14" t="s">
        <v>93</v>
      </c>
      <c r="BK147" s="100">
        <f t="shared" si="8"/>
        <v>0</v>
      </c>
      <c r="BL147" s="14" t="s">
        <v>105</v>
      </c>
      <c r="BM147" s="176" t="s">
        <v>1237</v>
      </c>
    </row>
    <row r="148" spans="1:65" s="2" customFormat="1" ht="14.45" customHeight="1">
      <c r="A148" s="32"/>
      <c r="B148" s="132"/>
      <c r="C148" s="164" t="s">
        <v>102</v>
      </c>
      <c r="D148" s="164" t="s">
        <v>175</v>
      </c>
      <c r="E148" s="165" t="s">
        <v>969</v>
      </c>
      <c r="F148" s="166" t="s">
        <v>970</v>
      </c>
      <c r="G148" s="167" t="s">
        <v>261</v>
      </c>
      <c r="H148" s="168">
        <v>4.0670000000000002</v>
      </c>
      <c r="I148" s="169"/>
      <c r="J148" s="170"/>
      <c r="K148" s="171"/>
      <c r="L148" s="33"/>
      <c r="M148" s="172" t="s">
        <v>1</v>
      </c>
      <c r="N148" s="173" t="s">
        <v>48</v>
      </c>
      <c r="O148" s="58"/>
      <c r="P148" s="174">
        <f t="shared" si="0"/>
        <v>0</v>
      </c>
      <c r="Q148" s="174">
        <v>1.0710000000000001E-2</v>
      </c>
      <c r="R148" s="174">
        <f t="shared" si="1"/>
        <v>4.3557570000000004E-2</v>
      </c>
      <c r="S148" s="174">
        <v>0</v>
      </c>
      <c r="T148" s="175">
        <f t="shared" si="2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6" t="s">
        <v>105</v>
      </c>
      <c r="AT148" s="176" t="s">
        <v>175</v>
      </c>
      <c r="AU148" s="176" t="s">
        <v>93</v>
      </c>
      <c r="AY148" s="14" t="s">
        <v>173</v>
      </c>
      <c r="BE148" s="100">
        <f t="shared" si="3"/>
        <v>0</v>
      </c>
      <c r="BF148" s="100">
        <f t="shared" si="4"/>
        <v>0</v>
      </c>
      <c r="BG148" s="100">
        <f t="shared" si="5"/>
        <v>0</v>
      </c>
      <c r="BH148" s="100">
        <f t="shared" si="6"/>
        <v>0</v>
      </c>
      <c r="BI148" s="100">
        <f t="shared" si="7"/>
        <v>0</v>
      </c>
      <c r="BJ148" s="14" t="s">
        <v>93</v>
      </c>
      <c r="BK148" s="100">
        <f t="shared" si="8"/>
        <v>0</v>
      </c>
      <c r="BL148" s="14" t="s">
        <v>105</v>
      </c>
      <c r="BM148" s="176" t="s">
        <v>1238</v>
      </c>
    </row>
    <row r="149" spans="1:65" s="2" customFormat="1" ht="24.2" customHeight="1">
      <c r="A149" s="32"/>
      <c r="B149" s="132"/>
      <c r="C149" s="164" t="s">
        <v>105</v>
      </c>
      <c r="D149" s="164" t="s">
        <v>175</v>
      </c>
      <c r="E149" s="165" t="s">
        <v>975</v>
      </c>
      <c r="F149" s="166" t="s">
        <v>976</v>
      </c>
      <c r="G149" s="167" t="s">
        <v>261</v>
      </c>
      <c r="H149" s="168">
        <v>10.295</v>
      </c>
      <c r="I149" s="169"/>
      <c r="J149" s="170"/>
      <c r="K149" s="171"/>
      <c r="L149" s="33"/>
      <c r="M149" s="172" t="s">
        <v>1</v>
      </c>
      <c r="N149" s="173" t="s">
        <v>48</v>
      </c>
      <c r="O149" s="58"/>
      <c r="P149" s="174">
        <f t="shared" si="0"/>
        <v>0</v>
      </c>
      <c r="Q149" s="174">
        <v>3.8999999999999998E-3</v>
      </c>
      <c r="R149" s="174">
        <f t="shared" si="1"/>
        <v>4.0150499999999999E-2</v>
      </c>
      <c r="S149" s="174">
        <v>0</v>
      </c>
      <c r="T149" s="175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6" t="s">
        <v>105</v>
      </c>
      <c r="AT149" s="176" t="s">
        <v>175</v>
      </c>
      <c r="AU149" s="176" t="s">
        <v>93</v>
      </c>
      <c r="AY149" s="14" t="s">
        <v>173</v>
      </c>
      <c r="BE149" s="100">
        <f t="shared" si="3"/>
        <v>0</v>
      </c>
      <c r="BF149" s="100">
        <f t="shared" si="4"/>
        <v>0</v>
      </c>
      <c r="BG149" s="100">
        <f t="shared" si="5"/>
        <v>0</v>
      </c>
      <c r="BH149" s="100">
        <f t="shared" si="6"/>
        <v>0</v>
      </c>
      <c r="BI149" s="100">
        <f t="shared" si="7"/>
        <v>0</v>
      </c>
      <c r="BJ149" s="14" t="s">
        <v>93</v>
      </c>
      <c r="BK149" s="100">
        <f t="shared" si="8"/>
        <v>0</v>
      </c>
      <c r="BL149" s="14" t="s">
        <v>105</v>
      </c>
      <c r="BM149" s="176" t="s">
        <v>1239</v>
      </c>
    </row>
    <row r="150" spans="1:65" s="2" customFormat="1" ht="37.9" customHeight="1">
      <c r="A150" s="32"/>
      <c r="B150" s="132"/>
      <c r="C150" s="164" t="s">
        <v>191</v>
      </c>
      <c r="D150" s="164" t="s">
        <v>175</v>
      </c>
      <c r="E150" s="165" t="s">
        <v>984</v>
      </c>
      <c r="F150" s="166" t="s">
        <v>985</v>
      </c>
      <c r="G150" s="167" t="s">
        <v>438</v>
      </c>
      <c r="H150" s="168">
        <v>10.483000000000001</v>
      </c>
      <c r="I150" s="169"/>
      <c r="J150" s="170"/>
      <c r="K150" s="171"/>
      <c r="L150" s="33"/>
      <c r="M150" s="172" t="s">
        <v>1</v>
      </c>
      <c r="N150" s="173" t="s">
        <v>48</v>
      </c>
      <c r="O150" s="58"/>
      <c r="P150" s="174">
        <f t="shared" si="0"/>
        <v>0</v>
      </c>
      <c r="Q150" s="174">
        <v>0</v>
      </c>
      <c r="R150" s="174">
        <f t="shared" si="1"/>
        <v>0</v>
      </c>
      <c r="S150" s="174">
        <v>0</v>
      </c>
      <c r="T150" s="175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6" t="s">
        <v>105</v>
      </c>
      <c r="AT150" s="176" t="s">
        <v>175</v>
      </c>
      <c r="AU150" s="176" t="s">
        <v>93</v>
      </c>
      <c r="AY150" s="14" t="s">
        <v>173</v>
      </c>
      <c r="BE150" s="100">
        <f t="shared" si="3"/>
        <v>0</v>
      </c>
      <c r="BF150" s="100">
        <f t="shared" si="4"/>
        <v>0</v>
      </c>
      <c r="BG150" s="100">
        <f t="shared" si="5"/>
        <v>0</v>
      </c>
      <c r="BH150" s="100">
        <f t="shared" si="6"/>
        <v>0</v>
      </c>
      <c r="BI150" s="100">
        <f t="shared" si="7"/>
        <v>0</v>
      </c>
      <c r="BJ150" s="14" t="s">
        <v>93</v>
      </c>
      <c r="BK150" s="100">
        <f t="shared" si="8"/>
        <v>0</v>
      </c>
      <c r="BL150" s="14" t="s">
        <v>105</v>
      </c>
      <c r="BM150" s="176" t="s">
        <v>1240</v>
      </c>
    </row>
    <row r="151" spans="1:65" s="2" customFormat="1" ht="24.2" customHeight="1">
      <c r="A151" s="32"/>
      <c r="B151" s="132"/>
      <c r="C151" s="164" t="s">
        <v>180</v>
      </c>
      <c r="D151" s="164" t="s">
        <v>175</v>
      </c>
      <c r="E151" s="165" t="s">
        <v>1241</v>
      </c>
      <c r="F151" s="166" t="s">
        <v>1242</v>
      </c>
      <c r="G151" s="167" t="s">
        <v>438</v>
      </c>
      <c r="H151" s="168">
        <v>9.0090000000000003</v>
      </c>
      <c r="I151" s="169"/>
      <c r="J151" s="170"/>
      <c r="K151" s="171"/>
      <c r="L151" s="33"/>
      <c r="M151" s="172" t="s">
        <v>1</v>
      </c>
      <c r="N151" s="173" t="s">
        <v>48</v>
      </c>
      <c r="O151" s="58"/>
      <c r="P151" s="174">
        <f t="shared" si="0"/>
        <v>0</v>
      </c>
      <c r="Q151" s="174">
        <v>0</v>
      </c>
      <c r="R151" s="174">
        <f t="shared" si="1"/>
        <v>0</v>
      </c>
      <c r="S151" s="174">
        <v>0</v>
      </c>
      <c r="T151" s="175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6" t="s">
        <v>105</v>
      </c>
      <c r="AT151" s="176" t="s">
        <v>175</v>
      </c>
      <c r="AU151" s="176" t="s">
        <v>93</v>
      </c>
      <c r="AY151" s="14" t="s">
        <v>173</v>
      </c>
      <c r="BE151" s="100">
        <f t="shared" si="3"/>
        <v>0</v>
      </c>
      <c r="BF151" s="100">
        <f t="shared" si="4"/>
        <v>0</v>
      </c>
      <c r="BG151" s="100">
        <f t="shared" si="5"/>
        <v>0</v>
      </c>
      <c r="BH151" s="100">
        <f t="shared" si="6"/>
        <v>0</v>
      </c>
      <c r="BI151" s="100">
        <f t="shared" si="7"/>
        <v>0</v>
      </c>
      <c r="BJ151" s="14" t="s">
        <v>93</v>
      </c>
      <c r="BK151" s="100">
        <f t="shared" si="8"/>
        <v>0</v>
      </c>
      <c r="BL151" s="14" t="s">
        <v>105</v>
      </c>
      <c r="BM151" s="176" t="s">
        <v>1243</v>
      </c>
    </row>
    <row r="152" spans="1:65" s="2" customFormat="1" ht="24.2" customHeight="1">
      <c r="A152" s="32"/>
      <c r="B152" s="132"/>
      <c r="C152" s="164" t="s">
        <v>198</v>
      </c>
      <c r="D152" s="164" t="s">
        <v>175</v>
      </c>
      <c r="E152" s="165" t="s">
        <v>990</v>
      </c>
      <c r="F152" s="166" t="s">
        <v>991</v>
      </c>
      <c r="G152" s="167" t="s">
        <v>438</v>
      </c>
      <c r="H152" s="168">
        <v>1.351</v>
      </c>
      <c r="I152" s="169"/>
      <c r="J152" s="170"/>
      <c r="K152" s="171"/>
      <c r="L152" s="33"/>
      <c r="M152" s="172" t="s">
        <v>1</v>
      </c>
      <c r="N152" s="173" t="s">
        <v>48</v>
      </c>
      <c r="O152" s="58"/>
      <c r="P152" s="174">
        <f t="shared" si="0"/>
        <v>0</v>
      </c>
      <c r="Q152" s="174">
        <v>0</v>
      </c>
      <c r="R152" s="174">
        <f t="shared" si="1"/>
        <v>0</v>
      </c>
      <c r="S152" s="174">
        <v>0</v>
      </c>
      <c r="T152" s="175">
        <f t="shared" si="2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6" t="s">
        <v>105</v>
      </c>
      <c r="AT152" s="176" t="s">
        <v>175</v>
      </c>
      <c r="AU152" s="176" t="s">
        <v>93</v>
      </c>
      <c r="AY152" s="14" t="s">
        <v>173</v>
      </c>
      <c r="BE152" s="100">
        <f t="shared" si="3"/>
        <v>0</v>
      </c>
      <c r="BF152" s="100">
        <f t="shared" si="4"/>
        <v>0</v>
      </c>
      <c r="BG152" s="100">
        <f t="shared" si="5"/>
        <v>0</v>
      </c>
      <c r="BH152" s="100">
        <f t="shared" si="6"/>
        <v>0</v>
      </c>
      <c r="BI152" s="100">
        <f t="shared" si="7"/>
        <v>0</v>
      </c>
      <c r="BJ152" s="14" t="s">
        <v>93</v>
      </c>
      <c r="BK152" s="100">
        <f t="shared" si="8"/>
        <v>0</v>
      </c>
      <c r="BL152" s="14" t="s">
        <v>105</v>
      </c>
      <c r="BM152" s="176" t="s">
        <v>1244</v>
      </c>
    </row>
    <row r="153" spans="1:65" s="2" customFormat="1" ht="24.2" customHeight="1">
      <c r="A153" s="32"/>
      <c r="B153" s="132"/>
      <c r="C153" s="164" t="s">
        <v>202</v>
      </c>
      <c r="D153" s="164" t="s">
        <v>175</v>
      </c>
      <c r="E153" s="165" t="s">
        <v>1245</v>
      </c>
      <c r="F153" s="166" t="s">
        <v>1246</v>
      </c>
      <c r="G153" s="167" t="s">
        <v>438</v>
      </c>
      <c r="H153" s="168">
        <v>1.474</v>
      </c>
      <c r="I153" s="169"/>
      <c r="J153" s="170"/>
      <c r="K153" s="171"/>
      <c r="L153" s="33"/>
      <c r="M153" s="172" t="s">
        <v>1</v>
      </c>
      <c r="N153" s="173" t="s">
        <v>48</v>
      </c>
      <c r="O153" s="58"/>
      <c r="P153" s="174">
        <f t="shared" si="0"/>
        <v>0</v>
      </c>
      <c r="Q153" s="174">
        <v>0</v>
      </c>
      <c r="R153" s="174">
        <f t="shared" si="1"/>
        <v>0</v>
      </c>
      <c r="S153" s="174">
        <v>0</v>
      </c>
      <c r="T153" s="175">
        <f t="shared" si="2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6" t="s">
        <v>105</v>
      </c>
      <c r="AT153" s="176" t="s">
        <v>175</v>
      </c>
      <c r="AU153" s="176" t="s">
        <v>93</v>
      </c>
      <c r="AY153" s="14" t="s">
        <v>173</v>
      </c>
      <c r="BE153" s="100">
        <f t="shared" si="3"/>
        <v>0</v>
      </c>
      <c r="BF153" s="100">
        <f t="shared" si="4"/>
        <v>0</v>
      </c>
      <c r="BG153" s="100">
        <f t="shared" si="5"/>
        <v>0</v>
      </c>
      <c r="BH153" s="100">
        <f t="shared" si="6"/>
        <v>0</v>
      </c>
      <c r="BI153" s="100">
        <f t="shared" si="7"/>
        <v>0</v>
      </c>
      <c r="BJ153" s="14" t="s">
        <v>93</v>
      </c>
      <c r="BK153" s="100">
        <f t="shared" si="8"/>
        <v>0</v>
      </c>
      <c r="BL153" s="14" t="s">
        <v>105</v>
      </c>
      <c r="BM153" s="176" t="s">
        <v>1247</v>
      </c>
    </row>
    <row r="154" spans="1:65" s="2" customFormat="1" ht="24.2" customHeight="1">
      <c r="A154" s="32"/>
      <c r="B154" s="132"/>
      <c r="C154" s="164" t="s">
        <v>206</v>
      </c>
      <c r="D154" s="164" t="s">
        <v>175</v>
      </c>
      <c r="E154" s="165" t="s">
        <v>1248</v>
      </c>
      <c r="F154" s="166" t="s">
        <v>1249</v>
      </c>
      <c r="G154" s="167" t="s">
        <v>438</v>
      </c>
      <c r="H154" s="168">
        <v>1.474</v>
      </c>
      <c r="I154" s="169"/>
      <c r="J154" s="170"/>
      <c r="K154" s="171"/>
      <c r="L154" s="33"/>
      <c r="M154" s="172" t="s">
        <v>1</v>
      </c>
      <c r="N154" s="173" t="s">
        <v>48</v>
      </c>
      <c r="O154" s="58"/>
      <c r="P154" s="174">
        <f t="shared" si="0"/>
        <v>0</v>
      </c>
      <c r="Q154" s="174">
        <v>0</v>
      </c>
      <c r="R154" s="174">
        <f t="shared" si="1"/>
        <v>0</v>
      </c>
      <c r="S154" s="174">
        <v>0</v>
      </c>
      <c r="T154" s="175">
        <f t="shared" si="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6" t="s">
        <v>105</v>
      </c>
      <c r="AT154" s="176" t="s">
        <v>175</v>
      </c>
      <c r="AU154" s="176" t="s">
        <v>93</v>
      </c>
      <c r="AY154" s="14" t="s">
        <v>173</v>
      </c>
      <c r="BE154" s="100">
        <f t="shared" si="3"/>
        <v>0</v>
      </c>
      <c r="BF154" s="100">
        <f t="shared" si="4"/>
        <v>0</v>
      </c>
      <c r="BG154" s="100">
        <f t="shared" si="5"/>
        <v>0</v>
      </c>
      <c r="BH154" s="100">
        <f t="shared" si="6"/>
        <v>0</v>
      </c>
      <c r="BI154" s="100">
        <f t="shared" si="7"/>
        <v>0</v>
      </c>
      <c r="BJ154" s="14" t="s">
        <v>93</v>
      </c>
      <c r="BK154" s="100">
        <f t="shared" si="8"/>
        <v>0</v>
      </c>
      <c r="BL154" s="14" t="s">
        <v>105</v>
      </c>
      <c r="BM154" s="176" t="s">
        <v>1250</v>
      </c>
    </row>
    <row r="155" spans="1:65" s="2" customFormat="1" ht="24.2" customHeight="1">
      <c r="A155" s="32"/>
      <c r="B155" s="132"/>
      <c r="C155" s="164" t="s">
        <v>210</v>
      </c>
      <c r="D155" s="164" t="s">
        <v>175</v>
      </c>
      <c r="E155" s="165" t="s">
        <v>1011</v>
      </c>
      <c r="F155" s="166" t="s">
        <v>1012</v>
      </c>
      <c r="G155" s="167" t="s">
        <v>438</v>
      </c>
      <c r="H155" s="168">
        <v>10.483000000000001</v>
      </c>
      <c r="I155" s="169"/>
      <c r="J155" s="170"/>
      <c r="K155" s="171"/>
      <c r="L155" s="33"/>
      <c r="M155" s="172" t="s">
        <v>1</v>
      </c>
      <c r="N155" s="173" t="s">
        <v>48</v>
      </c>
      <c r="O155" s="58"/>
      <c r="P155" s="174">
        <f t="shared" si="0"/>
        <v>0</v>
      </c>
      <c r="Q155" s="174">
        <v>0</v>
      </c>
      <c r="R155" s="174">
        <f t="shared" si="1"/>
        <v>0</v>
      </c>
      <c r="S155" s="174">
        <v>0</v>
      </c>
      <c r="T155" s="175">
        <f t="shared" si="2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6" t="s">
        <v>105</v>
      </c>
      <c r="AT155" s="176" t="s">
        <v>175</v>
      </c>
      <c r="AU155" s="176" t="s">
        <v>93</v>
      </c>
      <c r="AY155" s="14" t="s">
        <v>173</v>
      </c>
      <c r="BE155" s="100">
        <f t="shared" si="3"/>
        <v>0</v>
      </c>
      <c r="BF155" s="100">
        <f t="shared" si="4"/>
        <v>0</v>
      </c>
      <c r="BG155" s="100">
        <f t="shared" si="5"/>
        <v>0</v>
      </c>
      <c r="BH155" s="100">
        <f t="shared" si="6"/>
        <v>0</v>
      </c>
      <c r="BI155" s="100">
        <f t="shared" si="7"/>
        <v>0</v>
      </c>
      <c r="BJ155" s="14" t="s">
        <v>93</v>
      </c>
      <c r="BK155" s="100">
        <f t="shared" si="8"/>
        <v>0</v>
      </c>
      <c r="BL155" s="14" t="s">
        <v>105</v>
      </c>
      <c r="BM155" s="176" t="s">
        <v>1251</v>
      </c>
    </row>
    <row r="156" spans="1:65" s="2" customFormat="1" ht="24.2" customHeight="1">
      <c r="A156" s="32"/>
      <c r="B156" s="132"/>
      <c r="C156" s="164" t="s">
        <v>214</v>
      </c>
      <c r="D156" s="164" t="s">
        <v>175</v>
      </c>
      <c r="E156" s="165" t="s">
        <v>1014</v>
      </c>
      <c r="F156" s="166" t="s">
        <v>1015</v>
      </c>
      <c r="G156" s="167" t="s">
        <v>438</v>
      </c>
      <c r="H156" s="168">
        <v>10.483000000000001</v>
      </c>
      <c r="I156" s="169"/>
      <c r="J156" s="170"/>
      <c r="K156" s="171"/>
      <c r="L156" s="33"/>
      <c r="M156" s="172" t="s">
        <v>1</v>
      </c>
      <c r="N156" s="173" t="s">
        <v>48</v>
      </c>
      <c r="O156" s="58"/>
      <c r="P156" s="174">
        <f t="shared" si="0"/>
        <v>0</v>
      </c>
      <c r="Q156" s="174">
        <v>0</v>
      </c>
      <c r="R156" s="174">
        <f t="shared" si="1"/>
        <v>0</v>
      </c>
      <c r="S156" s="174">
        <v>0</v>
      </c>
      <c r="T156" s="175">
        <f t="shared" si="2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6" t="s">
        <v>105</v>
      </c>
      <c r="AT156" s="176" t="s">
        <v>175</v>
      </c>
      <c r="AU156" s="176" t="s">
        <v>93</v>
      </c>
      <c r="AY156" s="14" t="s">
        <v>173</v>
      </c>
      <c r="BE156" s="100">
        <f t="shared" si="3"/>
        <v>0</v>
      </c>
      <c r="BF156" s="100">
        <f t="shared" si="4"/>
        <v>0</v>
      </c>
      <c r="BG156" s="100">
        <f t="shared" si="5"/>
        <v>0</v>
      </c>
      <c r="BH156" s="100">
        <f t="shared" si="6"/>
        <v>0</v>
      </c>
      <c r="BI156" s="100">
        <f t="shared" si="7"/>
        <v>0</v>
      </c>
      <c r="BJ156" s="14" t="s">
        <v>93</v>
      </c>
      <c r="BK156" s="100">
        <f t="shared" si="8"/>
        <v>0</v>
      </c>
      <c r="BL156" s="14" t="s">
        <v>105</v>
      </c>
      <c r="BM156" s="176" t="s">
        <v>1252</v>
      </c>
    </row>
    <row r="157" spans="1:65" s="2" customFormat="1" ht="14.45" customHeight="1">
      <c r="A157" s="32"/>
      <c r="B157" s="132"/>
      <c r="C157" s="164" t="s">
        <v>218</v>
      </c>
      <c r="D157" s="164" t="s">
        <v>175</v>
      </c>
      <c r="E157" s="165" t="s">
        <v>1017</v>
      </c>
      <c r="F157" s="166" t="s">
        <v>1018</v>
      </c>
      <c r="G157" s="167" t="s">
        <v>438</v>
      </c>
      <c r="H157" s="168">
        <v>10.483000000000001</v>
      </c>
      <c r="I157" s="169"/>
      <c r="J157" s="170"/>
      <c r="K157" s="171"/>
      <c r="L157" s="33"/>
      <c r="M157" s="172" t="s">
        <v>1</v>
      </c>
      <c r="N157" s="173" t="s">
        <v>48</v>
      </c>
      <c r="O157" s="58"/>
      <c r="P157" s="174">
        <f t="shared" si="0"/>
        <v>0</v>
      </c>
      <c r="Q157" s="174">
        <v>0</v>
      </c>
      <c r="R157" s="174">
        <f t="shared" si="1"/>
        <v>0</v>
      </c>
      <c r="S157" s="174">
        <v>0</v>
      </c>
      <c r="T157" s="175">
        <f t="shared" si="2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6" t="s">
        <v>105</v>
      </c>
      <c r="AT157" s="176" t="s">
        <v>175</v>
      </c>
      <c r="AU157" s="176" t="s">
        <v>93</v>
      </c>
      <c r="AY157" s="14" t="s">
        <v>173</v>
      </c>
      <c r="BE157" s="100">
        <f t="shared" si="3"/>
        <v>0</v>
      </c>
      <c r="BF157" s="100">
        <f t="shared" si="4"/>
        <v>0</v>
      </c>
      <c r="BG157" s="100">
        <f t="shared" si="5"/>
        <v>0</v>
      </c>
      <c r="BH157" s="100">
        <f t="shared" si="6"/>
        <v>0</v>
      </c>
      <c r="BI157" s="100">
        <f t="shared" si="7"/>
        <v>0</v>
      </c>
      <c r="BJ157" s="14" t="s">
        <v>93</v>
      </c>
      <c r="BK157" s="100">
        <f t="shared" si="8"/>
        <v>0</v>
      </c>
      <c r="BL157" s="14" t="s">
        <v>105</v>
      </c>
      <c r="BM157" s="176" t="s">
        <v>1253</v>
      </c>
    </row>
    <row r="158" spans="1:65" s="2" customFormat="1" ht="24.2" customHeight="1">
      <c r="A158" s="32"/>
      <c r="B158" s="132"/>
      <c r="C158" s="164" t="s">
        <v>222</v>
      </c>
      <c r="D158" s="164" t="s">
        <v>175</v>
      </c>
      <c r="E158" s="165" t="s">
        <v>1026</v>
      </c>
      <c r="F158" s="166" t="s">
        <v>1027</v>
      </c>
      <c r="G158" s="167" t="s">
        <v>438</v>
      </c>
      <c r="H158" s="168">
        <v>9.0090000000000003</v>
      </c>
      <c r="I158" s="169"/>
      <c r="J158" s="170"/>
      <c r="K158" s="171"/>
      <c r="L158" s="33"/>
      <c r="M158" s="172" t="s">
        <v>1</v>
      </c>
      <c r="N158" s="173" t="s">
        <v>48</v>
      </c>
      <c r="O158" s="58"/>
      <c r="P158" s="174">
        <f t="shared" si="0"/>
        <v>0</v>
      </c>
      <c r="Q158" s="174">
        <v>0</v>
      </c>
      <c r="R158" s="174">
        <f t="shared" si="1"/>
        <v>0</v>
      </c>
      <c r="S158" s="174">
        <v>0</v>
      </c>
      <c r="T158" s="175">
        <f t="shared" si="2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6" t="s">
        <v>105</v>
      </c>
      <c r="AT158" s="176" t="s">
        <v>175</v>
      </c>
      <c r="AU158" s="176" t="s">
        <v>93</v>
      </c>
      <c r="AY158" s="14" t="s">
        <v>173</v>
      </c>
      <c r="BE158" s="100">
        <f t="shared" si="3"/>
        <v>0</v>
      </c>
      <c r="BF158" s="100">
        <f t="shared" si="4"/>
        <v>0</v>
      </c>
      <c r="BG158" s="100">
        <f t="shared" si="5"/>
        <v>0</v>
      </c>
      <c r="BH158" s="100">
        <f t="shared" si="6"/>
        <v>0</v>
      </c>
      <c r="BI158" s="100">
        <f t="shared" si="7"/>
        <v>0</v>
      </c>
      <c r="BJ158" s="14" t="s">
        <v>93</v>
      </c>
      <c r="BK158" s="100">
        <f t="shared" si="8"/>
        <v>0</v>
      </c>
      <c r="BL158" s="14" t="s">
        <v>105</v>
      </c>
      <c r="BM158" s="176" t="s">
        <v>1254</v>
      </c>
    </row>
    <row r="159" spans="1:65" s="2" customFormat="1" ht="24.2" customHeight="1">
      <c r="A159" s="32"/>
      <c r="B159" s="132"/>
      <c r="C159" s="177" t="s">
        <v>226</v>
      </c>
      <c r="D159" s="177" t="s">
        <v>341</v>
      </c>
      <c r="E159" s="178" t="s">
        <v>1029</v>
      </c>
      <c r="F159" s="179" t="s">
        <v>1030</v>
      </c>
      <c r="G159" s="180" t="s">
        <v>300</v>
      </c>
      <c r="H159" s="181">
        <v>15</v>
      </c>
      <c r="I159" s="182"/>
      <c r="J159" s="183"/>
      <c r="K159" s="184"/>
      <c r="L159" s="185"/>
      <c r="M159" s="186" t="s">
        <v>1</v>
      </c>
      <c r="N159" s="187" t="s">
        <v>48</v>
      </c>
      <c r="O159" s="58"/>
      <c r="P159" s="174">
        <f t="shared" si="0"/>
        <v>0</v>
      </c>
      <c r="Q159" s="174">
        <v>1</v>
      </c>
      <c r="R159" s="174">
        <f t="shared" si="1"/>
        <v>15</v>
      </c>
      <c r="S159" s="174">
        <v>0</v>
      </c>
      <c r="T159" s="175">
        <f t="shared" si="2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6" t="s">
        <v>202</v>
      </c>
      <c r="AT159" s="176" t="s">
        <v>341</v>
      </c>
      <c r="AU159" s="176" t="s">
        <v>93</v>
      </c>
      <c r="AY159" s="14" t="s">
        <v>173</v>
      </c>
      <c r="BE159" s="100">
        <f t="shared" si="3"/>
        <v>0</v>
      </c>
      <c r="BF159" s="100">
        <f t="shared" si="4"/>
        <v>0</v>
      </c>
      <c r="BG159" s="100">
        <f t="shared" si="5"/>
        <v>0</v>
      </c>
      <c r="BH159" s="100">
        <f t="shared" si="6"/>
        <v>0</v>
      </c>
      <c r="BI159" s="100">
        <f t="shared" si="7"/>
        <v>0</v>
      </c>
      <c r="BJ159" s="14" t="s">
        <v>93</v>
      </c>
      <c r="BK159" s="100">
        <f t="shared" si="8"/>
        <v>0</v>
      </c>
      <c r="BL159" s="14" t="s">
        <v>105</v>
      </c>
      <c r="BM159" s="176" t="s">
        <v>1255</v>
      </c>
    </row>
    <row r="160" spans="1:65" s="2" customFormat="1" ht="24.2" customHeight="1">
      <c r="A160" s="32"/>
      <c r="B160" s="132"/>
      <c r="C160" s="164" t="s">
        <v>230</v>
      </c>
      <c r="D160" s="164" t="s">
        <v>175</v>
      </c>
      <c r="E160" s="165" t="s">
        <v>1032</v>
      </c>
      <c r="F160" s="166" t="s">
        <v>1033</v>
      </c>
      <c r="G160" s="167" t="s">
        <v>178</v>
      </c>
      <c r="H160" s="168">
        <v>69.887</v>
      </c>
      <c r="I160" s="169"/>
      <c r="J160" s="170"/>
      <c r="K160" s="171"/>
      <c r="L160" s="33"/>
      <c r="M160" s="172" t="s">
        <v>1</v>
      </c>
      <c r="N160" s="173" t="s">
        <v>48</v>
      </c>
      <c r="O160" s="58"/>
      <c r="P160" s="174">
        <f t="shared" si="0"/>
        <v>0</v>
      </c>
      <c r="Q160" s="174">
        <v>0</v>
      </c>
      <c r="R160" s="174">
        <f t="shared" si="1"/>
        <v>0</v>
      </c>
      <c r="S160" s="174">
        <v>0</v>
      </c>
      <c r="T160" s="175">
        <f t="shared" si="2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6" t="s">
        <v>105</v>
      </c>
      <c r="AT160" s="176" t="s">
        <v>175</v>
      </c>
      <c r="AU160" s="176" t="s">
        <v>93</v>
      </c>
      <c r="AY160" s="14" t="s">
        <v>173</v>
      </c>
      <c r="BE160" s="100">
        <f t="shared" si="3"/>
        <v>0</v>
      </c>
      <c r="BF160" s="100">
        <f t="shared" si="4"/>
        <v>0</v>
      </c>
      <c r="BG160" s="100">
        <f t="shared" si="5"/>
        <v>0</v>
      </c>
      <c r="BH160" s="100">
        <f t="shared" si="6"/>
        <v>0</v>
      </c>
      <c r="BI160" s="100">
        <f t="shared" si="7"/>
        <v>0</v>
      </c>
      <c r="BJ160" s="14" t="s">
        <v>93</v>
      </c>
      <c r="BK160" s="100">
        <f t="shared" si="8"/>
        <v>0</v>
      </c>
      <c r="BL160" s="14" t="s">
        <v>105</v>
      </c>
      <c r="BM160" s="176" t="s">
        <v>1256</v>
      </c>
    </row>
    <row r="161" spans="1:65" s="12" customFormat="1" ht="22.9" customHeight="1">
      <c r="B161" s="151"/>
      <c r="D161" s="152" t="s">
        <v>81</v>
      </c>
      <c r="E161" s="162" t="s">
        <v>93</v>
      </c>
      <c r="F161" s="162" t="s">
        <v>1035</v>
      </c>
      <c r="I161" s="154"/>
      <c r="J161" s="163"/>
      <c r="L161" s="151"/>
      <c r="M161" s="156"/>
      <c r="N161" s="157"/>
      <c r="O161" s="157"/>
      <c r="P161" s="158">
        <f>SUM(P162:P167)</f>
        <v>0</v>
      </c>
      <c r="Q161" s="157"/>
      <c r="R161" s="158">
        <f>SUM(R162:R167)</f>
        <v>7.0175828000000005</v>
      </c>
      <c r="S161" s="157"/>
      <c r="T161" s="159">
        <f>SUM(T162:T167)</f>
        <v>0</v>
      </c>
      <c r="AR161" s="152" t="s">
        <v>88</v>
      </c>
      <c r="AT161" s="160" t="s">
        <v>81</v>
      </c>
      <c r="AU161" s="160" t="s">
        <v>88</v>
      </c>
      <c r="AY161" s="152" t="s">
        <v>173</v>
      </c>
      <c r="BK161" s="161">
        <f>SUM(BK162:BK167)</f>
        <v>0</v>
      </c>
    </row>
    <row r="162" spans="1:65" s="2" customFormat="1" ht="24.2" customHeight="1">
      <c r="A162" s="32"/>
      <c r="B162" s="132"/>
      <c r="C162" s="164" t="s">
        <v>234</v>
      </c>
      <c r="D162" s="164" t="s">
        <v>175</v>
      </c>
      <c r="E162" s="165" t="s">
        <v>1257</v>
      </c>
      <c r="F162" s="166" t="s">
        <v>1258</v>
      </c>
      <c r="G162" s="167" t="s">
        <v>438</v>
      </c>
      <c r="H162" s="168">
        <v>1.54</v>
      </c>
      <c r="I162" s="169"/>
      <c r="J162" s="170"/>
      <c r="K162" s="171"/>
      <c r="L162" s="33"/>
      <c r="M162" s="172" t="s">
        <v>1</v>
      </c>
      <c r="N162" s="173" t="s">
        <v>48</v>
      </c>
      <c r="O162" s="58"/>
      <c r="P162" s="174">
        <f t="shared" ref="P162:P167" si="9">O162*H162</f>
        <v>0</v>
      </c>
      <c r="Q162" s="174">
        <v>2.29217</v>
      </c>
      <c r="R162" s="174">
        <f t="shared" ref="R162:R167" si="10">Q162*H162</f>
        <v>3.5299418</v>
      </c>
      <c r="S162" s="174">
        <v>0</v>
      </c>
      <c r="T162" s="175">
        <f t="shared" ref="T162:T167" si="11"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6" t="s">
        <v>105</v>
      </c>
      <c r="AT162" s="176" t="s">
        <v>175</v>
      </c>
      <c r="AU162" s="176" t="s">
        <v>93</v>
      </c>
      <c r="AY162" s="14" t="s">
        <v>173</v>
      </c>
      <c r="BE162" s="100">
        <f t="shared" ref="BE162:BE167" si="12">IF(N162="základná",J162,0)</f>
        <v>0</v>
      </c>
      <c r="BF162" s="100">
        <f t="shared" ref="BF162:BF167" si="13">IF(N162="znížená",J162,0)</f>
        <v>0</v>
      </c>
      <c r="BG162" s="100">
        <f t="shared" ref="BG162:BG167" si="14">IF(N162="zákl. prenesená",J162,0)</f>
        <v>0</v>
      </c>
      <c r="BH162" s="100">
        <f t="shared" ref="BH162:BH167" si="15">IF(N162="zníž. prenesená",J162,0)</f>
        <v>0</v>
      </c>
      <c r="BI162" s="100">
        <f t="shared" ref="BI162:BI167" si="16">IF(N162="nulová",J162,0)</f>
        <v>0</v>
      </c>
      <c r="BJ162" s="14" t="s">
        <v>93</v>
      </c>
      <c r="BK162" s="100">
        <f t="shared" ref="BK162:BK167" si="17">ROUND(I162*H162,2)</f>
        <v>0</v>
      </c>
      <c r="BL162" s="14" t="s">
        <v>105</v>
      </c>
      <c r="BM162" s="176" t="s">
        <v>1259</v>
      </c>
    </row>
    <row r="163" spans="1:65" s="2" customFormat="1" ht="24.2" customHeight="1">
      <c r="A163" s="32"/>
      <c r="B163" s="132"/>
      <c r="C163" s="164" t="s">
        <v>239</v>
      </c>
      <c r="D163" s="164" t="s">
        <v>175</v>
      </c>
      <c r="E163" s="165" t="s">
        <v>1260</v>
      </c>
      <c r="F163" s="166" t="s">
        <v>1261</v>
      </c>
      <c r="G163" s="167" t="s">
        <v>178</v>
      </c>
      <c r="H163" s="168">
        <v>1.7609999999999999</v>
      </c>
      <c r="I163" s="169"/>
      <c r="J163" s="170"/>
      <c r="K163" s="171"/>
      <c r="L163" s="33"/>
      <c r="M163" s="172" t="s">
        <v>1</v>
      </c>
      <c r="N163" s="173" t="s">
        <v>48</v>
      </c>
      <c r="O163" s="58"/>
      <c r="P163" s="174">
        <f t="shared" si="9"/>
        <v>0</v>
      </c>
      <c r="Q163" s="174">
        <v>4.0699999999999998E-3</v>
      </c>
      <c r="R163" s="174">
        <f t="shared" si="10"/>
        <v>7.167269999999999E-3</v>
      </c>
      <c r="S163" s="174">
        <v>0</v>
      </c>
      <c r="T163" s="175">
        <f t="shared" si="11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6" t="s">
        <v>105</v>
      </c>
      <c r="AT163" s="176" t="s">
        <v>175</v>
      </c>
      <c r="AU163" s="176" t="s">
        <v>93</v>
      </c>
      <c r="AY163" s="14" t="s">
        <v>173</v>
      </c>
      <c r="BE163" s="100">
        <f t="shared" si="12"/>
        <v>0</v>
      </c>
      <c r="BF163" s="100">
        <f t="shared" si="13"/>
        <v>0</v>
      </c>
      <c r="BG163" s="100">
        <f t="shared" si="14"/>
        <v>0</v>
      </c>
      <c r="BH163" s="100">
        <f t="shared" si="15"/>
        <v>0</v>
      </c>
      <c r="BI163" s="100">
        <f t="shared" si="16"/>
        <v>0</v>
      </c>
      <c r="BJ163" s="14" t="s">
        <v>93</v>
      </c>
      <c r="BK163" s="100">
        <f t="shared" si="17"/>
        <v>0</v>
      </c>
      <c r="BL163" s="14" t="s">
        <v>105</v>
      </c>
      <c r="BM163" s="176" t="s">
        <v>1262</v>
      </c>
    </row>
    <row r="164" spans="1:65" s="2" customFormat="1" ht="24.2" customHeight="1">
      <c r="A164" s="32"/>
      <c r="B164" s="132"/>
      <c r="C164" s="164" t="s">
        <v>243</v>
      </c>
      <c r="D164" s="164" t="s">
        <v>175</v>
      </c>
      <c r="E164" s="165" t="s">
        <v>1263</v>
      </c>
      <c r="F164" s="166" t="s">
        <v>1264</v>
      </c>
      <c r="G164" s="167" t="s">
        <v>178</v>
      </c>
      <c r="H164" s="168">
        <v>1.7609999999999999</v>
      </c>
      <c r="I164" s="169"/>
      <c r="J164" s="170"/>
      <c r="K164" s="171"/>
      <c r="L164" s="33"/>
      <c r="M164" s="172" t="s">
        <v>1</v>
      </c>
      <c r="N164" s="173" t="s">
        <v>48</v>
      </c>
      <c r="O164" s="58"/>
      <c r="P164" s="174">
        <f t="shared" si="9"/>
        <v>0</v>
      </c>
      <c r="Q164" s="174">
        <v>0</v>
      </c>
      <c r="R164" s="174">
        <f t="shared" si="10"/>
        <v>0</v>
      </c>
      <c r="S164" s="174">
        <v>0</v>
      </c>
      <c r="T164" s="175">
        <f t="shared" si="11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6" t="s">
        <v>105</v>
      </c>
      <c r="AT164" s="176" t="s">
        <v>175</v>
      </c>
      <c r="AU164" s="176" t="s">
        <v>93</v>
      </c>
      <c r="AY164" s="14" t="s">
        <v>173</v>
      </c>
      <c r="BE164" s="100">
        <f t="shared" si="12"/>
        <v>0</v>
      </c>
      <c r="BF164" s="100">
        <f t="shared" si="13"/>
        <v>0</v>
      </c>
      <c r="BG164" s="100">
        <f t="shared" si="14"/>
        <v>0</v>
      </c>
      <c r="BH164" s="100">
        <f t="shared" si="15"/>
        <v>0</v>
      </c>
      <c r="BI164" s="100">
        <f t="shared" si="16"/>
        <v>0</v>
      </c>
      <c r="BJ164" s="14" t="s">
        <v>93</v>
      </c>
      <c r="BK164" s="100">
        <f t="shared" si="17"/>
        <v>0</v>
      </c>
      <c r="BL164" s="14" t="s">
        <v>105</v>
      </c>
      <c r="BM164" s="176" t="s">
        <v>1265</v>
      </c>
    </row>
    <row r="165" spans="1:65" s="2" customFormat="1" ht="24.2" customHeight="1">
      <c r="A165" s="32"/>
      <c r="B165" s="132"/>
      <c r="C165" s="164" t="s">
        <v>247</v>
      </c>
      <c r="D165" s="164" t="s">
        <v>175</v>
      </c>
      <c r="E165" s="165" t="s">
        <v>1266</v>
      </c>
      <c r="F165" s="166" t="s">
        <v>1267</v>
      </c>
      <c r="G165" s="167" t="s">
        <v>178</v>
      </c>
      <c r="H165" s="168">
        <v>20.53</v>
      </c>
      <c r="I165" s="169"/>
      <c r="J165" s="170"/>
      <c r="K165" s="171"/>
      <c r="L165" s="33"/>
      <c r="M165" s="172" t="s">
        <v>1</v>
      </c>
      <c r="N165" s="173" t="s">
        <v>48</v>
      </c>
      <c r="O165" s="58"/>
      <c r="P165" s="174">
        <f t="shared" si="9"/>
        <v>0</v>
      </c>
      <c r="Q165" s="174">
        <v>3.5200000000000001E-3</v>
      </c>
      <c r="R165" s="174">
        <f t="shared" si="10"/>
        <v>7.2265600000000013E-2</v>
      </c>
      <c r="S165" s="174">
        <v>0</v>
      </c>
      <c r="T165" s="175">
        <f t="shared" si="11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6" t="s">
        <v>105</v>
      </c>
      <c r="AT165" s="176" t="s">
        <v>175</v>
      </c>
      <c r="AU165" s="176" t="s">
        <v>93</v>
      </c>
      <c r="AY165" s="14" t="s">
        <v>173</v>
      </c>
      <c r="BE165" s="100">
        <f t="shared" si="12"/>
        <v>0</v>
      </c>
      <c r="BF165" s="100">
        <f t="shared" si="13"/>
        <v>0</v>
      </c>
      <c r="BG165" s="100">
        <f t="shared" si="14"/>
        <v>0</v>
      </c>
      <c r="BH165" s="100">
        <f t="shared" si="15"/>
        <v>0</v>
      </c>
      <c r="BI165" s="100">
        <f t="shared" si="16"/>
        <v>0</v>
      </c>
      <c r="BJ165" s="14" t="s">
        <v>93</v>
      </c>
      <c r="BK165" s="100">
        <f t="shared" si="17"/>
        <v>0</v>
      </c>
      <c r="BL165" s="14" t="s">
        <v>105</v>
      </c>
      <c r="BM165" s="176" t="s">
        <v>1268</v>
      </c>
    </row>
    <row r="166" spans="1:65" s="2" customFormat="1" ht="24.2" customHeight="1">
      <c r="A166" s="32"/>
      <c r="B166" s="132"/>
      <c r="C166" s="164" t="s">
        <v>7</v>
      </c>
      <c r="D166" s="164" t="s">
        <v>175</v>
      </c>
      <c r="E166" s="165" t="s">
        <v>1269</v>
      </c>
      <c r="F166" s="166" t="s">
        <v>1270</v>
      </c>
      <c r="G166" s="167" t="s">
        <v>438</v>
      </c>
      <c r="H166" s="168">
        <v>1.474</v>
      </c>
      <c r="I166" s="169"/>
      <c r="J166" s="170"/>
      <c r="K166" s="171"/>
      <c r="L166" s="33"/>
      <c r="M166" s="172" t="s">
        <v>1</v>
      </c>
      <c r="N166" s="173" t="s">
        <v>48</v>
      </c>
      <c r="O166" s="58"/>
      <c r="P166" s="174">
        <f t="shared" si="9"/>
        <v>0</v>
      </c>
      <c r="Q166" s="174">
        <v>2.29217</v>
      </c>
      <c r="R166" s="174">
        <f t="shared" si="10"/>
        <v>3.3786585800000002</v>
      </c>
      <c r="S166" s="174">
        <v>0</v>
      </c>
      <c r="T166" s="175">
        <f t="shared" si="11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6" t="s">
        <v>105</v>
      </c>
      <c r="AT166" s="176" t="s">
        <v>175</v>
      </c>
      <c r="AU166" s="176" t="s">
        <v>93</v>
      </c>
      <c r="AY166" s="14" t="s">
        <v>173</v>
      </c>
      <c r="BE166" s="100">
        <f t="shared" si="12"/>
        <v>0</v>
      </c>
      <c r="BF166" s="100">
        <f t="shared" si="13"/>
        <v>0</v>
      </c>
      <c r="BG166" s="100">
        <f t="shared" si="14"/>
        <v>0</v>
      </c>
      <c r="BH166" s="100">
        <f t="shared" si="15"/>
        <v>0</v>
      </c>
      <c r="BI166" s="100">
        <f t="shared" si="16"/>
        <v>0</v>
      </c>
      <c r="BJ166" s="14" t="s">
        <v>93</v>
      </c>
      <c r="BK166" s="100">
        <f t="shared" si="17"/>
        <v>0</v>
      </c>
      <c r="BL166" s="14" t="s">
        <v>105</v>
      </c>
      <c r="BM166" s="176" t="s">
        <v>1271</v>
      </c>
    </row>
    <row r="167" spans="1:65" s="2" customFormat="1" ht="14.45" customHeight="1">
      <c r="A167" s="32"/>
      <c r="B167" s="132"/>
      <c r="C167" s="164" t="s">
        <v>254</v>
      </c>
      <c r="D167" s="164" t="s">
        <v>175</v>
      </c>
      <c r="E167" s="165" t="s">
        <v>1272</v>
      </c>
      <c r="F167" s="166" t="s">
        <v>1273</v>
      </c>
      <c r="G167" s="167" t="s">
        <v>300</v>
      </c>
      <c r="H167" s="168">
        <v>2.9000000000000001E-2</v>
      </c>
      <c r="I167" s="169"/>
      <c r="J167" s="170"/>
      <c r="K167" s="171"/>
      <c r="L167" s="33"/>
      <c r="M167" s="172" t="s">
        <v>1</v>
      </c>
      <c r="N167" s="173" t="s">
        <v>48</v>
      </c>
      <c r="O167" s="58"/>
      <c r="P167" s="174">
        <f t="shared" si="9"/>
        <v>0</v>
      </c>
      <c r="Q167" s="174">
        <v>1.01895</v>
      </c>
      <c r="R167" s="174">
        <f t="shared" si="10"/>
        <v>2.9549550000000001E-2</v>
      </c>
      <c r="S167" s="174">
        <v>0</v>
      </c>
      <c r="T167" s="175">
        <f t="shared" si="11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6" t="s">
        <v>105</v>
      </c>
      <c r="AT167" s="176" t="s">
        <v>175</v>
      </c>
      <c r="AU167" s="176" t="s">
        <v>93</v>
      </c>
      <c r="AY167" s="14" t="s">
        <v>173</v>
      </c>
      <c r="BE167" s="100">
        <f t="shared" si="12"/>
        <v>0</v>
      </c>
      <c r="BF167" s="100">
        <f t="shared" si="13"/>
        <v>0</v>
      </c>
      <c r="BG167" s="100">
        <f t="shared" si="14"/>
        <v>0</v>
      </c>
      <c r="BH167" s="100">
        <f t="shared" si="15"/>
        <v>0</v>
      </c>
      <c r="BI167" s="100">
        <f t="shared" si="16"/>
        <v>0</v>
      </c>
      <c r="BJ167" s="14" t="s">
        <v>93</v>
      </c>
      <c r="BK167" s="100">
        <f t="shared" si="17"/>
        <v>0</v>
      </c>
      <c r="BL167" s="14" t="s">
        <v>105</v>
      </c>
      <c r="BM167" s="176" t="s">
        <v>1274</v>
      </c>
    </row>
    <row r="168" spans="1:65" s="12" customFormat="1" ht="22.9" customHeight="1">
      <c r="B168" s="151"/>
      <c r="D168" s="152" t="s">
        <v>81</v>
      </c>
      <c r="E168" s="162" t="s">
        <v>102</v>
      </c>
      <c r="F168" s="162" t="s">
        <v>174</v>
      </c>
      <c r="I168" s="154"/>
      <c r="J168" s="163"/>
      <c r="L168" s="151"/>
      <c r="M168" s="156"/>
      <c r="N168" s="157"/>
      <c r="O168" s="157"/>
      <c r="P168" s="158">
        <f>SUM(P169:P172)</f>
        <v>0</v>
      </c>
      <c r="Q168" s="157"/>
      <c r="R168" s="158">
        <f>SUM(R169:R172)</f>
        <v>6.7707429099999992</v>
      </c>
      <c r="S168" s="157"/>
      <c r="T168" s="159">
        <f>SUM(T169:T172)</f>
        <v>0</v>
      </c>
      <c r="AR168" s="152" t="s">
        <v>88</v>
      </c>
      <c r="AT168" s="160" t="s">
        <v>81</v>
      </c>
      <c r="AU168" s="160" t="s">
        <v>88</v>
      </c>
      <c r="AY168" s="152" t="s">
        <v>173</v>
      </c>
      <c r="BK168" s="161">
        <f>SUM(BK169:BK172)</f>
        <v>0</v>
      </c>
    </row>
    <row r="169" spans="1:65" s="2" customFormat="1" ht="37.9" customHeight="1">
      <c r="A169" s="32"/>
      <c r="B169" s="132"/>
      <c r="C169" s="164" t="s">
        <v>258</v>
      </c>
      <c r="D169" s="164" t="s">
        <v>175</v>
      </c>
      <c r="E169" s="165" t="s">
        <v>1058</v>
      </c>
      <c r="F169" s="166" t="s">
        <v>1059</v>
      </c>
      <c r="G169" s="167" t="s">
        <v>261</v>
      </c>
      <c r="H169" s="168">
        <v>4.1100000000000003</v>
      </c>
      <c r="I169" s="169"/>
      <c r="J169" s="170"/>
      <c r="K169" s="171"/>
      <c r="L169" s="33"/>
      <c r="M169" s="172" t="s">
        <v>1</v>
      </c>
      <c r="N169" s="173" t="s">
        <v>48</v>
      </c>
      <c r="O169" s="58"/>
      <c r="P169" s="174">
        <f>O169*H169</f>
        <v>0</v>
      </c>
      <c r="Q169" s="174">
        <v>1.9800000000000002E-2</v>
      </c>
      <c r="R169" s="174">
        <f>Q169*H169</f>
        <v>8.137800000000002E-2</v>
      </c>
      <c r="S169" s="174">
        <v>0</v>
      </c>
      <c r="T169" s="175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6" t="s">
        <v>105</v>
      </c>
      <c r="AT169" s="176" t="s">
        <v>175</v>
      </c>
      <c r="AU169" s="176" t="s">
        <v>93</v>
      </c>
      <c r="AY169" s="14" t="s">
        <v>173</v>
      </c>
      <c r="BE169" s="100">
        <f>IF(N169="základná",J169,0)</f>
        <v>0</v>
      </c>
      <c r="BF169" s="100">
        <f>IF(N169="znížená",J169,0)</f>
        <v>0</v>
      </c>
      <c r="BG169" s="100">
        <f>IF(N169="zákl. prenesená",J169,0)</f>
        <v>0</v>
      </c>
      <c r="BH169" s="100">
        <f>IF(N169="zníž. prenesená",J169,0)</f>
        <v>0</v>
      </c>
      <c r="BI169" s="100">
        <f>IF(N169="nulová",J169,0)</f>
        <v>0</v>
      </c>
      <c r="BJ169" s="14" t="s">
        <v>93</v>
      </c>
      <c r="BK169" s="100">
        <f>ROUND(I169*H169,2)</f>
        <v>0</v>
      </c>
      <c r="BL169" s="14" t="s">
        <v>105</v>
      </c>
      <c r="BM169" s="176" t="s">
        <v>1275</v>
      </c>
    </row>
    <row r="170" spans="1:65" s="2" customFormat="1" ht="24.2" customHeight="1">
      <c r="A170" s="32"/>
      <c r="B170" s="132"/>
      <c r="C170" s="164" t="s">
        <v>263</v>
      </c>
      <c r="D170" s="164" t="s">
        <v>175</v>
      </c>
      <c r="E170" s="165" t="s">
        <v>1276</v>
      </c>
      <c r="F170" s="166" t="s">
        <v>1277</v>
      </c>
      <c r="G170" s="167" t="s">
        <v>178</v>
      </c>
      <c r="H170" s="168">
        <v>11.260999999999999</v>
      </c>
      <c r="I170" s="169"/>
      <c r="J170" s="170"/>
      <c r="K170" s="171"/>
      <c r="L170" s="33"/>
      <c r="M170" s="172" t="s">
        <v>1</v>
      </c>
      <c r="N170" s="173" t="s">
        <v>48</v>
      </c>
      <c r="O170" s="58"/>
      <c r="P170" s="174">
        <f>O170*H170</f>
        <v>0</v>
      </c>
      <c r="Q170" s="174">
        <v>0.53230999999999995</v>
      </c>
      <c r="R170" s="174">
        <f>Q170*H170</f>
        <v>5.9943429099999994</v>
      </c>
      <c r="S170" s="174">
        <v>0</v>
      </c>
      <c r="T170" s="175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6" t="s">
        <v>105</v>
      </c>
      <c r="AT170" s="176" t="s">
        <v>175</v>
      </c>
      <c r="AU170" s="176" t="s">
        <v>93</v>
      </c>
      <c r="AY170" s="14" t="s">
        <v>173</v>
      </c>
      <c r="BE170" s="100">
        <f>IF(N170="základná",J170,0)</f>
        <v>0</v>
      </c>
      <c r="BF170" s="100">
        <f>IF(N170="znížená",J170,0)</f>
        <v>0</v>
      </c>
      <c r="BG170" s="100">
        <f>IF(N170="zákl. prenesená",J170,0)</f>
        <v>0</v>
      </c>
      <c r="BH170" s="100">
        <f>IF(N170="zníž. prenesená",J170,0)</f>
        <v>0</v>
      </c>
      <c r="BI170" s="100">
        <f>IF(N170="nulová",J170,0)</f>
        <v>0</v>
      </c>
      <c r="BJ170" s="14" t="s">
        <v>93</v>
      </c>
      <c r="BK170" s="100">
        <f>ROUND(I170*H170,2)</f>
        <v>0</v>
      </c>
      <c r="BL170" s="14" t="s">
        <v>105</v>
      </c>
      <c r="BM170" s="176" t="s">
        <v>1278</v>
      </c>
    </row>
    <row r="171" spans="1:65" s="2" customFormat="1" ht="24.2" customHeight="1">
      <c r="A171" s="32"/>
      <c r="B171" s="132"/>
      <c r="C171" s="164" t="s">
        <v>267</v>
      </c>
      <c r="D171" s="164" t="s">
        <v>175</v>
      </c>
      <c r="E171" s="165" t="s">
        <v>1279</v>
      </c>
      <c r="F171" s="166" t="s">
        <v>1280</v>
      </c>
      <c r="G171" s="167" t="s">
        <v>300</v>
      </c>
      <c r="H171" s="168">
        <v>6.0999999999999999E-2</v>
      </c>
      <c r="I171" s="169"/>
      <c r="J171" s="170"/>
      <c r="K171" s="171"/>
      <c r="L171" s="33"/>
      <c r="M171" s="172" t="s">
        <v>1</v>
      </c>
      <c r="N171" s="173" t="s">
        <v>48</v>
      </c>
      <c r="O171" s="58"/>
      <c r="P171" s="174">
        <f>O171*H171</f>
        <v>0</v>
      </c>
      <c r="Q171" s="174">
        <v>1.002</v>
      </c>
      <c r="R171" s="174">
        <f>Q171*H171</f>
        <v>6.1121999999999996E-2</v>
      </c>
      <c r="S171" s="174">
        <v>0</v>
      </c>
      <c r="T171" s="175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6" t="s">
        <v>105</v>
      </c>
      <c r="AT171" s="176" t="s">
        <v>175</v>
      </c>
      <c r="AU171" s="176" t="s">
        <v>93</v>
      </c>
      <c r="AY171" s="14" t="s">
        <v>173</v>
      </c>
      <c r="BE171" s="100">
        <f>IF(N171="základná",J171,0)</f>
        <v>0</v>
      </c>
      <c r="BF171" s="100">
        <f>IF(N171="znížená",J171,0)</f>
        <v>0</v>
      </c>
      <c r="BG171" s="100">
        <f>IF(N171="zákl. prenesená",J171,0)</f>
        <v>0</v>
      </c>
      <c r="BH171" s="100">
        <f>IF(N171="zníž. prenesená",J171,0)</f>
        <v>0</v>
      </c>
      <c r="BI171" s="100">
        <f>IF(N171="nulová",J171,0)</f>
        <v>0</v>
      </c>
      <c r="BJ171" s="14" t="s">
        <v>93</v>
      </c>
      <c r="BK171" s="100">
        <f>ROUND(I171*H171,2)</f>
        <v>0</v>
      </c>
      <c r="BL171" s="14" t="s">
        <v>105</v>
      </c>
      <c r="BM171" s="176" t="s">
        <v>1281</v>
      </c>
    </row>
    <row r="172" spans="1:65" s="2" customFormat="1" ht="14.45" customHeight="1">
      <c r="A172" s="32"/>
      <c r="B172" s="132"/>
      <c r="C172" s="164" t="s">
        <v>271</v>
      </c>
      <c r="D172" s="164" t="s">
        <v>175</v>
      </c>
      <c r="E172" s="165" t="s">
        <v>176</v>
      </c>
      <c r="F172" s="166" t="s">
        <v>177</v>
      </c>
      <c r="G172" s="167" t="s">
        <v>178</v>
      </c>
      <c r="H172" s="168">
        <v>12.678000000000001</v>
      </c>
      <c r="I172" s="169"/>
      <c r="J172" s="170"/>
      <c r="K172" s="171"/>
      <c r="L172" s="33"/>
      <c r="M172" s="172" t="s">
        <v>1</v>
      </c>
      <c r="N172" s="173" t="s">
        <v>48</v>
      </c>
      <c r="O172" s="58"/>
      <c r="P172" s="174">
        <f>O172*H172</f>
        <v>0</v>
      </c>
      <c r="Q172" s="174">
        <v>0.05</v>
      </c>
      <c r="R172" s="174">
        <f>Q172*H172</f>
        <v>0.63390000000000013</v>
      </c>
      <c r="S172" s="174">
        <v>0</v>
      </c>
      <c r="T172" s="175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6" t="s">
        <v>105</v>
      </c>
      <c r="AT172" s="176" t="s">
        <v>175</v>
      </c>
      <c r="AU172" s="176" t="s">
        <v>93</v>
      </c>
      <c r="AY172" s="14" t="s">
        <v>173</v>
      </c>
      <c r="BE172" s="100">
        <f>IF(N172="základná",J172,0)</f>
        <v>0</v>
      </c>
      <c r="BF172" s="100">
        <f>IF(N172="znížená",J172,0)</f>
        <v>0</v>
      </c>
      <c r="BG172" s="100">
        <f>IF(N172="zákl. prenesená",J172,0)</f>
        <v>0</v>
      </c>
      <c r="BH172" s="100">
        <f>IF(N172="zníž. prenesená",J172,0)</f>
        <v>0</v>
      </c>
      <c r="BI172" s="100">
        <f>IF(N172="nulová",J172,0)</f>
        <v>0</v>
      </c>
      <c r="BJ172" s="14" t="s">
        <v>93</v>
      </c>
      <c r="BK172" s="100">
        <f>ROUND(I172*H172,2)</f>
        <v>0</v>
      </c>
      <c r="BL172" s="14" t="s">
        <v>105</v>
      </c>
      <c r="BM172" s="176" t="s">
        <v>1282</v>
      </c>
    </row>
    <row r="173" spans="1:65" s="12" customFormat="1" ht="22.9" customHeight="1">
      <c r="B173" s="151"/>
      <c r="D173" s="152" t="s">
        <v>81</v>
      </c>
      <c r="E173" s="162" t="s">
        <v>191</v>
      </c>
      <c r="F173" s="162" t="s">
        <v>1062</v>
      </c>
      <c r="I173" s="154"/>
      <c r="J173" s="163"/>
      <c r="L173" s="151"/>
      <c r="M173" s="156"/>
      <c r="N173" s="157"/>
      <c r="O173" s="157"/>
      <c r="P173" s="158">
        <f>SUM(P174:P177)</f>
        <v>0</v>
      </c>
      <c r="Q173" s="157"/>
      <c r="R173" s="158">
        <f>SUM(R174:R177)</f>
        <v>3.1729781600000004</v>
      </c>
      <c r="S173" s="157"/>
      <c r="T173" s="159">
        <f>SUM(T174:T177)</f>
        <v>0</v>
      </c>
      <c r="AR173" s="152" t="s">
        <v>88</v>
      </c>
      <c r="AT173" s="160" t="s">
        <v>81</v>
      </c>
      <c r="AU173" s="160" t="s">
        <v>88</v>
      </c>
      <c r="AY173" s="152" t="s">
        <v>173</v>
      </c>
      <c r="BK173" s="161">
        <f>SUM(BK174:BK177)</f>
        <v>0</v>
      </c>
    </row>
    <row r="174" spans="1:65" s="2" customFormat="1" ht="24.2" customHeight="1">
      <c r="A174" s="32"/>
      <c r="B174" s="132"/>
      <c r="C174" s="164" t="s">
        <v>275</v>
      </c>
      <c r="D174" s="164" t="s">
        <v>175</v>
      </c>
      <c r="E174" s="165" t="s">
        <v>1069</v>
      </c>
      <c r="F174" s="166" t="s">
        <v>1070</v>
      </c>
      <c r="G174" s="167" t="s">
        <v>178</v>
      </c>
      <c r="H174" s="168">
        <v>3.9159999999999999</v>
      </c>
      <c r="I174" s="169"/>
      <c r="J174" s="170"/>
      <c r="K174" s="171"/>
      <c r="L174" s="33"/>
      <c r="M174" s="172" t="s">
        <v>1</v>
      </c>
      <c r="N174" s="173" t="s">
        <v>48</v>
      </c>
      <c r="O174" s="58"/>
      <c r="P174" s="174">
        <f>O174*H174</f>
        <v>0</v>
      </c>
      <c r="Q174" s="174">
        <v>0.27994000000000002</v>
      </c>
      <c r="R174" s="174">
        <f>Q174*H174</f>
        <v>1.0962450400000001</v>
      </c>
      <c r="S174" s="174">
        <v>0</v>
      </c>
      <c r="T174" s="175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6" t="s">
        <v>105</v>
      </c>
      <c r="AT174" s="176" t="s">
        <v>175</v>
      </c>
      <c r="AU174" s="176" t="s">
        <v>93</v>
      </c>
      <c r="AY174" s="14" t="s">
        <v>173</v>
      </c>
      <c r="BE174" s="100">
        <f>IF(N174="základná",J174,0)</f>
        <v>0</v>
      </c>
      <c r="BF174" s="100">
        <f>IF(N174="znížená",J174,0)</f>
        <v>0</v>
      </c>
      <c r="BG174" s="100">
        <f>IF(N174="zákl. prenesená",J174,0)</f>
        <v>0</v>
      </c>
      <c r="BH174" s="100">
        <f>IF(N174="zníž. prenesená",J174,0)</f>
        <v>0</v>
      </c>
      <c r="BI174" s="100">
        <f>IF(N174="nulová",J174,0)</f>
        <v>0</v>
      </c>
      <c r="BJ174" s="14" t="s">
        <v>93</v>
      </c>
      <c r="BK174" s="100">
        <f>ROUND(I174*H174,2)</f>
        <v>0</v>
      </c>
      <c r="BL174" s="14" t="s">
        <v>105</v>
      </c>
      <c r="BM174" s="176" t="s">
        <v>1283</v>
      </c>
    </row>
    <row r="175" spans="1:65" s="2" customFormat="1" ht="37.9" customHeight="1">
      <c r="A175" s="32"/>
      <c r="B175" s="132"/>
      <c r="C175" s="164" t="s">
        <v>277</v>
      </c>
      <c r="D175" s="164" t="s">
        <v>175</v>
      </c>
      <c r="E175" s="165" t="s">
        <v>1072</v>
      </c>
      <c r="F175" s="166" t="s">
        <v>1073</v>
      </c>
      <c r="G175" s="167" t="s">
        <v>178</v>
      </c>
      <c r="H175" s="168">
        <v>3.9159999999999999</v>
      </c>
      <c r="I175" s="169"/>
      <c r="J175" s="170"/>
      <c r="K175" s="171"/>
      <c r="L175" s="33"/>
      <c r="M175" s="172" t="s">
        <v>1</v>
      </c>
      <c r="N175" s="173" t="s">
        <v>48</v>
      </c>
      <c r="O175" s="58"/>
      <c r="P175" s="174">
        <f>O175*H175</f>
        <v>0</v>
      </c>
      <c r="Q175" s="174">
        <v>0.39561000000000002</v>
      </c>
      <c r="R175" s="174">
        <f>Q175*H175</f>
        <v>1.54920876</v>
      </c>
      <c r="S175" s="174">
        <v>0</v>
      </c>
      <c r="T175" s="175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6" t="s">
        <v>105</v>
      </c>
      <c r="AT175" s="176" t="s">
        <v>175</v>
      </c>
      <c r="AU175" s="176" t="s">
        <v>93</v>
      </c>
      <c r="AY175" s="14" t="s">
        <v>173</v>
      </c>
      <c r="BE175" s="100">
        <f>IF(N175="základná",J175,0)</f>
        <v>0</v>
      </c>
      <c r="BF175" s="100">
        <f>IF(N175="znížená",J175,0)</f>
        <v>0</v>
      </c>
      <c r="BG175" s="100">
        <f>IF(N175="zákl. prenesená",J175,0)</f>
        <v>0</v>
      </c>
      <c r="BH175" s="100">
        <f>IF(N175="zníž. prenesená",J175,0)</f>
        <v>0</v>
      </c>
      <c r="BI175" s="100">
        <f>IF(N175="nulová",J175,0)</f>
        <v>0</v>
      </c>
      <c r="BJ175" s="14" t="s">
        <v>93</v>
      </c>
      <c r="BK175" s="100">
        <f>ROUND(I175*H175,2)</f>
        <v>0</v>
      </c>
      <c r="BL175" s="14" t="s">
        <v>105</v>
      </c>
      <c r="BM175" s="176" t="s">
        <v>1284</v>
      </c>
    </row>
    <row r="176" spans="1:65" s="2" customFormat="1" ht="37.9" customHeight="1">
      <c r="A176" s="32"/>
      <c r="B176" s="132"/>
      <c r="C176" s="164" t="s">
        <v>281</v>
      </c>
      <c r="D176" s="164" t="s">
        <v>175</v>
      </c>
      <c r="E176" s="165" t="s">
        <v>1075</v>
      </c>
      <c r="F176" s="166" t="s">
        <v>1076</v>
      </c>
      <c r="G176" s="167" t="s">
        <v>178</v>
      </c>
      <c r="H176" s="168">
        <v>3.9159999999999999</v>
      </c>
      <c r="I176" s="169"/>
      <c r="J176" s="170"/>
      <c r="K176" s="171"/>
      <c r="L176" s="33"/>
      <c r="M176" s="172" t="s">
        <v>1</v>
      </c>
      <c r="N176" s="173" t="s">
        <v>48</v>
      </c>
      <c r="O176" s="58"/>
      <c r="P176" s="174">
        <f>O176*H176</f>
        <v>0</v>
      </c>
      <c r="Q176" s="174">
        <v>0.12966</v>
      </c>
      <c r="R176" s="174">
        <f>Q176*H176</f>
        <v>0.50774856000000002</v>
      </c>
      <c r="S176" s="174">
        <v>0</v>
      </c>
      <c r="T176" s="175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6" t="s">
        <v>105</v>
      </c>
      <c r="AT176" s="176" t="s">
        <v>175</v>
      </c>
      <c r="AU176" s="176" t="s">
        <v>93</v>
      </c>
      <c r="AY176" s="14" t="s">
        <v>173</v>
      </c>
      <c r="BE176" s="100">
        <f>IF(N176="základná",J176,0)</f>
        <v>0</v>
      </c>
      <c r="BF176" s="100">
        <f>IF(N176="znížená",J176,0)</f>
        <v>0</v>
      </c>
      <c r="BG176" s="100">
        <f>IF(N176="zákl. prenesená",J176,0)</f>
        <v>0</v>
      </c>
      <c r="BH176" s="100">
        <f>IF(N176="zníž. prenesená",J176,0)</f>
        <v>0</v>
      </c>
      <c r="BI176" s="100">
        <f>IF(N176="nulová",J176,0)</f>
        <v>0</v>
      </c>
      <c r="BJ176" s="14" t="s">
        <v>93</v>
      </c>
      <c r="BK176" s="100">
        <f>ROUND(I176*H176,2)</f>
        <v>0</v>
      </c>
      <c r="BL176" s="14" t="s">
        <v>105</v>
      </c>
      <c r="BM176" s="176" t="s">
        <v>1285</v>
      </c>
    </row>
    <row r="177" spans="1:65" s="2" customFormat="1" ht="24.2" customHeight="1">
      <c r="A177" s="32"/>
      <c r="B177" s="132"/>
      <c r="C177" s="164" t="s">
        <v>285</v>
      </c>
      <c r="D177" s="164" t="s">
        <v>175</v>
      </c>
      <c r="E177" s="165" t="s">
        <v>1078</v>
      </c>
      <c r="F177" s="166" t="s">
        <v>1079</v>
      </c>
      <c r="G177" s="167" t="s">
        <v>178</v>
      </c>
      <c r="H177" s="168">
        <v>3.9159999999999999</v>
      </c>
      <c r="I177" s="169"/>
      <c r="J177" s="170"/>
      <c r="K177" s="171"/>
      <c r="L177" s="33"/>
      <c r="M177" s="172" t="s">
        <v>1</v>
      </c>
      <c r="N177" s="173" t="s">
        <v>48</v>
      </c>
      <c r="O177" s="58"/>
      <c r="P177" s="174">
        <f>O177*H177</f>
        <v>0</v>
      </c>
      <c r="Q177" s="174">
        <v>5.0499999999999998E-3</v>
      </c>
      <c r="R177" s="174">
        <f>Q177*H177</f>
        <v>1.97758E-2</v>
      </c>
      <c r="S177" s="174">
        <v>0</v>
      </c>
      <c r="T177" s="175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6" t="s">
        <v>105</v>
      </c>
      <c r="AT177" s="176" t="s">
        <v>175</v>
      </c>
      <c r="AU177" s="176" t="s">
        <v>93</v>
      </c>
      <c r="AY177" s="14" t="s">
        <v>173</v>
      </c>
      <c r="BE177" s="100">
        <f>IF(N177="základná",J177,0)</f>
        <v>0</v>
      </c>
      <c r="BF177" s="100">
        <f>IF(N177="znížená",J177,0)</f>
        <v>0</v>
      </c>
      <c r="BG177" s="100">
        <f>IF(N177="zákl. prenesená",J177,0)</f>
        <v>0</v>
      </c>
      <c r="BH177" s="100">
        <f>IF(N177="zníž. prenesená",J177,0)</f>
        <v>0</v>
      </c>
      <c r="BI177" s="100">
        <f>IF(N177="nulová",J177,0)</f>
        <v>0</v>
      </c>
      <c r="BJ177" s="14" t="s">
        <v>93</v>
      </c>
      <c r="BK177" s="100">
        <f>ROUND(I177*H177,2)</f>
        <v>0</v>
      </c>
      <c r="BL177" s="14" t="s">
        <v>105</v>
      </c>
      <c r="BM177" s="176" t="s">
        <v>1286</v>
      </c>
    </row>
    <row r="178" spans="1:65" s="12" customFormat="1" ht="22.9" customHeight="1">
      <c r="B178" s="151"/>
      <c r="D178" s="152" t="s">
        <v>81</v>
      </c>
      <c r="E178" s="162" t="s">
        <v>180</v>
      </c>
      <c r="F178" s="162" t="s">
        <v>181</v>
      </c>
      <c r="I178" s="154"/>
      <c r="J178" s="163"/>
      <c r="L178" s="151"/>
      <c r="M178" s="156"/>
      <c r="N178" s="157"/>
      <c r="O178" s="157"/>
      <c r="P178" s="158">
        <f>SUM(P179:P187)</f>
        <v>0</v>
      </c>
      <c r="Q178" s="157"/>
      <c r="R178" s="158">
        <f>SUM(R179:R187)</f>
        <v>1.48645223</v>
      </c>
      <c r="S178" s="157"/>
      <c r="T178" s="159">
        <f>SUM(T179:T187)</f>
        <v>0</v>
      </c>
      <c r="AR178" s="152" t="s">
        <v>88</v>
      </c>
      <c r="AT178" s="160" t="s">
        <v>81</v>
      </c>
      <c r="AU178" s="160" t="s">
        <v>88</v>
      </c>
      <c r="AY178" s="152" t="s">
        <v>173</v>
      </c>
      <c r="BK178" s="161">
        <f>SUM(BK179:BK187)</f>
        <v>0</v>
      </c>
    </row>
    <row r="179" spans="1:65" s="2" customFormat="1" ht="37.9" customHeight="1">
      <c r="A179" s="32"/>
      <c r="B179" s="132"/>
      <c r="C179" s="164" t="s">
        <v>289</v>
      </c>
      <c r="D179" s="164" t="s">
        <v>175</v>
      </c>
      <c r="E179" s="165" t="s">
        <v>1081</v>
      </c>
      <c r="F179" s="166" t="s">
        <v>1082</v>
      </c>
      <c r="G179" s="167" t="s">
        <v>178</v>
      </c>
      <c r="H179" s="168">
        <v>22.564</v>
      </c>
      <c r="I179" s="169"/>
      <c r="J179" s="170"/>
      <c r="K179" s="171"/>
      <c r="L179" s="33"/>
      <c r="M179" s="172" t="s">
        <v>1</v>
      </c>
      <c r="N179" s="173" t="s">
        <v>48</v>
      </c>
      <c r="O179" s="58"/>
      <c r="P179" s="174">
        <f t="shared" ref="P179:P187" si="18">O179*H179</f>
        <v>0</v>
      </c>
      <c r="Q179" s="174">
        <v>4.7099999999999998E-3</v>
      </c>
      <c r="R179" s="174">
        <f t="shared" ref="R179:R187" si="19">Q179*H179</f>
        <v>0.10627644</v>
      </c>
      <c r="S179" s="174">
        <v>0</v>
      </c>
      <c r="T179" s="175">
        <f t="shared" ref="T179:T187" si="20"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6" t="s">
        <v>105</v>
      </c>
      <c r="AT179" s="176" t="s">
        <v>175</v>
      </c>
      <c r="AU179" s="176" t="s">
        <v>93</v>
      </c>
      <c r="AY179" s="14" t="s">
        <v>173</v>
      </c>
      <c r="BE179" s="100">
        <f t="shared" ref="BE179:BE187" si="21">IF(N179="základná",J179,0)</f>
        <v>0</v>
      </c>
      <c r="BF179" s="100">
        <f t="shared" ref="BF179:BF187" si="22">IF(N179="znížená",J179,0)</f>
        <v>0</v>
      </c>
      <c r="BG179" s="100">
        <f t="shared" ref="BG179:BG187" si="23">IF(N179="zákl. prenesená",J179,0)</f>
        <v>0</v>
      </c>
      <c r="BH179" s="100">
        <f t="shared" ref="BH179:BH187" si="24">IF(N179="zníž. prenesená",J179,0)</f>
        <v>0</v>
      </c>
      <c r="BI179" s="100">
        <f t="shared" ref="BI179:BI187" si="25">IF(N179="nulová",J179,0)</f>
        <v>0</v>
      </c>
      <c r="BJ179" s="14" t="s">
        <v>93</v>
      </c>
      <c r="BK179" s="100">
        <f t="shared" ref="BK179:BK187" si="26">ROUND(I179*H179,2)</f>
        <v>0</v>
      </c>
      <c r="BL179" s="14" t="s">
        <v>105</v>
      </c>
      <c r="BM179" s="176" t="s">
        <v>1287</v>
      </c>
    </row>
    <row r="180" spans="1:65" s="2" customFormat="1" ht="37.9" customHeight="1">
      <c r="A180" s="32"/>
      <c r="B180" s="132"/>
      <c r="C180" s="164" t="s">
        <v>293</v>
      </c>
      <c r="D180" s="164" t="s">
        <v>175</v>
      </c>
      <c r="E180" s="165" t="s">
        <v>1084</v>
      </c>
      <c r="F180" s="166" t="s">
        <v>1085</v>
      </c>
      <c r="G180" s="167" t="s">
        <v>178</v>
      </c>
      <c r="H180" s="168">
        <v>22.564</v>
      </c>
      <c r="I180" s="169"/>
      <c r="J180" s="170"/>
      <c r="K180" s="171"/>
      <c r="L180" s="33"/>
      <c r="M180" s="172" t="s">
        <v>1</v>
      </c>
      <c r="N180" s="173" t="s">
        <v>48</v>
      </c>
      <c r="O180" s="58"/>
      <c r="P180" s="174">
        <f t="shared" si="18"/>
        <v>0</v>
      </c>
      <c r="Q180" s="174">
        <v>2.1430000000000001E-2</v>
      </c>
      <c r="R180" s="174">
        <f t="shared" si="19"/>
        <v>0.48354652000000004</v>
      </c>
      <c r="S180" s="174">
        <v>0</v>
      </c>
      <c r="T180" s="175">
        <f t="shared" si="20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6" t="s">
        <v>105</v>
      </c>
      <c r="AT180" s="176" t="s">
        <v>175</v>
      </c>
      <c r="AU180" s="176" t="s">
        <v>93</v>
      </c>
      <c r="AY180" s="14" t="s">
        <v>173</v>
      </c>
      <c r="BE180" s="100">
        <f t="shared" si="21"/>
        <v>0</v>
      </c>
      <c r="BF180" s="100">
        <f t="shared" si="22"/>
        <v>0</v>
      </c>
      <c r="BG180" s="100">
        <f t="shared" si="23"/>
        <v>0</v>
      </c>
      <c r="BH180" s="100">
        <f t="shared" si="24"/>
        <v>0</v>
      </c>
      <c r="BI180" s="100">
        <f t="shared" si="25"/>
        <v>0</v>
      </c>
      <c r="BJ180" s="14" t="s">
        <v>93</v>
      </c>
      <c r="BK180" s="100">
        <f t="shared" si="26"/>
        <v>0</v>
      </c>
      <c r="BL180" s="14" t="s">
        <v>105</v>
      </c>
      <c r="BM180" s="176" t="s">
        <v>1288</v>
      </c>
    </row>
    <row r="181" spans="1:65" s="2" customFormat="1" ht="37.9" customHeight="1">
      <c r="A181" s="32"/>
      <c r="B181" s="132"/>
      <c r="C181" s="164" t="s">
        <v>297</v>
      </c>
      <c r="D181" s="164" t="s">
        <v>175</v>
      </c>
      <c r="E181" s="165" t="s">
        <v>1087</v>
      </c>
      <c r="F181" s="166" t="s">
        <v>1088</v>
      </c>
      <c r="G181" s="167" t="s">
        <v>178</v>
      </c>
      <c r="H181" s="168">
        <v>22.564</v>
      </c>
      <c r="I181" s="169"/>
      <c r="J181" s="170"/>
      <c r="K181" s="171"/>
      <c r="L181" s="33"/>
      <c r="M181" s="172" t="s">
        <v>1</v>
      </c>
      <c r="N181" s="173" t="s">
        <v>48</v>
      </c>
      <c r="O181" s="58"/>
      <c r="P181" s="174">
        <f t="shared" si="18"/>
        <v>0</v>
      </c>
      <c r="Q181" s="174">
        <v>1.2200000000000001E-2</v>
      </c>
      <c r="R181" s="174">
        <f t="shared" si="19"/>
        <v>0.27528079999999999</v>
      </c>
      <c r="S181" s="174">
        <v>0</v>
      </c>
      <c r="T181" s="175">
        <f t="shared" si="20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6" t="s">
        <v>105</v>
      </c>
      <c r="AT181" s="176" t="s">
        <v>175</v>
      </c>
      <c r="AU181" s="176" t="s">
        <v>93</v>
      </c>
      <c r="AY181" s="14" t="s">
        <v>173</v>
      </c>
      <c r="BE181" s="100">
        <f t="shared" si="21"/>
        <v>0</v>
      </c>
      <c r="BF181" s="100">
        <f t="shared" si="22"/>
        <v>0</v>
      </c>
      <c r="BG181" s="100">
        <f t="shared" si="23"/>
        <v>0</v>
      </c>
      <c r="BH181" s="100">
        <f t="shared" si="24"/>
        <v>0</v>
      </c>
      <c r="BI181" s="100">
        <f t="shared" si="25"/>
        <v>0</v>
      </c>
      <c r="BJ181" s="14" t="s">
        <v>93</v>
      </c>
      <c r="BK181" s="100">
        <f t="shared" si="26"/>
        <v>0</v>
      </c>
      <c r="BL181" s="14" t="s">
        <v>105</v>
      </c>
      <c r="BM181" s="176" t="s">
        <v>1289</v>
      </c>
    </row>
    <row r="182" spans="1:65" s="2" customFormat="1" ht="49.15" customHeight="1">
      <c r="A182" s="32"/>
      <c r="B182" s="132"/>
      <c r="C182" s="164" t="s">
        <v>302</v>
      </c>
      <c r="D182" s="164" t="s">
        <v>175</v>
      </c>
      <c r="E182" s="165" t="s">
        <v>1090</v>
      </c>
      <c r="F182" s="166" t="s">
        <v>1091</v>
      </c>
      <c r="G182" s="167" t="s">
        <v>178</v>
      </c>
      <c r="H182" s="168">
        <v>23.939</v>
      </c>
      <c r="I182" s="169"/>
      <c r="J182" s="170"/>
      <c r="K182" s="171"/>
      <c r="L182" s="33"/>
      <c r="M182" s="172" t="s">
        <v>1</v>
      </c>
      <c r="N182" s="173" t="s">
        <v>48</v>
      </c>
      <c r="O182" s="58"/>
      <c r="P182" s="174">
        <f t="shared" si="18"/>
        <v>0</v>
      </c>
      <c r="Q182" s="174">
        <v>2.3E-2</v>
      </c>
      <c r="R182" s="174">
        <f t="shared" si="19"/>
        <v>0.550597</v>
      </c>
      <c r="S182" s="174">
        <v>0</v>
      </c>
      <c r="T182" s="175">
        <f t="shared" si="20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6" t="s">
        <v>105</v>
      </c>
      <c r="AT182" s="176" t="s">
        <v>175</v>
      </c>
      <c r="AU182" s="176" t="s">
        <v>93</v>
      </c>
      <c r="AY182" s="14" t="s">
        <v>173</v>
      </c>
      <c r="BE182" s="100">
        <f t="shared" si="21"/>
        <v>0</v>
      </c>
      <c r="BF182" s="100">
        <f t="shared" si="22"/>
        <v>0</v>
      </c>
      <c r="BG182" s="100">
        <f t="shared" si="23"/>
        <v>0</v>
      </c>
      <c r="BH182" s="100">
        <f t="shared" si="24"/>
        <v>0</v>
      </c>
      <c r="BI182" s="100">
        <f t="shared" si="25"/>
        <v>0</v>
      </c>
      <c r="BJ182" s="14" t="s">
        <v>93</v>
      </c>
      <c r="BK182" s="100">
        <f t="shared" si="26"/>
        <v>0</v>
      </c>
      <c r="BL182" s="14" t="s">
        <v>105</v>
      </c>
      <c r="BM182" s="176" t="s">
        <v>1290</v>
      </c>
    </row>
    <row r="183" spans="1:65" s="2" customFormat="1" ht="37.9" customHeight="1">
      <c r="A183" s="32"/>
      <c r="B183" s="132"/>
      <c r="C183" s="164" t="s">
        <v>306</v>
      </c>
      <c r="D183" s="164" t="s">
        <v>175</v>
      </c>
      <c r="E183" s="165" t="s">
        <v>199</v>
      </c>
      <c r="F183" s="166" t="s">
        <v>200</v>
      </c>
      <c r="G183" s="167" t="s">
        <v>178</v>
      </c>
      <c r="H183" s="168">
        <v>11.260999999999999</v>
      </c>
      <c r="I183" s="169"/>
      <c r="J183" s="170"/>
      <c r="K183" s="171"/>
      <c r="L183" s="33"/>
      <c r="M183" s="172" t="s">
        <v>1</v>
      </c>
      <c r="N183" s="173" t="s">
        <v>48</v>
      </c>
      <c r="O183" s="58"/>
      <c r="P183" s="174">
        <f t="shared" si="18"/>
        <v>0</v>
      </c>
      <c r="Q183" s="174">
        <v>1.8000000000000001E-4</v>
      </c>
      <c r="R183" s="174">
        <f t="shared" si="19"/>
        <v>2.0269799999999998E-3</v>
      </c>
      <c r="S183" s="174">
        <v>0</v>
      </c>
      <c r="T183" s="175">
        <f t="shared" si="20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6" t="s">
        <v>105</v>
      </c>
      <c r="AT183" s="176" t="s">
        <v>175</v>
      </c>
      <c r="AU183" s="176" t="s">
        <v>93</v>
      </c>
      <c r="AY183" s="14" t="s">
        <v>173</v>
      </c>
      <c r="BE183" s="100">
        <f t="shared" si="21"/>
        <v>0</v>
      </c>
      <c r="BF183" s="100">
        <f t="shared" si="22"/>
        <v>0</v>
      </c>
      <c r="BG183" s="100">
        <f t="shared" si="23"/>
        <v>0</v>
      </c>
      <c r="BH183" s="100">
        <f t="shared" si="24"/>
        <v>0</v>
      </c>
      <c r="BI183" s="100">
        <f t="shared" si="25"/>
        <v>0</v>
      </c>
      <c r="BJ183" s="14" t="s">
        <v>93</v>
      </c>
      <c r="BK183" s="100">
        <f t="shared" si="26"/>
        <v>0</v>
      </c>
      <c r="BL183" s="14" t="s">
        <v>105</v>
      </c>
      <c r="BM183" s="176" t="s">
        <v>1291</v>
      </c>
    </row>
    <row r="184" spans="1:65" s="2" customFormat="1" ht="37.9" customHeight="1">
      <c r="A184" s="32"/>
      <c r="B184" s="132"/>
      <c r="C184" s="164" t="s">
        <v>310</v>
      </c>
      <c r="D184" s="164" t="s">
        <v>175</v>
      </c>
      <c r="E184" s="165" t="s">
        <v>1292</v>
      </c>
      <c r="F184" s="166" t="s">
        <v>1293</v>
      </c>
      <c r="G184" s="167" t="s">
        <v>178</v>
      </c>
      <c r="H184" s="168">
        <v>29.257000000000001</v>
      </c>
      <c r="I184" s="169"/>
      <c r="J184" s="170"/>
      <c r="K184" s="171"/>
      <c r="L184" s="33"/>
      <c r="M184" s="172" t="s">
        <v>1</v>
      </c>
      <c r="N184" s="173" t="s">
        <v>48</v>
      </c>
      <c r="O184" s="58"/>
      <c r="P184" s="174">
        <f t="shared" si="18"/>
        <v>0</v>
      </c>
      <c r="Q184" s="174">
        <v>2.0000000000000001E-4</v>
      </c>
      <c r="R184" s="174">
        <f t="shared" si="19"/>
        <v>5.8514000000000005E-3</v>
      </c>
      <c r="S184" s="174">
        <v>0</v>
      </c>
      <c r="T184" s="175">
        <f t="shared" si="20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6" t="s">
        <v>105</v>
      </c>
      <c r="AT184" s="176" t="s">
        <v>175</v>
      </c>
      <c r="AU184" s="176" t="s">
        <v>93</v>
      </c>
      <c r="AY184" s="14" t="s">
        <v>173</v>
      </c>
      <c r="BE184" s="100">
        <f t="shared" si="21"/>
        <v>0</v>
      </c>
      <c r="BF184" s="100">
        <f t="shared" si="22"/>
        <v>0</v>
      </c>
      <c r="BG184" s="100">
        <f t="shared" si="23"/>
        <v>0</v>
      </c>
      <c r="BH184" s="100">
        <f t="shared" si="24"/>
        <v>0</v>
      </c>
      <c r="BI184" s="100">
        <f t="shared" si="25"/>
        <v>0</v>
      </c>
      <c r="BJ184" s="14" t="s">
        <v>93</v>
      </c>
      <c r="BK184" s="100">
        <f t="shared" si="26"/>
        <v>0</v>
      </c>
      <c r="BL184" s="14" t="s">
        <v>105</v>
      </c>
      <c r="BM184" s="176" t="s">
        <v>1294</v>
      </c>
    </row>
    <row r="185" spans="1:65" s="2" customFormat="1" ht="24.2" customHeight="1">
      <c r="A185" s="32"/>
      <c r="B185" s="132"/>
      <c r="C185" s="164" t="s">
        <v>314</v>
      </c>
      <c r="D185" s="164" t="s">
        <v>175</v>
      </c>
      <c r="E185" s="165" t="s">
        <v>219</v>
      </c>
      <c r="F185" s="166" t="s">
        <v>220</v>
      </c>
      <c r="G185" s="167" t="s">
        <v>178</v>
      </c>
      <c r="H185" s="168">
        <v>6.6929999999999996</v>
      </c>
      <c r="I185" s="169"/>
      <c r="J185" s="170"/>
      <c r="K185" s="171"/>
      <c r="L185" s="33"/>
      <c r="M185" s="172" t="s">
        <v>1</v>
      </c>
      <c r="N185" s="173" t="s">
        <v>48</v>
      </c>
      <c r="O185" s="58"/>
      <c r="P185" s="174">
        <f t="shared" si="18"/>
        <v>0</v>
      </c>
      <c r="Q185" s="174">
        <v>5.11E-3</v>
      </c>
      <c r="R185" s="174">
        <f t="shared" si="19"/>
        <v>3.4201229999999999E-2</v>
      </c>
      <c r="S185" s="174">
        <v>0</v>
      </c>
      <c r="T185" s="175">
        <f t="shared" si="20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6" t="s">
        <v>105</v>
      </c>
      <c r="AT185" s="176" t="s">
        <v>175</v>
      </c>
      <c r="AU185" s="176" t="s">
        <v>93</v>
      </c>
      <c r="AY185" s="14" t="s">
        <v>173</v>
      </c>
      <c r="BE185" s="100">
        <f t="shared" si="21"/>
        <v>0</v>
      </c>
      <c r="BF185" s="100">
        <f t="shared" si="22"/>
        <v>0</v>
      </c>
      <c r="BG185" s="100">
        <f t="shared" si="23"/>
        <v>0</v>
      </c>
      <c r="BH185" s="100">
        <f t="shared" si="24"/>
        <v>0</v>
      </c>
      <c r="BI185" s="100">
        <f t="shared" si="25"/>
        <v>0</v>
      </c>
      <c r="BJ185" s="14" t="s">
        <v>93</v>
      </c>
      <c r="BK185" s="100">
        <f t="shared" si="26"/>
        <v>0</v>
      </c>
      <c r="BL185" s="14" t="s">
        <v>105</v>
      </c>
      <c r="BM185" s="176" t="s">
        <v>1295</v>
      </c>
    </row>
    <row r="186" spans="1:65" s="2" customFormat="1" ht="37.9" customHeight="1">
      <c r="A186" s="32"/>
      <c r="B186" s="132"/>
      <c r="C186" s="164" t="s">
        <v>318</v>
      </c>
      <c r="D186" s="164" t="s">
        <v>175</v>
      </c>
      <c r="E186" s="165" t="s">
        <v>1296</v>
      </c>
      <c r="F186" s="166" t="s">
        <v>1297</v>
      </c>
      <c r="G186" s="167" t="s">
        <v>178</v>
      </c>
      <c r="H186" s="168">
        <v>29.257000000000001</v>
      </c>
      <c r="I186" s="169"/>
      <c r="J186" s="170"/>
      <c r="K186" s="171"/>
      <c r="L186" s="33"/>
      <c r="M186" s="172" t="s">
        <v>1</v>
      </c>
      <c r="N186" s="173" t="s">
        <v>48</v>
      </c>
      <c r="O186" s="58"/>
      <c r="P186" s="174">
        <f t="shared" si="18"/>
        <v>0</v>
      </c>
      <c r="Q186" s="174">
        <v>9.7999999999999997E-4</v>
      </c>
      <c r="R186" s="174">
        <f t="shared" si="19"/>
        <v>2.867186E-2</v>
      </c>
      <c r="S186" s="174">
        <v>0</v>
      </c>
      <c r="T186" s="175">
        <f t="shared" si="20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6" t="s">
        <v>105</v>
      </c>
      <c r="AT186" s="176" t="s">
        <v>175</v>
      </c>
      <c r="AU186" s="176" t="s">
        <v>93</v>
      </c>
      <c r="AY186" s="14" t="s">
        <v>173</v>
      </c>
      <c r="BE186" s="100">
        <f t="shared" si="21"/>
        <v>0</v>
      </c>
      <c r="BF186" s="100">
        <f t="shared" si="22"/>
        <v>0</v>
      </c>
      <c r="BG186" s="100">
        <f t="shared" si="23"/>
        <v>0</v>
      </c>
      <c r="BH186" s="100">
        <f t="shared" si="24"/>
        <v>0</v>
      </c>
      <c r="BI186" s="100">
        <f t="shared" si="25"/>
        <v>0</v>
      </c>
      <c r="BJ186" s="14" t="s">
        <v>93</v>
      </c>
      <c r="BK186" s="100">
        <f t="shared" si="26"/>
        <v>0</v>
      </c>
      <c r="BL186" s="14" t="s">
        <v>105</v>
      </c>
      <c r="BM186" s="176" t="s">
        <v>1298</v>
      </c>
    </row>
    <row r="187" spans="1:65" s="2" customFormat="1" ht="24.2" customHeight="1">
      <c r="A187" s="32"/>
      <c r="B187" s="132"/>
      <c r="C187" s="164" t="s">
        <v>322</v>
      </c>
      <c r="D187" s="164" t="s">
        <v>175</v>
      </c>
      <c r="E187" s="165" t="s">
        <v>1093</v>
      </c>
      <c r="F187" s="166" t="s">
        <v>1094</v>
      </c>
      <c r="G187" s="167" t="s">
        <v>178</v>
      </c>
      <c r="H187" s="168">
        <v>11.303000000000001</v>
      </c>
      <c r="I187" s="169"/>
      <c r="J187" s="170"/>
      <c r="K187" s="171"/>
      <c r="L187" s="33"/>
      <c r="M187" s="172" t="s">
        <v>1</v>
      </c>
      <c r="N187" s="173" t="s">
        <v>48</v>
      </c>
      <c r="O187" s="58"/>
      <c r="P187" s="174">
        <f t="shared" si="18"/>
        <v>0</v>
      </c>
      <c r="Q187" s="174">
        <v>0</v>
      </c>
      <c r="R187" s="174">
        <f t="shared" si="19"/>
        <v>0</v>
      </c>
      <c r="S187" s="174">
        <v>0</v>
      </c>
      <c r="T187" s="175">
        <f t="shared" si="20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6" t="s">
        <v>105</v>
      </c>
      <c r="AT187" s="176" t="s">
        <v>175</v>
      </c>
      <c r="AU187" s="176" t="s">
        <v>93</v>
      </c>
      <c r="AY187" s="14" t="s">
        <v>173</v>
      </c>
      <c r="BE187" s="100">
        <f t="shared" si="21"/>
        <v>0</v>
      </c>
      <c r="BF187" s="100">
        <f t="shared" si="22"/>
        <v>0</v>
      </c>
      <c r="BG187" s="100">
        <f t="shared" si="23"/>
        <v>0</v>
      </c>
      <c r="BH187" s="100">
        <f t="shared" si="24"/>
        <v>0</v>
      </c>
      <c r="BI187" s="100">
        <f t="shared" si="25"/>
        <v>0</v>
      </c>
      <c r="BJ187" s="14" t="s">
        <v>93</v>
      </c>
      <c r="BK187" s="100">
        <f t="shared" si="26"/>
        <v>0</v>
      </c>
      <c r="BL187" s="14" t="s">
        <v>105</v>
      </c>
      <c r="BM187" s="176" t="s">
        <v>1299</v>
      </c>
    </row>
    <row r="188" spans="1:65" s="12" customFormat="1" ht="22.9" customHeight="1">
      <c r="B188" s="151"/>
      <c r="D188" s="152" t="s">
        <v>81</v>
      </c>
      <c r="E188" s="162" t="s">
        <v>206</v>
      </c>
      <c r="F188" s="162" t="s">
        <v>238</v>
      </c>
      <c r="I188" s="154"/>
      <c r="J188" s="163"/>
      <c r="L188" s="151"/>
      <c r="M188" s="156"/>
      <c r="N188" s="157"/>
      <c r="O188" s="157"/>
      <c r="P188" s="158">
        <f>SUM(P189:P203)</f>
        <v>0</v>
      </c>
      <c r="Q188" s="157"/>
      <c r="R188" s="158">
        <f>SUM(R189:R203)</f>
        <v>0.4667695</v>
      </c>
      <c r="S188" s="157"/>
      <c r="T188" s="159">
        <f>SUM(T189:T203)</f>
        <v>7.2783860000000011</v>
      </c>
      <c r="AR188" s="152" t="s">
        <v>88</v>
      </c>
      <c r="AT188" s="160" t="s">
        <v>81</v>
      </c>
      <c r="AU188" s="160" t="s">
        <v>88</v>
      </c>
      <c r="AY188" s="152" t="s">
        <v>173</v>
      </c>
      <c r="BK188" s="161">
        <f>SUM(BK189:BK203)</f>
        <v>0</v>
      </c>
    </row>
    <row r="189" spans="1:65" s="2" customFormat="1" ht="24.2" customHeight="1">
      <c r="A189" s="32"/>
      <c r="B189" s="132"/>
      <c r="C189" s="164" t="s">
        <v>328</v>
      </c>
      <c r="D189" s="164" t="s">
        <v>175</v>
      </c>
      <c r="E189" s="165" t="s">
        <v>1128</v>
      </c>
      <c r="F189" s="166" t="s">
        <v>1129</v>
      </c>
      <c r="G189" s="167" t="s">
        <v>261</v>
      </c>
      <c r="H189" s="168">
        <v>7.2949999999999999</v>
      </c>
      <c r="I189" s="169"/>
      <c r="J189" s="170"/>
      <c r="K189" s="171"/>
      <c r="L189" s="33"/>
      <c r="M189" s="172" t="s">
        <v>1</v>
      </c>
      <c r="N189" s="173" t="s">
        <v>48</v>
      </c>
      <c r="O189" s="58"/>
      <c r="P189" s="174">
        <f t="shared" ref="P189:P203" si="27">O189*H189</f>
        <v>0</v>
      </c>
      <c r="Q189" s="174">
        <v>0</v>
      </c>
      <c r="R189" s="174">
        <f t="shared" ref="R189:R203" si="28">Q189*H189</f>
        <v>0</v>
      </c>
      <c r="S189" s="174">
        <v>0</v>
      </c>
      <c r="T189" s="175">
        <f t="shared" ref="T189:T203" si="29"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6" t="s">
        <v>105</v>
      </c>
      <c r="AT189" s="176" t="s">
        <v>175</v>
      </c>
      <c r="AU189" s="176" t="s">
        <v>93</v>
      </c>
      <c r="AY189" s="14" t="s">
        <v>173</v>
      </c>
      <c r="BE189" s="100">
        <f t="shared" ref="BE189:BE203" si="30">IF(N189="základná",J189,0)</f>
        <v>0</v>
      </c>
      <c r="BF189" s="100">
        <f t="shared" ref="BF189:BF203" si="31">IF(N189="znížená",J189,0)</f>
        <v>0</v>
      </c>
      <c r="BG189" s="100">
        <f t="shared" ref="BG189:BG203" si="32">IF(N189="zákl. prenesená",J189,0)</f>
        <v>0</v>
      </c>
      <c r="BH189" s="100">
        <f t="shared" ref="BH189:BH203" si="33">IF(N189="zníž. prenesená",J189,0)</f>
        <v>0</v>
      </c>
      <c r="BI189" s="100">
        <f t="shared" ref="BI189:BI203" si="34">IF(N189="nulová",J189,0)</f>
        <v>0</v>
      </c>
      <c r="BJ189" s="14" t="s">
        <v>93</v>
      </c>
      <c r="BK189" s="100">
        <f t="shared" ref="BK189:BK203" si="35">ROUND(I189*H189,2)</f>
        <v>0</v>
      </c>
      <c r="BL189" s="14" t="s">
        <v>105</v>
      </c>
      <c r="BM189" s="176" t="s">
        <v>1300</v>
      </c>
    </row>
    <row r="190" spans="1:65" s="2" customFormat="1" ht="24.2" customHeight="1">
      <c r="A190" s="32"/>
      <c r="B190" s="132"/>
      <c r="C190" s="164" t="s">
        <v>336</v>
      </c>
      <c r="D190" s="164" t="s">
        <v>175</v>
      </c>
      <c r="E190" s="165" t="s">
        <v>1131</v>
      </c>
      <c r="F190" s="166" t="s">
        <v>1132</v>
      </c>
      <c r="G190" s="167" t="s">
        <v>261</v>
      </c>
      <c r="H190" s="168">
        <v>7.2949999999999999</v>
      </c>
      <c r="I190" s="169"/>
      <c r="J190" s="170"/>
      <c r="K190" s="171"/>
      <c r="L190" s="33"/>
      <c r="M190" s="172" t="s">
        <v>1</v>
      </c>
      <c r="N190" s="173" t="s">
        <v>48</v>
      </c>
      <c r="O190" s="58"/>
      <c r="P190" s="174">
        <f t="shared" si="27"/>
        <v>0</v>
      </c>
      <c r="Q190" s="174">
        <v>6.3820000000000002E-2</v>
      </c>
      <c r="R190" s="174">
        <f t="shared" si="28"/>
        <v>0.46556690000000001</v>
      </c>
      <c r="S190" s="174">
        <v>0</v>
      </c>
      <c r="T190" s="175">
        <f t="shared" si="29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6" t="s">
        <v>105</v>
      </c>
      <c r="AT190" s="176" t="s">
        <v>175</v>
      </c>
      <c r="AU190" s="176" t="s">
        <v>93</v>
      </c>
      <c r="AY190" s="14" t="s">
        <v>173</v>
      </c>
      <c r="BE190" s="100">
        <f t="shared" si="30"/>
        <v>0</v>
      </c>
      <c r="BF190" s="100">
        <f t="shared" si="31"/>
        <v>0</v>
      </c>
      <c r="BG190" s="100">
        <f t="shared" si="32"/>
        <v>0</v>
      </c>
      <c r="BH190" s="100">
        <f t="shared" si="33"/>
        <v>0</v>
      </c>
      <c r="BI190" s="100">
        <f t="shared" si="34"/>
        <v>0</v>
      </c>
      <c r="BJ190" s="14" t="s">
        <v>93</v>
      </c>
      <c r="BK190" s="100">
        <f t="shared" si="35"/>
        <v>0</v>
      </c>
      <c r="BL190" s="14" t="s">
        <v>105</v>
      </c>
      <c r="BM190" s="176" t="s">
        <v>1301</v>
      </c>
    </row>
    <row r="191" spans="1:65" s="2" customFormat="1" ht="37.9" customHeight="1">
      <c r="A191" s="32"/>
      <c r="B191" s="132"/>
      <c r="C191" s="164" t="s">
        <v>340</v>
      </c>
      <c r="D191" s="164" t="s">
        <v>175</v>
      </c>
      <c r="E191" s="165" t="s">
        <v>272</v>
      </c>
      <c r="F191" s="166" t="s">
        <v>273</v>
      </c>
      <c r="G191" s="167" t="s">
        <v>261</v>
      </c>
      <c r="H191" s="168">
        <v>17.18</v>
      </c>
      <c r="I191" s="169"/>
      <c r="J191" s="170"/>
      <c r="K191" s="171"/>
      <c r="L191" s="33"/>
      <c r="M191" s="172" t="s">
        <v>1</v>
      </c>
      <c r="N191" s="173" t="s">
        <v>48</v>
      </c>
      <c r="O191" s="58"/>
      <c r="P191" s="174">
        <f t="shared" si="27"/>
        <v>0</v>
      </c>
      <c r="Q191" s="174">
        <v>6.9999999999999994E-5</v>
      </c>
      <c r="R191" s="174">
        <f t="shared" si="28"/>
        <v>1.2025999999999998E-3</v>
      </c>
      <c r="S191" s="174">
        <v>0</v>
      </c>
      <c r="T191" s="175">
        <f t="shared" si="29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6" t="s">
        <v>105</v>
      </c>
      <c r="AT191" s="176" t="s">
        <v>175</v>
      </c>
      <c r="AU191" s="176" t="s">
        <v>93</v>
      </c>
      <c r="AY191" s="14" t="s">
        <v>173</v>
      </c>
      <c r="BE191" s="100">
        <f t="shared" si="30"/>
        <v>0</v>
      </c>
      <c r="BF191" s="100">
        <f t="shared" si="31"/>
        <v>0</v>
      </c>
      <c r="BG191" s="100">
        <f t="shared" si="32"/>
        <v>0</v>
      </c>
      <c r="BH191" s="100">
        <f t="shared" si="33"/>
        <v>0</v>
      </c>
      <c r="BI191" s="100">
        <f t="shared" si="34"/>
        <v>0</v>
      </c>
      <c r="BJ191" s="14" t="s">
        <v>93</v>
      </c>
      <c r="BK191" s="100">
        <f t="shared" si="35"/>
        <v>0</v>
      </c>
      <c r="BL191" s="14" t="s">
        <v>105</v>
      </c>
      <c r="BM191" s="176" t="s">
        <v>1302</v>
      </c>
    </row>
    <row r="192" spans="1:65" s="2" customFormat="1" ht="24.2" customHeight="1">
      <c r="A192" s="32"/>
      <c r="B192" s="132"/>
      <c r="C192" s="164" t="s">
        <v>345</v>
      </c>
      <c r="D192" s="164" t="s">
        <v>175</v>
      </c>
      <c r="E192" s="165" t="s">
        <v>1144</v>
      </c>
      <c r="F192" s="166" t="s">
        <v>1145</v>
      </c>
      <c r="G192" s="167" t="s">
        <v>178</v>
      </c>
      <c r="H192" s="168">
        <v>12.678000000000001</v>
      </c>
      <c r="I192" s="169"/>
      <c r="J192" s="170"/>
      <c r="K192" s="171"/>
      <c r="L192" s="33"/>
      <c r="M192" s="172" t="s">
        <v>1</v>
      </c>
      <c r="N192" s="173" t="s">
        <v>48</v>
      </c>
      <c r="O192" s="58"/>
      <c r="P192" s="174">
        <f t="shared" si="27"/>
        <v>0</v>
      </c>
      <c r="Q192" s="174">
        <v>0</v>
      </c>
      <c r="R192" s="174">
        <f t="shared" si="28"/>
        <v>0</v>
      </c>
      <c r="S192" s="174">
        <v>0.19600000000000001</v>
      </c>
      <c r="T192" s="175">
        <f t="shared" si="29"/>
        <v>2.4848880000000002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6" t="s">
        <v>105</v>
      </c>
      <c r="AT192" s="176" t="s">
        <v>175</v>
      </c>
      <c r="AU192" s="176" t="s">
        <v>93</v>
      </c>
      <c r="AY192" s="14" t="s">
        <v>173</v>
      </c>
      <c r="BE192" s="100">
        <f t="shared" si="30"/>
        <v>0</v>
      </c>
      <c r="BF192" s="100">
        <f t="shared" si="31"/>
        <v>0</v>
      </c>
      <c r="BG192" s="100">
        <f t="shared" si="32"/>
        <v>0</v>
      </c>
      <c r="BH192" s="100">
        <f t="shared" si="33"/>
        <v>0</v>
      </c>
      <c r="BI192" s="100">
        <f t="shared" si="34"/>
        <v>0</v>
      </c>
      <c r="BJ192" s="14" t="s">
        <v>93</v>
      </c>
      <c r="BK192" s="100">
        <f t="shared" si="35"/>
        <v>0</v>
      </c>
      <c r="BL192" s="14" t="s">
        <v>105</v>
      </c>
      <c r="BM192" s="176" t="s">
        <v>1303</v>
      </c>
    </row>
    <row r="193" spans="1:65" s="2" customFormat="1" ht="24.2" customHeight="1">
      <c r="A193" s="32"/>
      <c r="B193" s="132"/>
      <c r="C193" s="164" t="s">
        <v>351</v>
      </c>
      <c r="D193" s="164" t="s">
        <v>175</v>
      </c>
      <c r="E193" s="165" t="s">
        <v>1304</v>
      </c>
      <c r="F193" s="166" t="s">
        <v>1305</v>
      </c>
      <c r="G193" s="167" t="s">
        <v>261</v>
      </c>
      <c r="H193" s="168">
        <v>12.425000000000001</v>
      </c>
      <c r="I193" s="169"/>
      <c r="J193" s="170"/>
      <c r="K193" s="171"/>
      <c r="L193" s="33"/>
      <c r="M193" s="172" t="s">
        <v>1</v>
      </c>
      <c r="N193" s="173" t="s">
        <v>48</v>
      </c>
      <c r="O193" s="58"/>
      <c r="P193" s="174">
        <f t="shared" si="27"/>
        <v>0</v>
      </c>
      <c r="Q193" s="174">
        <v>0</v>
      </c>
      <c r="R193" s="174">
        <f t="shared" si="28"/>
        <v>0</v>
      </c>
      <c r="S193" s="174">
        <v>7.0000000000000007E-2</v>
      </c>
      <c r="T193" s="175">
        <f t="shared" si="29"/>
        <v>0.86975000000000013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6" t="s">
        <v>105</v>
      </c>
      <c r="AT193" s="176" t="s">
        <v>175</v>
      </c>
      <c r="AU193" s="176" t="s">
        <v>93</v>
      </c>
      <c r="AY193" s="14" t="s">
        <v>173</v>
      </c>
      <c r="BE193" s="100">
        <f t="shared" si="30"/>
        <v>0</v>
      </c>
      <c r="BF193" s="100">
        <f t="shared" si="31"/>
        <v>0</v>
      </c>
      <c r="BG193" s="100">
        <f t="shared" si="32"/>
        <v>0</v>
      </c>
      <c r="BH193" s="100">
        <f t="shared" si="33"/>
        <v>0</v>
      </c>
      <c r="BI193" s="100">
        <f t="shared" si="34"/>
        <v>0</v>
      </c>
      <c r="BJ193" s="14" t="s">
        <v>93</v>
      </c>
      <c r="BK193" s="100">
        <f t="shared" si="35"/>
        <v>0</v>
      </c>
      <c r="BL193" s="14" t="s">
        <v>105</v>
      </c>
      <c r="BM193" s="176" t="s">
        <v>1306</v>
      </c>
    </row>
    <row r="194" spans="1:65" s="2" customFormat="1" ht="37.9" customHeight="1">
      <c r="A194" s="32"/>
      <c r="B194" s="132"/>
      <c r="C194" s="164" t="s">
        <v>355</v>
      </c>
      <c r="D194" s="164" t="s">
        <v>175</v>
      </c>
      <c r="E194" s="165" t="s">
        <v>1147</v>
      </c>
      <c r="F194" s="166" t="s">
        <v>1148</v>
      </c>
      <c r="G194" s="167" t="s">
        <v>178</v>
      </c>
      <c r="H194" s="168">
        <v>12.678000000000001</v>
      </c>
      <c r="I194" s="169"/>
      <c r="J194" s="170"/>
      <c r="K194" s="171"/>
      <c r="L194" s="33"/>
      <c r="M194" s="172" t="s">
        <v>1</v>
      </c>
      <c r="N194" s="173" t="s">
        <v>48</v>
      </c>
      <c r="O194" s="58"/>
      <c r="P194" s="174">
        <f t="shared" si="27"/>
        <v>0</v>
      </c>
      <c r="Q194" s="174">
        <v>0</v>
      </c>
      <c r="R194" s="174">
        <f t="shared" si="28"/>
        <v>0</v>
      </c>
      <c r="S194" s="174">
        <v>0.183</v>
      </c>
      <c r="T194" s="175">
        <f t="shared" si="29"/>
        <v>2.320074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6" t="s">
        <v>105</v>
      </c>
      <c r="AT194" s="176" t="s">
        <v>175</v>
      </c>
      <c r="AU194" s="176" t="s">
        <v>93</v>
      </c>
      <c r="AY194" s="14" t="s">
        <v>173</v>
      </c>
      <c r="BE194" s="100">
        <f t="shared" si="30"/>
        <v>0</v>
      </c>
      <c r="BF194" s="100">
        <f t="shared" si="31"/>
        <v>0</v>
      </c>
      <c r="BG194" s="100">
        <f t="shared" si="32"/>
        <v>0</v>
      </c>
      <c r="BH194" s="100">
        <f t="shared" si="33"/>
        <v>0</v>
      </c>
      <c r="BI194" s="100">
        <f t="shared" si="34"/>
        <v>0</v>
      </c>
      <c r="BJ194" s="14" t="s">
        <v>93</v>
      </c>
      <c r="BK194" s="100">
        <f t="shared" si="35"/>
        <v>0</v>
      </c>
      <c r="BL194" s="14" t="s">
        <v>105</v>
      </c>
      <c r="BM194" s="176" t="s">
        <v>1307</v>
      </c>
    </row>
    <row r="195" spans="1:65" s="2" customFormat="1" ht="24.2" customHeight="1">
      <c r="A195" s="32"/>
      <c r="B195" s="132"/>
      <c r="C195" s="164" t="s">
        <v>359</v>
      </c>
      <c r="D195" s="164" t="s">
        <v>175</v>
      </c>
      <c r="E195" s="165" t="s">
        <v>1150</v>
      </c>
      <c r="F195" s="166" t="s">
        <v>1151</v>
      </c>
      <c r="G195" s="167" t="s">
        <v>178</v>
      </c>
      <c r="H195" s="168">
        <v>11.303000000000001</v>
      </c>
      <c r="I195" s="169"/>
      <c r="J195" s="170"/>
      <c r="K195" s="171"/>
      <c r="L195" s="33"/>
      <c r="M195" s="172" t="s">
        <v>1</v>
      </c>
      <c r="N195" s="173" t="s">
        <v>48</v>
      </c>
      <c r="O195" s="58"/>
      <c r="P195" s="174">
        <f t="shared" si="27"/>
        <v>0</v>
      </c>
      <c r="Q195" s="174">
        <v>0</v>
      </c>
      <c r="R195" s="174">
        <f t="shared" si="28"/>
        <v>0</v>
      </c>
      <c r="S195" s="174">
        <v>4.5999999999999999E-2</v>
      </c>
      <c r="T195" s="175">
        <f t="shared" si="29"/>
        <v>0.51993800000000001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6" t="s">
        <v>105</v>
      </c>
      <c r="AT195" s="176" t="s">
        <v>175</v>
      </c>
      <c r="AU195" s="176" t="s">
        <v>93</v>
      </c>
      <c r="AY195" s="14" t="s">
        <v>173</v>
      </c>
      <c r="BE195" s="100">
        <f t="shared" si="30"/>
        <v>0</v>
      </c>
      <c r="BF195" s="100">
        <f t="shared" si="31"/>
        <v>0</v>
      </c>
      <c r="BG195" s="100">
        <f t="shared" si="32"/>
        <v>0</v>
      </c>
      <c r="BH195" s="100">
        <f t="shared" si="33"/>
        <v>0</v>
      </c>
      <c r="BI195" s="100">
        <f t="shared" si="34"/>
        <v>0</v>
      </c>
      <c r="BJ195" s="14" t="s">
        <v>93</v>
      </c>
      <c r="BK195" s="100">
        <f t="shared" si="35"/>
        <v>0</v>
      </c>
      <c r="BL195" s="14" t="s">
        <v>105</v>
      </c>
      <c r="BM195" s="176" t="s">
        <v>1308</v>
      </c>
    </row>
    <row r="196" spans="1:65" s="2" customFormat="1" ht="24.2" customHeight="1">
      <c r="A196" s="32"/>
      <c r="B196" s="132"/>
      <c r="C196" s="164" t="s">
        <v>364</v>
      </c>
      <c r="D196" s="164" t="s">
        <v>175</v>
      </c>
      <c r="E196" s="165" t="s">
        <v>1153</v>
      </c>
      <c r="F196" s="166" t="s">
        <v>1154</v>
      </c>
      <c r="G196" s="167" t="s">
        <v>178</v>
      </c>
      <c r="H196" s="168">
        <v>11.303000000000001</v>
      </c>
      <c r="I196" s="169"/>
      <c r="J196" s="170"/>
      <c r="K196" s="171"/>
      <c r="L196" s="33"/>
      <c r="M196" s="172" t="s">
        <v>1</v>
      </c>
      <c r="N196" s="173" t="s">
        <v>48</v>
      </c>
      <c r="O196" s="58"/>
      <c r="P196" s="174">
        <f t="shared" si="27"/>
        <v>0</v>
      </c>
      <c r="Q196" s="174">
        <v>0</v>
      </c>
      <c r="R196" s="174">
        <f t="shared" si="28"/>
        <v>0</v>
      </c>
      <c r="S196" s="174">
        <v>1.4E-2</v>
      </c>
      <c r="T196" s="175">
        <f t="shared" si="29"/>
        <v>0.15824200000000002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6" t="s">
        <v>105</v>
      </c>
      <c r="AT196" s="176" t="s">
        <v>175</v>
      </c>
      <c r="AU196" s="176" t="s">
        <v>93</v>
      </c>
      <c r="AY196" s="14" t="s">
        <v>173</v>
      </c>
      <c r="BE196" s="100">
        <f t="shared" si="30"/>
        <v>0</v>
      </c>
      <c r="BF196" s="100">
        <f t="shared" si="31"/>
        <v>0</v>
      </c>
      <c r="BG196" s="100">
        <f t="shared" si="32"/>
        <v>0</v>
      </c>
      <c r="BH196" s="100">
        <f t="shared" si="33"/>
        <v>0</v>
      </c>
      <c r="BI196" s="100">
        <f t="shared" si="34"/>
        <v>0</v>
      </c>
      <c r="BJ196" s="14" t="s">
        <v>93</v>
      </c>
      <c r="BK196" s="100">
        <f t="shared" si="35"/>
        <v>0</v>
      </c>
      <c r="BL196" s="14" t="s">
        <v>105</v>
      </c>
      <c r="BM196" s="176" t="s">
        <v>1309</v>
      </c>
    </row>
    <row r="197" spans="1:65" s="2" customFormat="1" ht="24.2" customHeight="1">
      <c r="A197" s="32"/>
      <c r="B197" s="132"/>
      <c r="C197" s="164" t="s">
        <v>489</v>
      </c>
      <c r="D197" s="164" t="s">
        <v>175</v>
      </c>
      <c r="E197" s="165" t="s">
        <v>1156</v>
      </c>
      <c r="F197" s="166" t="s">
        <v>1157</v>
      </c>
      <c r="G197" s="167" t="s">
        <v>178</v>
      </c>
      <c r="H197" s="168">
        <v>12.678000000000001</v>
      </c>
      <c r="I197" s="169"/>
      <c r="J197" s="170"/>
      <c r="K197" s="171"/>
      <c r="L197" s="33"/>
      <c r="M197" s="172" t="s">
        <v>1</v>
      </c>
      <c r="N197" s="173" t="s">
        <v>48</v>
      </c>
      <c r="O197" s="58"/>
      <c r="P197" s="174">
        <f t="shared" si="27"/>
        <v>0</v>
      </c>
      <c r="Q197" s="174">
        <v>0</v>
      </c>
      <c r="R197" s="174">
        <f t="shared" si="28"/>
        <v>0</v>
      </c>
      <c r="S197" s="174">
        <v>7.2999999999999995E-2</v>
      </c>
      <c r="T197" s="175">
        <f t="shared" si="29"/>
        <v>0.92549400000000004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6" t="s">
        <v>105</v>
      </c>
      <c r="AT197" s="176" t="s">
        <v>175</v>
      </c>
      <c r="AU197" s="176" t="s">
        <v>93</v>
      </c>
      <c r="AY197" s="14" t="s">
        <v>173</v>
      </c>
      <c r="BE197" s="100">
        <f t="shared" si="30"/>
        <v>0</v>
      </c>
      <c r="BF197" s="100">
        <f t="shared" si="31"/>
        <v>0</v>
      </c>
      <c r="BG197" s="100">
        <f t="shared" si="32"/>
        <v>0</v>
      </c>
      <c r="BH197" s="100">
        <f t="shared" si="33"/>
        <v>0</v>
      </c>
      <c r="BI197" s="100">
        <f t="shared" si="34"/>
        <v>0</v>
      </c>
      <c r="BJ197" s="14" t="s">
        <v>93</v>
      </c>
      <c r="BK197" s="100">
        <f t="shared" si="35"/>
        <v>0</v>
      </c>
      <c r="BL197" s="14" t="s">
        <v>105</v>
      </c>
      <c r="BM197" s="176" t="s">
        <v>1310</v>
      </c>
    </row>
    <row r="198" spans="1:65" s="2" customFormat="1" ht="14.45" customHeight="1">
      <c r="A198" s="32"/>
      <c r="B198" s="132"/>
      <c r="C198" s="164" t="s">
        <v>493</v>
      </c>
      <c r="D198" s="164" t="s">
        <v>175</v>
      </c>
      <c r="E198" s="165" t="s">
        <v>298</v>
      </c>
      <c r="F198" s="166" t="s">
        <v>299</v>
      </c>
      <c r="G198" s="167" t="s">
        <v>300</v>
      </c>
      <c r="H198" s="168">
        <v>8.5429999999999993</v>
      </c>
      <c r="I198" s="169"/>
      <c r="J198" s="170"/>
      <c r="K198" s="171"/>
      <c r="L198" s="33"/>
      <c r="M198" s="172" t="s">
        <v>1</v>
      </c>
      <c r="N198" s="173" t="s">
        <v>48</v>
      </c>
      <c r="O198" s="58"/>
      <c r="P198" s="174">
        <f t="shared" si="27"/>
        <v>0</v>
      </c>
      <c r="Q198" s="174">
        <v>0</v>
      </c>
      <c r="R198" s="174">
        <f t="shared" si="28"/>
        <v>0</v>
      </c>
      <c r="S198" s="174">
        <v>0</v>
      </c>
      <c r="T198" s="175">
        <f t="shared" si="29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6" t="s">
        <v>105</v>
      </c>
      <c r="AT198" s="176" t="s">
        <v>175</v>
      </c>
      <c r="AU198" s="176" t="s">
        <v>93</v>
      </c>
      <c r="AY198" s="14" t="s">
        <v>173</v>
      </c>
      <c r="BE198" s="100">
        <f t="shared" si="30"/>
        <v>0</v>
      </c>
      <c r="BF198" s="100">
        <f t="shared" si="31"/>
        <v>0</v>
      </c>
      <c r="BG198" s="100">
        <f t="shared" si="32"/>
        <v>0</v>
      </c>
      <c r="BH198" s="100">
        <f t="shared" si="33"/>
        <v>0</v>
      </c>
      <c r="BI198" s="100">
        <f t="shared" si="34"/>
        <v>0</v>
      </c>
      <c r="BJ198" s="14" t="s">
        <v>93</v>
      </c>
      <c r="BK198" s="100">
        <f t="shared" si="35"/>
        <v>0</v>
      </c>
      <c r="BL198" s="14" t="s">
        <v>105</v>
      </c>
      <c r="BM198" s="176" t="s">
        <v>1311</v>
      </c>
    </row>
    <row r="199" spans="1:65" s="2" customFormat="1" ht="14.45" customHeight="1">
      <c r="A199" s="32"/>
      <c r="B199" s="132"/>
      <c r="C199" s="164" t="s">
        <v>497</v>
      </c>
      <c r="D199" s="164" t="s">
        <v>175</v>
      </c>
      <c r="E199" s="165" t="s">
        <v>307</v>
      </c>
      <c r="F199" s="166" t="s">
        <v>308</v>
      </c>
      <c r="G199" s="167" t="s">
        <v>300</v>
      </c>
      <c r="H199" s="168">
        <v>8.5429999999999993</v>
      </c>
      <c r="I199" s="169"/>
      <c r="J199" s="170"/>
      <c r="K199" s="171"/>
      <c r="L199" s="33"/>
      <c r="M199" s="172" t="s">
        <v>1</v>
      </c>
      <c r="N199" s="173" t="s">
        <v>48</v>
      </c>
      <c r="O199" s="58"/>
      <c r="P199" s="174">
        <f t="shared" si="27"/>
        <v>0</v>
      </c>
      <c r="Q199" s="174">
        <v>0</v>
      </c>
      <c r="R199" s="174">
        <f t="shared" si="28"/>
        <v>0</v>
      </c>
      <c r="S199" s="174">
        <v>0</v>
      </c>
      <c r="T199" s="175">
        <f t="shared" si="29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6" t="s">
        <v>105</v>
      </c>
      <c r="AT199" s="176" t="s">
        <v>175</v>
      </c>
      <c r="AU199" s="176" t="s">
        <v>93</v>
      </c>
      <c r="AY199" s="14" t="s">
        <v>173</v>
      </c>
      <c r="BE199" s="100">
        <f t="shared" si="30"/>
        <v>0</v>
      </c>
      <c r="BF199" s="100">
        <f t="shared" si="31"/>
        <v>0</v>
      </c>
      <c r="BG199" s="100">
        <f t="shared" si="32"/>
        <v>0</v>
      </c>
      <c r="BH199" s="100">
        <f t="shared" si="33"/>
        <v>0</v>
      </c>
      <c r="BI199" s="100">
        <f t="shared" si="34"/>
        <v>0</v>
      </c>
      <c r="BJ199" s="14" t="s">
        <v>93</v>
      </c>
      <c r="BK199" s="100">
        <f t="shared" si="35"/>
        <v>0</v>
      </c>
      <c r="BL199" s="14" t="s">
        <v>105</v>
      </c>
      <c r="BM199" s="176" t="s">
        <v>1312</v>
      </c>
    </row>
    <row r="200" spans="1:65" s="2" customFormat="1" ht="24.2" customHeight="1">
      <c r="A200" s="32"/>
      <c r="B200" s="132"/>
      <c r="C200" s="164" t="s">
        <v>501</v>
      </c>
      <c r="D200" s="164" t="s">
        <v>175</v>
      </c>
      <c r="E200" s="165" t="s">
        <v>311</v>
      </c>
      <c r="F200" s="166" t="s">
        <v>312</v>
      </c>
      <c r="G200" s="167" t="s">
        <v>300</v>
      </c>
      <c r="H200" s="168">
        <v>128.14500000000001</v>
      </c>
      <c r="I200" s="169"/>
      <c r="J200" s="170"/>
      <c r="K200" s="171"/>
      <c r="L200" s="33"/>
      <c r="M200" s="172" t="s">
        <v>1</v>
      </c>
      <c r="N200" s="173" t="s">
        <v>48</v>
      </c>
      <c r="O200" s="58"/>
      <c r="P200" s="174">
        <f t="shared" si="27"/>
        <v>0</v>
      </c>
      <c r="Q200" s="174">
        <v>0</v>
      </c>
      <c r="R200" s="174">
        <f t="shared" si="28"/>
        <v>0</v>
      </c>
      <c r="S200" s="174">
        <v>0</v>
      </c>
      <c r="T200" s="175">
        <f t="shared" si="29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6" t="s">
        <v>105</v>
      </c>
      <c r="AT200" s="176" t="s">
        <v>175</v>
      </c>
      <c r="AU200" s="176" t="s">
        <v>93</v>
      </c>
      <c r="AY200" s="14" t="s">
        <v>173</v>
      </c>
      <c r="BE200" s="100">
        <f t="shared" si="30"/>
        <v>0</v>
      </c>
      <c r="BF200" s="100">
        <f t="shared" si="31"/>
        <v>0</v>
      </c>
      <c r="BG200" s="100">
        <f t="shared" si="32"/>
        <v>0</v>
      </c>
      <c r="BH200" s="100">
        <f t="shared" si="33"/>
        <v>0</v>
      </c>
      <c r="BI200" s="100">
        <f t="shared" si="34"/>
        <v>0</v>
      </c>
      <c r="BJ200" s="14" t="s">
        <v>93</v>
      </c>
      <c r="BK200" s="100">
        <f t="shared" si="35"/>
        <v>0</v>
      </c>
      <c r="BL200" s="14" t="s">
        <v>105</v>
      </c>
      <c r="BM200" s="176" t="s">
        <v>1313</v>
      </c>
    </row>
    <row r="201" spans="1:65" s="2" customFormat="1" ht="24.2" customHeight="1">
      <c r="A201" s="32"/>
      <c r="B201" s="132"/>
      <c r="C201" s="164" t="s">
        <v>505</v>
      </c>
      <c r="D201" s="164" t="s">
        <v>175</v>
      </c>
      <c r="E201" s="165" t="s">
        <v>315</v>
      </c>
      <c r="F201" s="166" t="s">
        <v>316</v>
      </c>
      <c r="G201" s="167" t="s">
        <v>300</v>
      </c>
      <c r="H201" s="168">
        <v>8.5429999999999993</v>
      </c>
      <c r="I201" s="169"/>
      <c r="J201" s="170"/>
      <c r="K201" s="171"/>
      <c r="L201" s="33"/>
      <c r="M201" s="172" t="s">
        <v>1</v>
      </c>
      <c r="N201" s="173" t="s">
        <v>48</v>
      </c>
      <c r="O201" s="58"/>
      <c r="P201" s="174">
        <f t="shared" si="27"/>
        <v>0</v>
      </c>
      <c r="Q201" s="174">
        <v>0</v>
      </c>
      <c r="R201" s="174">
        <f t="shared" si="28"/>
        <v>0</v>
      </c>
      <c r="S201" s="174">
        <v>0</v>
      </c>
      <c r="T201" s="175">
        <f t="shared" si="29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6" t="s">
        <v>105</v>
      </c>
      <c r="AT201" s="176" t="s">
        <v>175</v>
      </c>
      <c r="AU201" s="176" t="s">
        <v>93</v>
      </c>
      <c r="AY201" s="14" t="s">
        <v>173</v>
      </c>
      <c r="BE201" s="100">
        <f t="shared" si="30"/>
        <v>0</v>
      </c>
      <c r="BF201" s="100">
        <f t="shared" si="31"/>
        <v>0</v>
      </c>
      <c r="BG201" s="100">
        <f t="shared" si="32"/>
        <v>0</v>
      </c>
      <c r="BH201" s="100">
        <f t="shared" si="33"/>
        <v>0</v>
      </c>
      <c r="BI201" s="100">
        <f t="shared" si="34"/>
        <v>0</v>
      </c>
      <c r="BJ201" s="14" t="s">
        <v>93</v>
      </c>
      <c r="BK201" s="100">
        <f t="shared" si="35"/>
        <v>0</v>
      </c>
      <c r="BL201" s="14" t="s">
        <v>105</v>
      </c>
      <c r="BM201" s="176" t="s">
        <v>1314</v>
      </c>
    </row>
    <row r="202" spans="1:65" s="2" customFormat="1" ht="24.2" customHeight="1">
      <c r="A202" s="32"/>
      <c r="B202" s="132"/>
      <c r="C202" s="164" t="s">
        <v>509</v>
      </c>
      <c r="D202" s="164" t="s">
        <v>175</v>
      </c>
      <c r="E202" s="165" t="s">
        <v>319</v>
      </c>
      <c r="F202" s="166" t="s">
        <v>320</v>
      </c>
      <c r="G202" s="167" t="s">
        <v>300</v>
      </c>
      <c r="H202" s="168">
        <v>68.343999999999994</v>
      </c>
      <c r="I202" s="169"/>
      <c r="J202" s="170"/>
      <c r="K202" s="171"/>
      <c r="L202" s="33"/>
      <c r="M202" s="172" t="s">
        <v>1</v>
      </c>
      <c r="N202" s="173" t="s">
        <v>48</v>
      </c>
      <c r="O202" s="58"/>
      <c r="P202" s="174">
        <f t="shared" si="27"/>
        <v>0</v>
      </c>
      <c r="Q202" s="174">
        <v>0</v>
      </c>
      <c r="R202" s="174">
        <f t="shared" si="28"/>
        <v>0</v>
      </c>
      <c r="S202" s="174">
        <v>0</v>
      </c>
      <c r="T202" s="175">
        <f t="shared" si="29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6" t="s">
        <v>105</v>
      </c>
      <c r="AT202" s="176" t="s">
        <v>175</v>
      </c>
      <c r="AU202" s="176" t="s">
        <v>93</v>
      </c>
      <c r="AY202" s="14" t="s">
        <v>173</v>
      </c>
      <c r="BE202" s="100">
        <f t="shared" si="30"/>
        <v>0</v>
      </c>
      <c r="BF202" s="100">
        <f t="shared" si="31"/>
        <v>0</v>
      </c>
      <c r="BG202" s="100">
        <f t="shared" si="32"/>
        <v>0</v>
      </c>
      <c r="BH202" s="100">
        <f t="shared" si="33"/>
        <v>0</v>
      </c>
      <c r="BI202" s="100">
        <f t="shared" si="34"/>
        <v>0</v>
      </c>
      <c r="BJ202" s="14" t="s">
        <v>93</v>
      </c>
      <c r="BK202" s="100">
        <f t="shared" si="35"/>
        <v>0</v>
      </c>
      <c r="BL202" s="14" t="s">
        <v>105</v>
      </c>
      <c r="BM202" s="176" t="s">
        <v>1315</v>
      </c>
    </row>
    <row r="203" spans="1:65" s="2" customFormat="1" ht="24.2" customHeight="1">
      <c r="A203" s="32"/>
      <c r="B203" s="132"/>
      <c r="C203" s="164" t="s">
        <v>513</v>
      </c>
      <c r="D203" s="164" t="s">
        <v>175</v>
      </c>
      <c r="E203" s="165" t="s">
        <v>323</v>
      </c>
      <c r="F203" s="166" t="s">
        <v>324</v>
      </c>
      <c r="G203" s="167" t="s">
        <v>300</v>
      </c>
      <c r="H203" s="168">
        <v>8.5429999999999993</v>
      </c>
      <c r="I203" s="169"/>
      <c r="J203" s="170"/>
      <c r="K203" s="171"/>
      <c r="L203" s="33"/>
      <c r="M203" s="172" t="s">
        <v>1</v>
      </c>
      <c r="N203" s="173" t="s">
        <v>48</v>
      </c>
      <c r="O203" s="58"/>
      <c r="P203" s="174">
        <f t="shared" si="27"/>
        <v>0</v>
      </c>
      <c r="Q203" s="174">
        <v>0</v>
      </c>
      <c r="R203" s="174">
        <f t="shared" si="28"/>
        <v>0</v>
      </c>
      <c r="S203" s="174">
        <v>0</v>
      </c>
      <c r="T203" s="175">
        <f t="shared" si="29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6" t="s">
        <v>105</v>
      </c>
      <c r="AT203" s="176" t="s">
        <v>175</v>
      </c>
      <c r="AU203" s="176" t="s">
        <v>93</v>
      </c>
      <c r="AY203" s="14" t="s">
        <v>173</v>
      </c>
      <c r="BE203" s="100">
        <f t="shared" si="30"/>
        <v>0</v>
      </c>
      <c r="BF203" s="100">
        <f t="shared" si="31"/>
        <v>0</v>
      </c>
      <c r="BG203" s="100">
        <f t="shared" si="32"/>
        <v>0</v>
      </c>
      <c r="BH203" s="100">
        <f t="shared" si="33"/>
        <v>0</v>
      </c>
      <c r="BI203" s="100">
        <f t="shared" si="34"/>
        <v>0</v>
      </c>
      <c r="BJ203" s="14" t="s">
        <v>93</v>
      </c>
      <c r="BK203" s="100">
        <f t="shared" si="35"/>
        <v>0</v>
      </c>
      <c r="BL203" s="14" t="s">
        <v>105</v>
      </c>
      <c r="BM203" s="176" t="s">
        <v>1316</v>
      </c>
    </row>
    <row r="204" spans="1:65" s="12" customFormat="1" ht="22.9" customHeight="1">
      <c r="B204" s="151"/>
      <c r="D204" s="152" t="s">
        <v>81</v>
      </c>
      <c r="E204" s="162" t="s">
        <v>326</v>
      </c>
      <c r="F204" s="162" t="s">
        <v>327</v>
      </c>
      <c r="I204" s="154"/>
      <c r="J204" s="163"/>
      <c r="L204" s="151"/>
      <c r="M204" s="156"/>
      <c r="N204" s="157"/>
      <c r="O204" s="157"/>
      <c r="P204" s="158">
        <f>P205</f>
        <v>0</v>
      </c>
      <c r="Q204" s="157"/>
      <c r="R204" s="158">
        <f>R205</f>
        <v>0</v>
      </c>
      <c r="S204" s="157"/>
      <c r="T204" s="159">
        <f>T205</f>
        <v>0</v>
      </c>
      <c r="AR204" s="152" t="s">
        <v>88</v>
      </c>
      <c r="AT204" s="160" t="s">
        <v>81</v>
      </c>
      <c r="AU204" s="160" t="s">
        <v>88</v>
      </c>
      <c r="AY204" s="152" t="s">
        <v>173</v>
      </c>
      <c r="BK204" s="161">
        <f>BK205</f>
        <v>0</v>
      </c>
    </row>
    <row r="205" spans="1:65" s="2" customFormat="1" ht="24.2" customHeight="1">
      <c r="A205" s="32"/>
      <c r="B205" s="132"/>
      <c r="C205" s="164" t="s">
        <v>517</v>
      </c>
      <c r="D205" s="164" t="s">
        <v>175</v>
      </c>
      <c r="E205" s="165" t="s">
        <v>329</v>
      </c>
      <c r="F205" s="166" t="s">
        <v>330</v>
      </c>
      <c r="G205" s="167" t="s">
        <v>300</v>
      </c>
      <c r="H205" s="168">
        <v>33.997999999999998</v>
      </c>
      <c r="I205" s="169"/>
      <c r="J205" s="170"/>
      <c r="K205" s="171"/>
      <c r="L205" s="33"/>
      <c r="M205" s="172" t="s">
        <v>1</v>
      </c>
      <c r="N205" s="173" t="s">
        <v>48</v>
      </c>
      <c r="O205" s="58"/>
      <c r="P205" s="174">
        <f>O205*H205</f>
        <v>0</v>
      </c>
      <c r="Q205" s="174">
        <v>0</v>
      </c>
      <c r="R205" s="174">
        <f>Q205*H205</f>
        <v>0</v>
      </c>
      <c r="S205" s="174">
        <v>0</v>
      </c>
      <c r="T205" s="175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6" t="s">
        <v>105</v>
      </c>
      <c r="AT205" s="176" t="s">
        <v>175</v>
      </c>
      <c r="AU205" s="176" t="s">
        <v>93</v>
      </c>
      <c r="AY205" s="14" t="s">
        <v>173</v>
      </c>
      <c r="BE205" s="100">
        <f>IF(N205="základná",J205,0)</f>
        <v>0</v>
      </c>
      <c r="BF205" s="100">
        <f>IF(N205="znížená",J205,0)</f>
        <v>0</v>
      </c>
      <c r="BG205" s="100">
        <f>IF(N205="zákl. prenesená",J205,0)</f>
        <v>0</v>
      </c>
      <c r="BH205" s="100">
        <f>IF(N205="zníž. prenesená",J205,0)</f>
        <v>0</v>
      </c>
      <c r="BI205" s="100">
        <f>IF(N205="nulová",J205,0)</f>
        <v>0</v>
      </c>
      <c r="BJ205" s="14" t="s">
        <v>93</v>
      </c>
      <c r="BK205" s="100">
        <f>ROUND(I205*H205,2)</f>
        <v>0</v>
      </c>
      <c r="BL205" s="14" t="s">
        <v>105</v>
      </c>
      <c r="BM205" s="176" t="s">
        <v>1317</v>
      </c>
    </row>
    <row r="206" spans="1:65" s="12" customFormat="1" ht="25.9" customHeight="1">
      <c r="B206" s="151"/>
      <c r="D206" s="152" t="s">
        <v>81</v>
      </c>
      <c r="E206" s="153" t="s">
        <v>332</v>
      </c>
      <c r="F206" s="153" t="s">
        <v>333</v>
      </c>
      <c r="I206" s="154"/>
      <c r="J206" s="155"/>
      <c r="L206" s="151"/>
      <c r="M206" s="156"/>
      <c r="N206" s="157"/>
      <c r="O206" s="157"/>
      <c r="P206" s="158">
        <f>P207+P213+P222+P227+P233</f>
        <v>0</v>
      </c>
      <c r="Q206" s="157"/>
      <c r="R206" s="158">
        <f>R207+R213+R222+R227+R233</f>
        <v>0.43462945999999997</v>
      </c>
      <c r="S206" s="157"/>
      <c r="T206" s="159">
        <f>T207+T213+T222+T227+T233</f>
        <v>2.7560000000000001E-2</v>
      </c>
      <c r="AR206" s="152" t="s">
        <v>93</v>
      </c>
      <c r="AT206" s="160" t="s">
        <v>81</v>
      </c>
      <c r="AU206" s="160" t="s">
        <v>82</v>
      </c>
      <c r="AY206" s="152" t="s">
        <v>173</v>
      </c>
      <c r="BK206" s="161">
        <f>BK207+BK213+BK222+BK227+BK233</f>
        <v>0</v>
      </c>
    </row>
    <row r="207" spans="1:65" s="12" customFormat="1" ht="22.9" customHeight="1">
      <c r="B207" s="151"/>
      <c r="D207" s="152" t="s">
        <v>81</v>
      </c>
      <c r="E207" s="162" t="s">
        <v>1166</v>
      </c>
      <c r="F207" s="162" t="s">
        <v>1167</v>
      </c>
      <c r="I207" s="154"/>
      <c r="J207" s="163"/>
      <c r="L207" s="151"/>
      <c r="M207" s="156"/>
      <c r="N207" s="157"/>
      <c r="O207" s="157"/>
      <c r="P207" s="158">
        <f>SUM(P208:P212)</f>
        <v>0</v>
      </c>
      <c r="Q207" s="157"/>
      <c r="R207" s="158">
        <f>SUM(R208:R212)</f>
        <v>0.26233403999999999</v>
      </c>
      <c r="S207" s="157"/>
      <c r="T207" s="159">
        <f>SUM(T208:T212)</f>
        <v>0</v>
      </c>
      <c r="AR207" s="152" t="s">
        <v>93</v>
      </c>
      <c r="AT207" s="160" t="s">
        <v>81</v>
      </c>
      <c r="AU207" s="160" t="s">
        <v>88</v>
      </c>
      <c r="AY207" s="152" t="s">
        <v>173</v>
      </c>
      <c r="BK207" s="161">
        <f>SUM(BK208:BK212)</f>
        <v>0</v>
      </c>
    </row>
    <row r="208" spans="1:65" s="2" customFormat="1" ht="37.9" customHeight="1">
      <c r="A208" s="32"/>
      <c r="B208" s="132"/>
      <c r="C208" s="164" t="s">
        <v>523</v>
      </c>
      <c r="D208" s="164" t="s">
        <v>175</v>
      </c>
      <c r="E208" s="165" t="s">
        <v>1172</v>
      </c>
      <c r="F208" s="166" t="s">
        <v>1173</v>
      </c>
      <c r="G208" s="167" t="s">
        <v>178</v>
      </c>
      <c r="H208" s="168">
        <v>23.939</v>
      </c>
      <c r="I208" s="169"/>
      <c r="J208" s="170"/>
      <c r="K208" s="171"/>
      <c r="L208" s="33"/>
      <c r="M208" s="172" t="s">
        <v>1</v>
      </c>
      <c r="N208" s="173" t="s">
        <v>48</v>
      </c>
      <c r="O208" s="58"/>
      <c r="P208" s="174">
        <f>O208*H208</f>
        <v>0</v>
      </c>
      <c r="Q208" s="174">
        <v>1.1E-4</v>
      </c>
      <c r="R208" s="174">
        <f>Q208*H208</f>
        <v>2.6332899999999999E-3</v>
      </c>
      <c r="S208" s="174">
        <v>0</v>
      </c>
      <c r="T208" s="175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6" t="s">
        <v>234</v>
      </c>
      <c r="AT208" s="176" t="s">
        <v>175</v>
      </c>
      <c r="AU208" s="176" t="s">
        <v>93</v>
      </c>
      <c r="AY208" s="14" t="s">
        <v>173</v>
      </c>
      <c r="BE208" s="100">
        <f>IF(N208="základná",J208,0)</f>
        <v>0</v>
      </c>
      <c r="BF208" s="100">
        <f>IF(N208="znížená",J208,0)</f>
        <v>0</v>
      </c>
      <c r="BG208" s="100">
        <f>IF(N208="zákl. prenesená",J208,0)</f>
        <v>0</v>
      </c>
      <c r="BH208" s="100">
        <f>IF(N208="zníž. prenesená",J208,0)</f>
        <v>0</v>
      </c>
      <c r="BI208" s="100">
        <f>IF(N208="nulová",J208,0)</f>
        <v>0</v>
      </c>
      <c r="BJ208" s="14" t="s">
        <v>93</v>
      </c>
      <c r="BK208" s="100">
        <f>ROUND(I208*H208,2)</f>
        <v>0</v>
      </c>
      <c r="BL208" s="14" t="s">
        <v>234</v>
      </c>
      <c r="BM208" s="176" t="s">
        <v>1318</v>
      </c>
    </row>
    <row r="209" spans="1:65" s="2" customFormat="1" ht="37.9" customHeight="1">
      <c r="A209" s="32"/>
      <c r="B209" s="132"/>
      <c r="C209" s="164" t="s">
        <v>673</v>
      </c>
      <c r="D209" s="164" t="s">
        <v>175</v>
      </c>
      <c r="E209" s="165" t="s">
        <v>1319</v>
      </c>
      <c r="F209" s="166" t="s">
        <v>1320</v>
      </c>
      <c r="G209" s="167" t="s">
        <v>178</v>
      </c>
      <c r="H209" s="168">
        <v>10.265000000000001</v>
      </c>
      <c r="I209" s="169"/>
      <c r="J209" s="170"/>
      <c r="K209" s="171"/>
      <c r="L209" s="33"/>
      <c r="M209" s="172" t="s">
        <v>1</v>
      </c>
      <c r="N209" s="173" t="s">
        <v>48</v>
      </c>
      <c r="O209" s="58"/>
      <c r="P209" s="174">
        <f>O209*H209</f>
        <v>0</v>
      </c>
      <c r="Q209" s="174">
        <v>1.1E-4</v>
      </c>
      <c r="R209" s="174">
        <f>Q209*H209</f>
        <v>1.1291500000000002E-3</v>
      </c>
      <c r="S209" s="174">
        <v>0</v>
      </c>
      <c r="T209" s="175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6" t="s">
        <v>234</v>
      </c>
      <c r="AT209" s="176" t="s">
        <v>175</v>
      </c>
      <c r="AU209" s="176" t="s">
        <v>93</v>
      </c>
      <c r="AY209" s="14" t="s">
        <v>173</v>
      </c>
      <c r="BE209" s="100">
        <f>IF(N209="základná",J209,0)</f>
        <v>0</v>
      </c>
      <c r="BF209" s="100">
        <f>IF(N209="znížená",J209,0)</f>
        <v>0</v>
      </c>
      <c r="BG209" s="100">
        <f>IF(N209="zákl. prenesená",J209,0)</f>
        <v>0</v>
      </c>
      <c r="BH209" s="100">
        <f>IF(N209="zníž. prenesená",J209,0)</f>
        <v>0</v>
      </c>
      <c r="BI209" s="100">
        <f>IF(N209="nulová",J209,0)</f>
        <v>0</v>
      </c>
      <c r="BJ209" s="14" t="s">
        <v>93</v>
      </c>
      <c r="BK209" s="100">
        <f>ROUND(I209*H209,2)</f>
        <v>0</v>
      </c>
      <c r="BL209" s="14" t="s">
        <v>234</v>
      </c>
      <c r="BM209" s="176" t="s">
        <v>1321</v>
      </c>
    </row>
    <row r="210" spans="1:65" s="2" customFormat="1" ht="37.9" customHeight="1">
      <c r="A210" s="32"/>
      <c r="B210" s="132"/>
      <c r="C210" s="164" t="s">
        <v>677</v>
      </c>
      <c r="D210" s="164" t="s">
        <v>175</v>
      </c>
      <c r="E210" s="165" t="s">
        <v>1322</v>
      </c>
      <c r="F210" s="166" t="s">
        <v>1323</v>
      </c>
      <c r="G210" s="167" t="s">
        <v>178</v>
      </c>
      <c r="H210" s="168">
        <v>10.265000000000001</v>
      </c>
      <c r="I210" s="169"/>
      <c r="J210" s="170"/>
      <c r="K210" s="171"/>
      <c r="L210" s="33"/>
      <c r="M210" s="172" t="s">
        <v>1</v>
      </c>
      <c r="N210" s="173" t="s">
        <v>48</v>
      </c>
      <c r="O210" s="58"/>
      <c r="P210" s="174">
        <f>O210*H210</f>
        <v>0</v>
      </c>
      <c r="Q210" s="174">
        <v>5.5999999999999999E-3</v>
      </c>
      <c r="R210" s="174">
        <f>Q210*H210</f>
        <v>5.7484E-2</v>
      </c>
      <c r="S210" s="174">
        <v>0</v>
      </c>
      <c r="T210" s="175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6" t="s">
        <v>234</v>
      </c>
      <c r="AT210" s="176" t="s">
        <v>175</v>
      </c>
      <c r="AU210" s="176" t="s">
        <v>93</v>
      </c>
      <c r="AY210" s="14" t="s">
        <v>173</v>
      </c>
      <c r="BE210" s="100">
        <f>IF(N210="základná",J210,0)</f>
        <v>0</v>
      </c>
      <c r="BF210" s="100">
        <f>IF(N210="znížená",J210,0)</f>
        <v>0</v>
      </c>
      <c r="BG210" s="100">
        <f>IF(N210="zákl. prenesená",J210,0)</f>
        <v>0</v>
      </c>
      <c r="BH210" s="100">
        <f>IF(N210="zníž. prenesená",J210,0)</f>
        <v>0</v>
      </c>
      <c r="BI210" s="100">
        <f>IF(N210="nulová",J210,0)</f>
        <v>0</v>
      </c>
      <c r="BJ210" s="14" t="s">
        <v>93</v>
      </c>
      <c r="BK210" s="100">
        <f>ROUND(I210*H210,2)</f>
        <v>0</v>
      </c>
      <c r="BL210" s="14" t="s">
        <v>234</v>
      </c>
      <c r="BM210" s="176" t="s">
        <v>1324</v>
      </c>
    </row>
    <row r="211" spans="1:65" s="2" customFormat="1" ht="37.9" customHeight="1">
      <c r="A211" s="32"/>
      <c r="B211" s="132"/>
      <c r="C211" s="164" t="s">
        <v>679</v>
      </c>
      <c r="D211" s="164" t="s">
        <v>175</v>
      </c>
      <c r="E211" s="165" t="s">
        <v>1175</v>
      </c>
      <c r="F211" s="166" t="s">
        <v>1176</v>
      </c>
      <c r="G211" s="167" t="s">
        <v>178</v>
      </c>
      <c r="H211" s="168">
        <v>23.939</v>
      </c>
      <c r="I211" s="169"/>
      <c r="J211" s="170"/>
      <c r="K211" s="171"/>
      <c r="L211" s="33"/>
      <c r="M211" s="172" t="s">
        <v>1</v>
      </c>
      <c r="N211" s="173" t="s">
        <v>48</v>
      </c>
      <c r="O211" s="58"/>
      <c r="P211" s="174">
        <f>O211*H211</f>
        <v>0</v>
      </c>
      <c r="Q211" s="174">
        <v>8.3999999999999995E-3</v>
      </c>
      <c r="R211" s="174">
        <f>Q211*H211</f>
        <v>0.20108759999999998</v>
      </c>
      <c r="S211" s="174">
        <v>0</v>
      </c>
      <c r="T211" s="175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6" t="s">
        <v>234</v>
      </c>
      <c r="AT211" s="176" t="s">
        <v>175</v>
      </c>
      <c r="AU211" s="176" t="s">
        <v>93</v>
      </c>
      <c r="AY211" s="14" t="s">
        <v>173</v>
      </c>
      <c r="BE211" s="100">
        <f>IF(N211="základná",J211,0)</f>
        <v>0</v>
      </c>
      <c r="BF211" s="100">
        <f>IF(N211="znížená",J211,0)</f>
        <v>0</v>
      </c>
      <c r="BG211" s="100">
        <f>IF(N211="zákl. prenesená",J211,0)</f>
        <v>0</v>
      </c>
      <c r="BH211" s="100">
        <f>IF(N211="zníž. prenesená",J211,0)</f>
        <v>0</v>
      </c>
      <c r="BI211" s="100">
        <f>IF(N211="nulová",J211,0)</f>
        <v>0</v>
      </c>
      <c r="BJ211" s="14" t="s">
        <v>93</v>
      </c>
      <c r="BK211" s="100">
        <f>ROUND(I211*H211,2)</f>
        <v>0</v>
      </c>
      <c r="BL211" s="14" t="s">
        <v>234</v>
      </c>
      <c r="BM211" s="176" t="s">
        <v>1325</v>
      </c>
    </row>
    <row r="212" spans="1:65" s="2" customFormat="1" ht="24.2" customHeight="1">
      <c r="A212" s="32"/>
      <c r="B212" s="132"/>
      <c r="C212" s="164" t="s">
        <v>683</v>
      </c>
      <c r="D212" s="164" t="s">
        <v>175</v>
      </c>
      <c r="E212" s="165" t="s">
        <v>1178</v>
      </c>
      <c r="F212" s="166" t="s">
        <v>1179</v>
      </c>
      <c r="G212" s="167" t="s">
        <v>300</v>
      </c>
      <c r="H212" s="168">
        <v>0.26200000000000001</v>
      </c>
      <c r="I212" s="169"/>
      <c r="J212" s="170"/>
      <c r="K212" s="171"/>
      <c r="L212" s="33"/>
      <c r="M212" s="172" t="s">
        <v>1</v>
      </c>
      <c r="N212" s="173" t="s">
        <v>48</v>
      </c>
      <c r="O212" s="58"/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6" t="s">
        <v>234</v>
      </c>
      <c r="AT212" s="176" t="s">
        <v>175</v>
      </c>
      <c r="AU212" s="176" t="s">
        <v>93</v>
      </c>
      <c r="AY212" s="14" t="s">
        <v>173</v>
      </c>
      <c r="BE212" s="100">
        <f>IF(N212="základná",J212,0)</f>
        <v>0</v>
      </c>
      <c r="BF212" s="100">
        <f>IF(N212="znížená",J212,0)</f>
        <v>0</v>
      </c>
      <c r="BG212" s="100">
        <f>IF(N212="zákl. prenesená",J212,0)</f>
        <v>0</v>
      </c>
      <c r="BH212" s="100">
        <f>IF(N212="zníž. prenesená",J212,0)</f>
        <v>0</v>
      </c>
      <c r="BI212" s="100">
        <f>IF(N212="nulová",J212,0)</f>
        <v>0</v>
      </c>
      <c r="BJ212" s="14" t="s">
        <v>93</v>
      </c>
      <c r="BK212" s="100">
        <f>ROUND(I212*H212,2)</f>
        <v>0</v>
      </c>
      <c r="BL212" s="14" t="s">
        <v>234</v>
      </c>
      <c r="BM212" s="176" t="s">
        <v>1326</v>
      </c>
    </row>
    <row r="213" spans="1:65" s="12" customFormat="1" ht="22.9" customHeight="1">
      <c r="B213" s="151"/>
      <c r="D213" s="152" t="s">
        <v>81</v>
      </c>
      <c r="E213" s="162" t="s">
        <v>1181</v>
      </c>
      <c r="F213" s="162" t="s">
        <v>1182</v>
      </c>
      <c r="I213" s="154"/>
      <c r="J213" s="163"/>
      <c r="L213" s="151"/>
      <c r="M213" s="156"/>
      <c r="N213" s="157"/>
      <c r="O213" s="157"/>
      <c r="P213" s="158">
        <f>SUM(P214:P221)</f>
        <v>0</v>
      </c>
      <c r="Q213" s="157"/>
      <c r="R213" s="158">
        <f>SUM(R214:R221)</f>
        <v>2.4299999999999999E-3</v>
      </c>
      <c r="S213" s="157"/>
      <c r="T213" s="159">
        <f>SUM(T214:T221)</f>
        <v>2.7560000000000001E-2</v>
      </c>
      <c r="AR213" s="152" t="s">
        <v>93</v>
      </c>
      <c r="AT213" s="160" t="s">
        <v>81</v>
      </c>
      <c r="AU213" s="160" t="s">
        <v>88</v>
      </c>
      <c r="AY213" s="152" t="s">
        <v>173</v>
      </c>
      <c r="BK213" s="161">
        <f>SUM(BK214:BK221)</f>
        <v>0</v>
      </c>
    </row>
    <row r="214" spans="1:65" s="2" customFormat="1" ht="24.2" customHeight="1">
      <c r="A214" s="32"/>
      <c r="B214" s="132"/>
      <c r="C214" s="164" t="s">
        <v>687</v>
      </c>
      <c r="D214" s="164" t="s">
        <v>175</v>
      </c>
      <c r="E214" s="165" t="s">
        <v>1183</v>
      </c>
      <c r="F214" s="166" t="s">
        <v>1184</v>
      </c>
      <c r="G214" s="167" t="s">
        <v>362</v>
      </c>
      <c r="H214" s="168">
        <v>1</v>
      </c>
      <c r="I214" s="169"/>
      <c r="J214" s="170"/>
      <c r="K214" s="171"/>
      <c r="L214" s="33"/>
      <c r="M214" s="172" t="s">
        <v>1</v>
      </c>
      <c r="N214" s="173" t="s">
        <v>48</v>
      </c>
      <c r="O214" s="58"/>
      <c r="P214" s="174">
        <f t="shared" ref="P214:P221" si="36">O214*H214</f>
        <v>0</v>
      </c>
      <c r="Q214" s="174">
        <v>1.58E-3</v>
      </c>
      <c r="R214" s="174">
        <f t="shared" ref="R214:R221" si="37">Q214*H214</f>
        <v>1.58E-3</v>
      </c>
      <c r="S214" s="174">
        <v>0</v>
      </c>
      <c r="T214" s="175">
        <f t="shared" ref="T214:T221" si="38"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6" t="s">
        <v>234</v>
      </c>
      <c r="AT214" s="176" t="s">
        <v>175</v>
      </c>
      <c r="AU214" s="176" t="s">
        <v>93</v>
      </c>
      <c r="AY214" s="14" t="s">
        <v>173</v>
      </c>
      <c r="BE214" s="100">
        <f t="shared" ref="BE214:BE221" si="39">IF(N214="základná",J214,0)</f>
        <v>0</v>
      </c>
      <c r="BF214" s="100">
        <f t="shared" ref="BF214:BF221" si="40">IF(N214="znížená",J214,0)</f>
        <v>0</v>
      </c>
      <c r="BG214" s="100">
        <f t="shared" ref="BG214:BG221" si="41">IF(N214="zákl. prenesená",J214,0)</f>
        <v>0</v>
      </c>
      <c r="BH214" s="100">
        <f t="shared" ref="BH214:BH221" si="42">IF(N214="zníž. prenesená",J214,0)</f>
        <v>0</v>
      </c>
      <c r="BI214" s="100">
        <f t="shared" ref="BI214:BI221" si="43">IF(N214="nulová",J214,0)</f>
        <v>0</v>
      </c>
      <c r="BJ214" s="14" t="s">
        <v>93</v>
      </c>
      <c r="BK214" s="100">
        <f t="shared" ref="BK214:BK221" si="44">ROUND(I214*H214,2)</f>
        <v>0</v>
      </c>
      <c r="BL214" s="14" t="s">
        <v>234</v>
      </c>
      <c r="BM214" s="176" t="s">
        <v>1327</v>
      </c>
    </row>
    <row r="215" spans="1:65" s="2" customFormat="1" ht="24.2" customHeight="1">
      <c r="A215" s="32"/>
      <c r="B215" s="132"/>
      <c r="C215" s="164" t="s">
        <v>689</v>
      </c>
      <c r="D215" s="164" t="s">
        <v>175</v>
      </c>
      <c r="E215" s="165" t="s">
        <v>1186</v>
      </c>
      <c r="F215" s="166" t="s">
        <v>1187</v>
      </c>
      <c r="G215" s="167" t="s">
        <v>362</v>
      </c>
      <c r="H215" s="168">
        <v>1</v>
      </c>
      <c r="I215" s="169"/>
      <c r="J215" s="170"/>
      <c r="K215" s="171"/>
      <c r="L215" s="33"/>
      <c r="M215" s="172" t="s">
        <v>1</v>
      </c>
      <c r="N215" s="173" t="s">
        <v>48</v>
      </c>
      <c r="O215" s="58"/>
      <c r="P215" s="174">
        <f t="shared" si="36"/>
        <v>0</v>
      </c>
      <c r="Q215" s="174">
        <v>0</v>
      </c>
      <c r="R215" s="174">
        <f t="shared" si="37"/>
        <v>0</v>
      </c>
      <c r="S215" s="174">
        <v>0</v>
      </c>
      <c r="T215" s="175">
        <f t="shared" si="38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6" t="s">
        <v>234</v>
      </c>
      <c r="AT215" s="176" t="s">
        <v>175</v>
      </c>
      <c r="AU215" s="176" t="s">
        <v>93</v>
      </c>
      <c r="AY215" s="14" t="s">
        <v>173</v>
      </c>
      <c r="BE215" s="100">
        <f t="shared" si="39"/>
        <v>0</v>
      </c>
      <c r="BF215" s="100">
        <f t="shared" si="40"/>
        <v>0</v>
      </c>
      <c r="BG215" s="100">
        <f t="shared" si="41"/>
        <v>0</v>
      </c>
      <c r="BH215" s="100">
        <f t="shared" si="42"/>
        <v>0</v>
      </c>
      <c r="BI215" s="100">
        <f t="shared" si="43"/>
        <v>0</v>
      </c>
      <c r="BJ215" s="14" t="s">
        <v>93</v>
      </c>
      <c r="BK215" s="100">
        <f t="shared" si="44"/>
        <v>0</v>
      </c>
      <c r="BL215" s="14" t="s">
        <v>234</v>
      </c>
      <c r="BM215" s="176" t="s">
        <v>1328</v>
      </c>
    </row>
    <row r="216" spans="1:65" s="2" customFormat="1" ht="24.2" customHeight="1">
      <c r="A216" s="32"/>
      <c r="B216" s="132"/>
      <c r="C216" s="164" t="s">
        <v>691</v>
      </c>
      <c r="D216" s="164" t="s">
        <v>175</v>
      </c>
      <c r="E216" s="165" t="s">
        <v>1329</v>
      </c>
      <c r="F216" s="166" t="s">
        <v>1330</v>
      </c>
      <c r="G216" s="167" t="s">
        <v>362</v>
      </c>
      <c r="H216" s="168">
        <v>1</v>
      </c>
      <c r="I216" s="169"/>
      <c r="J216" s="170"/>
      <c r="K216" s="171"/>
      <c r="L216" s="33"/>
      <c r="M216" s="172" t="s">
        <v>1</v>
      </c>
      <c r="N216" s="173" t="s">
        <v>48</v>
      </c>
      <c r="O216" s="58"/>
      <c r="P216" s="174">
        <f t="shared" si="36"/>
        <v>0</v>
      </c>
      <c r="Q216" s="174">
        <v>0</v>
      </c>
      <c r="R216" s="174">
        <f t="shared" si="37"/>
        <v>0</v>
      </c>
      <c r="S216" s="174">
        <v>2.7560000000000001E-2</v>
      </c>
      <c r="T216" s="175">
        <f t="shared" si="38"/>
        <v>2.7560000000000001E-2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6" t="s">
        <v>234</v>
      </c>
      <c r="AT216" s="176" t="s">
        <v>175</v>
      </c>
      <c r="AU216" s="176" t="s">
        <v>93</v>
      </c>
      <c r="AY216" s="14" t="s">
        <v>173</v>
      </c>
      <c r="BE216" s="100">
        <f t="shared" si="39"/>
        <v>0</v>
      </c>
      <c r="BF216" s="100">
        <f t="shared" si="40"/>
        <v>0</v>
      </c>
      <c r="BG216" s="100">
        <f t="shared" si="41"/>
        <v>0</v>
      </c>
      <c r="BH216" s="100">
        <f t="shared" si="42"/>
        <v>0</v>
      </c>
      <c r="BI216" s="100">
        <f t="shared" si="43"/>
        <v>0</v>
      </c>
      <c r="BJ216" s="14" t="s">
        <v>93</v>
      </c>
      <c r="BK216" s="100">
        <f t="shared" si="44"/>
        <v>0</v>
      </c>
      <c r="BL216" s="14" t="s">
        <v>234</v>
      </c>
      <c r="BM216" s="176" t="s">
        <v>1331</v>
      </c>
    </row>
    <row r="217" spans="1:65" s="2" customFormat="1" ht="24.2" customHeight="1">
      <c r="A217" s="32"/>
      <c r="B217" s="132"/>
      <c r="C217" s="164" t="s">
        <v>697</v>
      </c>
      <c r="D217" s="164" t="s">
        <v>175</v>
      </c>
      <c r="E217" s="165" t="s">
        <v>1332</v>
      </c>
      <c r="F217" s="166" t="s">
        <v>1333</v>
      </c>
      <c r="G217" s="167" t="s">
        <v>362</v>
      </c>
      <c r="H217" s="168">
        <v>1</v>
      </c>
      <c r="I217" s="169"/>
      <c r="J217" s="170"/>
      <c r="K217" s="171"/>
      <c r="L217" s="33"/>
      <c r="M217" s="172" t="s">
        <v>1</v>
      </c>
      <c r="N217" s="173" t="s">
        <v>48</v>
      </c>
      <c r="O217" s="58"/>
      <c r="P217" s="174">
        <f t="shared" si="36"/>
        <v>0</v>
      </c>
      <c r="Q217" s="174">
        <v>1E-4</v>
      </c>
      <c r="R217" s="174">
        <f t="shared" si="37"/>
        <v>1E-4</v>
      </c>
      <c r="S217" s="174">
        <v>0</v>
      </c>
      <c r="T217" s="175">
        <f t="shared" si="38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6" t="s">
        <v>234</v>
      </c>
      <c r="AT217" s="176" t="s">
        <v>175</v>
      </c>
      <c r="AU217" s="176" t="s">
        <v>93</v>
      </c>
      <c r="AY217" s="14" t="s">
        <v>173</v>
      </c>
      <c r="BE217" s="100">
        <f t="shared" si="39"/>
        <v>0</v>
      </c>
      <c r="BF217" s="100">
        <f t="shared" si="40"/>
        <v>0</v>
      </c>
      <c r="BG217" s="100">
        <f t="shared" si="41"/>
        <v>0</v>
      </c>
      <c r="BH217" s="100">
        <f t="shared" si="42"/>
        <v>0</v>
      </c>
      <c r="BI217" s="100">
        <f t="shared" si="43"/>
        <v>0</v>
      </c>
      <c r="BJ217" s="14" t="s">
        <v>93</v>
      </c>
      <c r="BK217" s="100">
        <f t="shared" si="44"/>
        <v>0</v>
      </c>
      <c r="BL217" s="14" t="s">
        <v>234</v>
      </c>
      <c r="BM217" s="176" t="s">
        <v>1334</v>
      </c>
    </row>
    <row r="218" spans="1:65" s="2" customFormat="1" ht="49.15" customHeight="1">
      <c r="A218" s="32"/>
      <c r="B218" s="132"/>
      <c r="C218" s="177" t="s">
        <v>701</v>
      </c>
      <c r="D218" s="177" t="s">
        <v>341</v>
      </c>
      <c r="E218" s="178" t="s">
        <v>1335</v>
      </c>
      <c r="F218" s="179" t="s">
        <v>1336</v>
      </c>
      <c r="G218" s="180" t="s">
        <v>362</v>
      </c>
      <c r="H218" s="181">
        <v>1</v>
      </c>
      <c r="I218" s="182"/>
      <c r="J218" s="183"/>
      <c r="K218" s="184"/>
      <c r="L218" s="185"/>
      <c r="M218" s="186" t="s">
        <v>1</v>
      </c>
      <c r="N218" s="187" t="s">
        <v>48</v>
      </c>
      <c r="O218" s="58"/>
      <c r="P218" s="174">
        <f t="shared" si="36"/>
        <v>0</v>
      </c>
      <c r="Q218" s="174">
        <v>7.5000000000000002E-4</v>
      </c>
      <c r="R218" s="174">
        <f t="shared" si="37"/>
        <v>7.5000000000000002E-4</v>
      </c>
      <c r="S218" s="174">
        <v>0</v>
      </c>
      <c r="T218" s="175">
        <f t="shared" si="38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6" t="s">
        <v>297</v>
      </c>
      <c r="AT218" s="176" t="s">
        <v>341</v>
      </c>
      <c r="AU218" s="176" t="s">
        <v>93</v>
      </c>
      <c r="AY218" s="14" t="s">
        <v>173</v>
      </c>
      <c r="BE218" s="100">
        <f t="shared" si="39"/>
        <v>0</v>
      </c>
      <c r="BF218" s="100">
        <f t="shared" si="40"/>
        <v>0</v>
      </c>
      <c r="BG218" s="100">
        <f t="shared" si="41"/>
        <v>0</v>
      </c>
      <c r="BH218" s="100">
        <f t="shared" si="42"/>
        <v>0</v>
      </c>
      <c r="BI218" s="100">
        <f t="shared" si="43"/>
        <v>0</v>
      </c>
      <c r="BJ218" s="14" t="s">
        <v>93</v>
      </c>
      <c r="BK218" s="100">
        <f t="shared" si="44"/>
        <v>0</v>
      </c>
      <c r="BL218" s="14" t="s">
        <v>234</v>
      </c>
      <c r="BM218" s="176" t="s">
        <v>1337</v>
      </c>
    </row>
    <row r="219" spans="1:65" s="2" customFormat="1" ht="24.2" customHeight="1">
      <c r="A219" s="32"/>
      <c r="B219" s="132"/>
      <c r="C219" s="164" t="s">
        <v>703</v>
      </c>
      <c r="D219" s="164" t="s">
        <v>175</v>
      </c>
      <c r="E219" s="165" t="s">
        <v>1338</v>
      </c>
      <c r="F219" s="166" t="s">
        <v>1339</v>
      </c>
      <c r="G219" s="167" t="s">
        <v>300</v>
      </c>
      <c r="H219" s="168">
        <v>2.8000000000000001E-2</v>
      </c>
      <c r="I219" s="169"/>
      <c r="J219" s="170"/>
      <c r="K219" s="171"/>
      <c r="L219" s="33"/>
      <c r="M219" s="172" t="s">
        <v>1</v>
      </c>
      <c r="N219" s="173" t="s">
        <v>48</v>
      </c>
      <c r="O219" s="58"/>
      <c r="P219" s="174">
        <f t="shared" si="36"/>
        <v>0</v>
      </c>
      <c r="Q219" s="174">
        <v>0</v>
      </c>
      <c r="R219" s="174">
        <f t="shared" si="37"/>
        <v>0</v>
      </c>
      <c r="S219" s="174">
        <v>0</v>
      </c>
      <c r="T219" s="175">
        <f t="shared" si="38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6" t="s">
        <v>234</v>
      </c>
      <c r="AT219" s="176" t="s">
        <v>175</v>
      </c>
      <c r="AU219" s="176" t="s">
        <v>93</v>
      </c>
      <c r="AY219" s="14" t="s">
        <v>173</v>
      </c>
      <c r="BE219" s="100">
        <f t="shared" si="39"/>
        <v>0</v>
      </c>
      <c r="BF219" s="100">
        <f t="shared" si="40"/>
        <v>0</v>
      </c>
      <c r="BG219" s="100">
        <f t="shared" si="41"/>
        <v>0</v>
      </c>
      <c r="BH219" s="100">
        <f t="shared" si="42"/>
        <v>0</v>
      </c>
      <c r="BI219" s="100">
        <f t="shared" si="43"/>
        <v>0</v>
      </c>
      <c r="BJ219" s="14" t="s">
        <v>93</v>
      </c>
      <c r="BK219" s="100">
        <f t="shared" si="44"/>
        <v>0</v>
      </c>
      <c r="BL219" s="14" t="s">
        <v>234</v>
      </c>
      <c r="BM219" s="176" t="s">
        <v>1340</v>
      </c>
    </row>
    <row r="220" spans="1:65" s="2" customFormat="1" ht="14.45" customHeight="1">
      <c r="A220" s="32"/>
      <c r="B220" s="132"/>
      <c r="C220" s="164" t="s">
        <v>705</v>
      </c>
      <c r="D220" s="164" t="s">
        <v>175</v>
      </c>
      <c r="E220" s="165" t="s">
        <v>1198</v>
      </c>
      <c r="F220" s="166" t="s">
        <v>1199</v>
      </c>
      <c r="G220" s="167" t="s">
        <v>261</v>
      </c>
      <c r="H220" s="168">
        <v>4.0670000000000002</v>
      </c>
      <c r="I220" s="169"/>
      <c r="J220" s="170"/>
      <c r="K220" s="171"/>
      <c r="L220" s="33"/>
      <c r="M220" s="172" t="s">
        <v>1</v>
      </c>
      <c r="N220" s="173" t="s">
        <v>48</v>
      </c>
      <c r="O220" s="58"/>
      <c r="P220" s="174">
        <f t="shared" si="36"/>
        <v>0</v>
      </c>
      <c r="Q220" s="174">
        <v>0</v>
      </c>
      <c r="R220" s="174">
        <f t="shared" si="37"/>
        <v>0</v>
      </c>
      <c r="S220" s="174">
        <v>0</v>
      </c>
      <c r="T220" s="175">
        <f t="shared" si="38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6" t="s">
        <v>234</v>
      </c>
      <c r="AT220" s="176" t="s">
        <v>175</v>
      </c>
      <c r="AU220" s="176" t="s">
        <v>93</v>
      </c>
      <c r="AY220" s="14" t="s">
        <v>173</v>
      </c>
      <c r="BE220" s="100">
        <f t="shared" si="39"/>
        <v>0</v>
      </c>
      <c r="BF220" s="100">
        <f t="shared" si="40"/>
        <v>0</v>
      </c>
      <c r="BG220" s="100">
        <f t="shared" si="41"/>
        <v>0</v>
      </c>
      <c r="BH220" s="100">
        <f t="shared" si="42"/>
        <v>0</v>
      </c>
      <c r="BI220" s="100">
        <f t="shared" si="43"/>
        <v>0</v>
      </c>
      <c r="BJ220" s="14" t="s">
        <v>93</v>
      </c>
      <c r="BK220" s="100">
        <f t="shared" si="44"/>
        <v>0</v>
      </c>
      <c r="BL220" s="14" t="s">
        <v>234</v>
      </c>
      <c r="BM220" s="176" t="s">
        <v>1341</v>
      </c>
    </row>
    <row r="221" spans="1:65" s="2" customFormat="1" ht="24.2" customHeight="1">
      <c r="A221" s="32"/>
      <c r="B221" s="132"/>
      <c r="C221" s="164" t="s">
        <v>709</v>
      </c>
      <c r="D221" s="164" t="s">
        <v>175</v>
      </c>
      <c r="E221" s="165" t="s">
        <v>1206</v>
      </c>
      <c r="F221" s="166" t="s">
        <v>1207</v>
      </c>
      <c r="G221" s="167" t="s">
        <v>300</v>
      </c>
      <c r="H221" s="168">
        <v>2E-3</v>
      </c>
      <c r="I221" s="169"/>
      <c r="J221" s="170"/>
      <c r="K221" s="171"/>
      <c r="L221" s="33"/>
      <c r="M221" s="172" t="s">
        <v>1</v>
      </c>
      <c r="N221" s="173" t="s">
        <v>48</v>
      </c>
      <c r="O221" s="58"/>
      <c r="P221" s="174">
        <f t="shared" si="36"/>
        <v>0</v>
      </c>
      <c r="Q221" s="174">
        <v>0</v>
      </c>
      <c r="R221" s="174">
        <f t="shared" si="37"/>
        <v>0</v>
      </c>
      <c r="S221" s="174">
        <v>0</v>
      </c>
      <c r="T221" s="175">
        <f t="shared" si="38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6" t="s">
        <v>234</v>
      </c>
      <c r="AT221" s="176" t="s">
        <v>175</v>
      </c>
      <c r="AU221" s="176" t="s">
        <v>93</v>
      </c>
      <c r="AY221" s="14" t="s">
        <v>173</v>
      </c>
      <c r="BE221" s="100">
        <f t="shared" si="39"/>
        <v>0</v>
      </c>
      <c r="BF221" s="100">
        <f t="shared" si="40"/>
        <v>0</v>
      </c>
      <c r="BG221" s="100">
        <f t="shared" si="41"/>
        <v>0</v>
      </c>
      <c r="BH221" s="100">
        <f t="shared" si="42"/>
        <v>0</v>
      </c>
      <c r="BI221" s="100">
        <f t="shared" si="43"/>
        <v>0</v>
      </c>
      <c r="BJ221" s="14" t="s">
        <v>93</v>
      </c>
      <c r="BK221" s="100">
        <f t="shared" si="44"/>
        <v>0</v>
      </c>
      <c r="BL221" s="14" t="s">
        <v>234</v>
      </c>
      <c r="BM221" s="176" t="s">
        <v>1342</v>
      </c>
    </row>
    <row r="222" spans="1:65" s="12" customFormat="1" ht="22.9" customHeight="1">
      <c r="B222" s="151"/>
      <c r="D222" s="152" t="s">
        <v>81</v>
      </c>
      <c r="E222" s="162" t="s">
        <v>695</v>
      </c>
      <c r="F222" s="162" t="s">
        <v>696</v>
      </c>
      <c r="I222" s="154"/>
      <c r="J222" s="163"/>
      <c r="L222" s="151"/>
      <c r="M222" s="156"/>
      <c r="N222" s="157"/>
      <c r="O222" s="157"/>
      <c r="P222" s="158">
        <f>SUM(P223:P226)</f>
        <v>0</v>
      </c>
      <c r="Q222" s="157"/>
      <c r="R222" s="158">
        <f>SUM(R223:R226)</f>
        <v>1.6233749999999998E-2</v>
      </c>
      <c r="S222" s="157"/>
      <c r="T222" s="159">
        <f>SUM(T223:T226)</f>
        <v>0</v>
      </c>
      <c r="AR222" s="152" t="s">
        <v>93</v>
      </c>
      <c r="AT222" s="160" t="s">
        <v>81</v>
      </c>
      <c r="AU222" s="160" t="s">
        <v>88</v>
      </c>
      <c r="AY222" s="152" t="s">
        <v>173</v>
      </c>
      <c r="BK222" s="161">
        <f>SUM(BK223:BK226)</f>
        <v>0</v>
      </c>
    </row>
    <row r="223" spans="1:65" s="2" customFormat="1" ht="24.2" customHeight="1">
      <c r="A223" s="32"/>
      <c r="B223" s="132"/>
      <c r="C223" s="164" t="s">
        <v>713</v>
      </c>
      <c r="D223" s="164" t="s">
        <v>175</v>
      </c>
      <c r="E223" s="165" t="s">
        <v>1343</v>
      </c>
      <c r="F223" s="166" t="s">
        <v>1344</v>
      </c>
      <c r="G223" s="167" t="s">
        <v>261</v>
      </c>
      <c r="H223" s="168">
        <v>0.67500000000000004</v>
      </c>
      <c r="I223" s="169"/>
      <c r="J223" s="170"/>
      <c r="K223" s="171"/>
      <c r="L223" s="33"/>
      <c r="M223" s="172" t="s">
        <v>1</v>
      </c>
      <c r="N223" s="173" t="s">
        <v>48</v>
      </c>
      <c r="O223" s="58"/>
      <c r="P223" s="174">
        <f>O223*H223</f>
        <v>0</v>
      </c>
      <c r="Q223" s="174">
        <v>5.0000000000000002E-5</v>
      </c>
      <c r="R223" s="174">
        <f>Q223*H223</f>
        <v>3.3750000000000007E-5</v>
      </c>
      <c r="S223" s="174">
        <v>0</v>
      </c>
      <c r="T223" s="175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6" t="s">
        <v>234</v>
      </c>
      <c r="AT223" s="176" t="s">
        <v>175</v>
      </c>
      <c r="AU223" s="176" t="s">
        <v>93</v>
      </c>
      <c r="AY223" s="14" t="s">
        <v>173</v>
      </c>
      <c r="BE223" s="100">
        <f>IF(N223="základná",J223,0)</f>
        <v>0</v>
      </c>
      <c r="BF223" s="100">
        <f>IF(N223="znížená",J223,0)</f>
        <v>0</v>
      </c>
      <c r="BG223" s="100">
        <f>IF(N223="zákl. prenesená",J223,0)</f>
        <v>0</v>
      </c>
      <c r="BH223" s="100">
        <f>IF(N223="zníž. prenesená",J223,0)</f>
        <v>0</v>
      </c>
      <c r="BI223" s="100">
        <f>IF(N223="nulová",J223,0)</f>
        <v>0</v>
      </c>
      <c r="BJ223" s="14" t="s">
        <v>93</v>
      </c>
      <c r="BK223" s="100">
        <f>ROUND(I223*H223,2)</f>
        <v>0</v>
      </c>
      <c r="BL223" s="14" t="s">
        <v>234</v>
      </c>
      <c r="BM223" s="176" t="s">
        <v>1345</v>
      </c>
    </row>
    <row r="224" spans="1:65" s="2" customFormat="1" ht="24.2" customHeight="1">
      <c r="A224" s="32"/>
      <c r="B224" s="132"/>
      <c r="C224" s="177" t="s">
        <v>717</v>
      </c>
      <c r="D224" s="177" t="s">
        <v>341</v>
      </c>
      <c r="E224" s="178" t="s">
        <v>1346</v>
      </c>
      <c r="F224" s="179" t="s">
        <v>1347</v>
      </c>
      <c r="G224" s="180" t="s">
        <v>362</v>
      </c>
      <c r="H224" s="181">
        <v>1</v>
      </c>
      <c r="I224" s="182"/>
      <c r="J224" s="183"/>
      <c r="K224" s="184"/>
      <c r="L224" s="185"/>
      <c r="M224" s="186" t="s">
        <v>1</v>
      </c>
      <c r="N224" s="187" t="s">
        <v>48</v>
      </c>
      <c r="O224" s="58"/>
      <c r="P224" s="174">
        <f>O224*H224</f>
        <v>0</v>
      </c>
      <c r="Q224" s="174">
        <v>1.6199999999999999E-2</v>
      </c>
      <c r="R224" s="174">
        <f>Q224*H224</f>
        <v>1.6199999999999999E-2</v>
      </c>
      <c r="S224" s="174">
        <v>0</v>
      </c>
      <c r="T224" s="175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6" t="s">
        <v>297</v>
      </c>
      <c r="AT224" s="176" t="s">
        <v>341</v>
      </c>
      <c r="AU224" s="176" t="s">
        <v>93</v>
      </c>
      <c r="AY224" s="14" t="s">
        <v>173</v>
      </c>
      <c r="BE224" s="100">
        <f>IF(N224="základná",J224,0)</f>
        <v>0</v>
      </c>
      <c r="BF224" s="100">
        <f>IF(N224="znížená",J224,0)</f>
        <v>0</v>
      </c>
      <c r="BG224" s="100">
        <f>IF(N224="zákl. prenesená",J224,0)</f>
        <v>0</v>
      </c>
      <c r="BH224" s="100">
        <f>IF(N224="zníž. prenesená",J224,0)</f>
        <v>0</v>
      </c>
      <c r="BI224" s="100">
        <f>IF(N224="nulová",J224,0)</f>
        <v>0</v>
      </c>
      <c r="BJ224" s="14" t="s">
        <v>93</v>
      </c>
      <c r="BK224" s="100">
        <f>ROUND(I224*H224,2)</f>
        <v>0</v>
      </c>
      <c r="BL224" s="14" t="s">
        <v>234</v>
      </c>
      <c r="BM224" s="176" t="s">
        <v>1348</v>
      </c>
    </row>
    <row r="225" spans="1:65" s="2" customFormat="1" ht="24.2" customHeight="1">
      <c r="A225" s="32"/>
      <c r="B225" s="132"/>
      <c r="C225" s="164" t="s">
        <v>721</v>
      </c>
      <c r="D225" s="164" t="s">
        <v>175</v>
      </c>
      <c r="E225" s="165" t="s">
        <v>1349</v>
      </c>
      <c r="F225" s="166" t="s">
        <v>1350</v>
      </c>
      <c r="G225" s="167" t="s">
        <v>740</v>
      </c>
      <c r="H225" s="168">
        <v>16.202999999999999</v>
      </c>
      <c r="I225" s="169"/>
      <c r="J225" s="170"/>
      <c r="K225" s="171"/>
      <c r="L225" s="33"/>
      <c r="M225" s="172" t="s">
        <v>1</v>
      </c>
      <c r="N225" s="173" t="s">
        <v>48</v>
      </c>
      <c r="O225" s="58"/>
      <c r="P225" s="174">
        <f>O225*H225</f>
        <v>0</v>
      </c>
      <c r="Q225" s="174">
        <v>0</v>
      </c>
      <c r="R225" s="174">
        <f>Q225*H225</f>
        <v>0</v>
      </c>
      <c r="S225" s="174">
        <v>0</v>
      </c>
      <c r="T225" s="175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6" t="s">
        <v>234</v>
      </c>
      <c r="AT225" s="176" t="s">
        <v>175</v>
      </c>
      <c r="AU225" s="176" t="s">
        <v>93</v>
      </c>
      <c r="AY225" s="14" t="s">
        <v>173</v>
      </c>
      <c r="BE225" s="100">
        <f>IF(N225="základná",J225,0)</f>
        <v>0</v>
      </c>
      <c r="BF225" s="100">
        <f>IF(N225="znížená",J225,0)</f>
        <v>0</v>
      </c>
      <c r="BG225" s="100">
        <f>IF(N225="zákl. prenesená",J225,0)</f>
        <v>0</v>
      </c>
      <c r="BH225" s="100">
        <f>IF(N225="zníž. prenesená",J225,0)</f>
        <v>0</v>
      </c>
      <c r="BI225" s="100">
        <f>IF(N225="nulová",J225,0)</f>
        <v>0</v>
      </c>
      <c r="BJ225" s="14" t="s">
        <v>93</v>
      </c>
      <c r="BK225" s="100">
        <f>ROUND(I225*H225,2)</f>
        <v>0</v>
      </c>
      <c r="BL225" s="14" t="s">
        <v>234</v>
      </c>
      <c r="BM225" s="176" t="s">
        <v>1351</v>
      </c>
    </row>
    <row r="226" spans="1:65" s="2" customFormat="1" ht="24.2" customHeight="1">
      <c r="A226" s="32"/>
      <c r="B226" s="132"/>
      <c r="C226" s="164" t="s">
        <v>725</v>
      </c>
      <c r="D226" s="164" t="s">
        <v>175</v>
      </c>
      <c r="E226" s="165" t="s">
        <v>1352</v>
      </c>
      <c r="F226" s="166" t="s">
        <v>1353</v>
      </c>
      <c r="G226" s="167" t="s">
        <v>300</v>
      </c>
      <c r="H226" s="168">
        <v>1.6E-2</v>
      </c>
      <c r="I226" s="169"/>
      <c r="J226" s="170"/>
      <c r="K226" s="171"/>
      <c r="L226" s="33"/>
      <c r="M226" s="172" t="s">
        <v>1</v>
      </c>
      <c r="N226" s="173" t="s">
        <v>48</v>
      </c>
      <c r="O226" s="58"/>
      <c r="P226" s="174">
        <f>O226*H226</f>
        <v>0</v>
      </c>
      <c r="Q226" s="174">
        <v>0</v>
      </c>
      <c r="R226" s="174">
        <f>Q226*H226</f>
        <v>0</v>
      </c>
      <c r="S226" s="174">
        <v>0</v>
      </c>
      <c r="T226" s="175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6" t="s">
        <v>234</v>
      </c>
      <c r="AT226" s="176" t="s">
        <v>175</v>
      </c>
      <c r="AU226" s="176" t="s">
        <v>93</v>
      </c>
      <c r="AY226" s="14" t="s">
        <v>173</v>
      </c>
      <c r="BE226" s="100">
        <f>IF(N226="základná",J226,0)</f>
        <v>0</v>
      </c>
      <c r="BF226" s="100">
        <f>IF(N226="znížená",J226,0)</f>
        <v>0</v>
      </c>
      <c r="BG226" s="100">
        <f>IF(N226="zákl. prenesená",J226,0)</f>
        <v>0</v>
      </c>
      <c r="BH226" s="100">
        <f>IF(N226="zníž. prenesená",J226,0)</f>
        <v>0</v>
      </c>
      <c r="BI226" s="100">
        <f>IF(N226="nulová",J226,0)</f>
        <v>0</v>
      </c>
      <c r="BJ226" s="14" t="s">
        <v>93</v>
      </c>
      <c r="BK226" s="100">
        <f>ROUND(I226*H226,2)</f>
        <v>0</v>
      </c>
      <c r="BL226" s="14" t="s">
        <v>234</v>
      </c>
      <c r="BM226" s="176" t="s">
        <v>1354</v>
      </c>
    </row>
    <row r="227" spans="1:65" s="12" customFormat="1" ht="22.9" customHeight="1">
      <c r="B227" s="151"/>
      <c r="D227" s="152" t="s">
        <v>81</v>
      </c>
      <c r="E227" s="162" t="s">
        <v>1355</v>
      </c>
      <c r="F227" s="162" t="s">
        <v>1356</v>
      </c>
      <c r="I227" s="154"/>
      <c r="J227" s="163"/>
      <c r="L227" s="151"/>
      <c r="M227" s="156"/>
      <c r="N227" s="157"/>
      <c r="O227" s="157"/>
      <c r="P227" s="158">
        <f>SUM(P228:P232)</f>
        <v>0</v>
      </c>
      <c r="Q227" s="157"/>
      <c r="R227" s="158">
        <f>SUM(R228:R232)</f>
        <v>0.14419017000000001</v>
      </c>
      <c r="S227" s="157"/>
      <c r="T227" s="159">
        <f>SUM(T228:T232)</f>
        <v>0</v>
      </c>
      <c r="AR227" s="152" t="s">
        <v>93</v>
      </c>
      <c r="AT227" s="160" t="s">
        <v>81</v>
      </c>
      <c r="AU227" s="160" t="s">
        <v>88</v>
      </c>
      <c r="AY227" s="152" t="s">
        <v>173</v>
      </c>
      <c r="BK227" s="161">
        <f>SUM(BK228:BK232)</f>
        <v>0</v>
      </c>
    </row>
    <row r="228" spans="1:65" s="2" customFormat="1" ht="24.2" customHeight="1">
      <c r="A228" s="32"/>
      <c r="B228" s="132"/>
      <c r="C228" s="164" t="s">
        <v>729</v>
      </c>
      <c r="D228" s="164" t="s">
        <v>175</v>
      </c>
      <c r="E228" s="165" t="s">
        <v>1357</v>
      </c>
      <c r="F228" s="166" t="s">
        <v>1358</v>
      </c>
      <c r="G228" s="167" t="s">
        <v>261</v>
      </c>
      <c r="H228" s="168">
        <v>14.205</v>
      </c>
      <c r="I228" s="169"/>
      <c r="J228" s="170"/>
      <c r="K228" s="171"/>
      <c r="L228" s="33"/>
      <c r="M228" s="172" t="s">
        <v>1</v>
      </c>
      <c r="N228" s="173" t="s">
        <v>48</v>
      </c>
      <c r="O228" s="58"/>
      <c r="P228" s="174">
        <f>O228*H228</f>
        <v>0</v>
      </c>
      <c r="Q228" s="174">
        <v>1.0200000000000001E-3</v>
      </c>
      <c r="R228" s="174">
        <f>Q228*H228</f>
        <v>1.4489100000000001E-2</v>
      </c>
      <c r="S228" s="174">
        <v>0</v>
      </c>
      <c r="T228" s="175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6" t="s">
        <v>234</v>
      </c>
      <c r="AT228" s="176" t="s">
        <v>175</v>
      </c>
      <c r="AU228" s="176" t="s">
        <v>93</v>
      </c>
      <c r="AY228" s="14" t="s">
        <v>173</v>
      </c>
      <c r="BE228" s="100">
        <f>IF(N228="základná",J228,0)</f>
        <v>0</v>
      </c>
      <c r="BF228" s="100">
        <f>IF(N228="znížená",J228,0)</f>
        <v>0</v>
      </c>
      <c r="BG228" s="100">
        <f>IF(N228="zákl. prenesená",J228,0)</f>
        <v>0</v>
      </c>
      <c r="BH228" s="100">
        <f>IF(N228="zníž. prenesená",J228,0)</f>
        <v>0</v>
      </c>
      <c r="BI228" s="100">
        <f>IF(N228="nulová",J228,0)</f>
        <v>0</v>
      </c>
      <c r="BJ228" s="14" t="s">
        <v>93</v>
      </c>
      <c r="BK228" s="100">
        <f>ROUND(I228*H228,2)</f>
        <v>0</v>
      </c>
      <c r="BL228" s="14" t="s">
        <v>234</v>
      </c>
      <c r="BM228" s="176" t="s">
        <v>1359</v>
      </c>
    </row>
    <row r="229" spans="1:65" s="2" customFormat="1" ht="24.2" customHeight="1">
      <c r="A229" s="32"/>
      <c r="B229" s="132"/>
      <c r="C229" s="177" t="s">
        <v>733</v>
      </c>
      <c r="D229" s="177" t="s">
        <v>341</v>
      </c>
      <c r="E229" s="178" t="s">
        <v>1360</v>
      </c>
      <c r="F229" s="179" t="s">
        <v>1361</v>
      </c>
      <c r="G229" s="180" t="s">
        <v>178</v>
      </c>
      <c r="H229" s="181">
        <v>2.1739999999999999</v>
      </c>
      <c r="I229" s="182"/>
      <c r="J229" s="183"/>
      <c r="K229" s="184"/>
      <c r="L229" s="185"/>
      <c r="M229" s="186" t="s">
        <v>1</v>
      </c>
      <c r="N229" s="187" t="s">
        <v>48</v>
      </c>
      <c r="O229" s="58"/>
      <c r="P229" s="174">
        <f>O229*H229</f>
        <v>0</v>
      </c>
      <c r="Q229" s="174">
        <v>1.2E-2</v>
      </c>
      <c r="R229" s="174">
        <f>Q229*H229</f>
        <v>2.6088E-2</v>
      </c>
      <c r="S229" s="174">
        <v>0</v>
      </c>
      <c r="T229" s="175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6" t="s">
        <v>297</v>
      </c>
      <c r="AT229" s="176" t="s">
        <v>341</v>
      </c>
      <c r="AU229" s="176" t="s">
        <v>93</v>
      </c>
      <c r="AY229" s="14" t="s">
        <v>173</v>
      </c>
      <c r="BE229" s="100">
        <f>IF(N229="základná",J229,0)</f>
        <v>0</v>
      </c>
      <c r="BF229" s="100">
        <f>IF(N229="znížená",J229,0)</f>
        <v>0</v>
      </c>
      <c r="BG229" s="100">
        <f>IF(N229="zákl. prenesená",J229,0)</f>
        <v>0</v>
      </c>
      <c r="BH229" s="100">
        <f>IF(N229="zníž. prenesená",J229,0)</f>
        <v>0</v>
      </c>
      <c r="BI229" s="100">
        <f>IF(N229="nulová",J229,0)</f>
        <v>0</v>
      </c>
      <c r="BJ229" s="14" t="s">
        <v>93</v>
      </c>
      <c r="BK229" s="100">
        <f>ROUND(I229*H229,2)</f>
        <v>0</v>
      </c>
      <c r="BL229" s="14" t="s">
        <v>234</v>
      </c>
      <c r="BM229" s="176" t="s">
        <v>1362</v>
      </c>
    </row>
    <row r="230" spans="1:65" s="2" customFormat="1" ht="24.2" customHeight="1">
      <c r="A230" s="32"/>
      <c r="B230" s="132"/>
      <c r="C230" s="164" t="s">
        <v>737</v>
      </c>
      <c r="D230" s="164" t="s">
        <v>175</v>
      </c>
      <c r="E230" s="165" t="s">
        <v>1363</v>
      </c>
      <c r="F230" s="166" t="s">
        <v>1364</v>
      </c>
      <c r="G230" s="167" t="s">
        <v>178</v>
      </c>
      <c r="H230" s="168">
        <v>6.3369999999999997</v>
      </c>
      <c r="I230" s="169"/>
      <c r="J230" s="170"/>
      <c r="K230" s="171"/>
      <c r="L230" s="33"/>
      <c r="M230" s="172" t="s">
        <v>1</v>
      </c>
      <c r="N230" s="173" t="s">
        <v>48</v>
      </c>
      <c r="O230" s="58"/>
      <c r="P230" s="174">
        <f>O230*H230</f>
        <v>0</v>
      </c>
      <c r="Q230" s="174">
        <v>4.1099999999999999E-3</v>
      </c>
      <c r="R230" s="174">
        <f>Q230*H230</f>
        <v>2.604507E-2</v>
      </c>
      <c r="S230" s="174">
        <v>0</v>
      </c>
      <c r="T230" s="175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6" t="s">
        <v>234</v>
      </c>
      <c r="AT230" s="176" t="s">
        <v>175</v>
      </c>
      <c r="AU230" s="176" t="s">
        <v>93</v>
      </c>
      <c r="AY230" s="14" t="s">
        <v>173</v>
      </c>
      <c r="BE230" s="100">
        <f>IF(N230="základná",J230,0)</f>
        <v>0</v>
      </c>
      <c r="BF230" s="100">
        <f>IF(N230="znížená",J230,0)</f>
        <v>0</v>
      </c>
      <c r="BG230" s="100">
        <f>IF(N230="zákl. prenesená",J230,0)</f>
        <v>0</v>
      </c>
      <c r="BH230" s="100">
        <f>IF(N230="zníž. prenesená",J230,0)</f>
        <v>0</v>
      </c>
      <c r="BI230" s="100">
        <f>IF(N230="nulová",J230,0)</f>
        <v>0</v>
      </c>
      <c r="BJ230" s="14" t="s">
        <v>93</v>
      </c>
      <c r="BK230" s="100">
        <f>ROUND(I230*H230,2)</f>
        <v>0</v>
      </c>
      <c r="BL230" s="14" t="s">
        <v>234</v>
      </c>
      <c r="BM230" s="176" t="s">
        <v>1365</v>
      </c>
    </row>
    <row r="231" spans="1:65" s="2" customFormat="1" ht="24.2" customHeight="1">
      <c r="A231" s="32"/>
      <c r="B231" s="132"/>
      <c r="C231" s="177" t="s">
        <v>742</v>
      </c>
      <c r="D231" s="177" t="s">
        <v>341</v>
      </c>
      <c r="E231" s="178" t="s">
        <v>1360</v>
      </c>
      <c r="F231" s="179" t="s">
        <v>1361</v>
      </c>
      <c r="G231" s="180" t="s">
        <v>178</v>
      </c>
      <c r="H231" s="181">
        <v>6.4640000000000004</v>
      </c>
      <c r="I231" s="182"/>
      <c r="J231" s="183"/>
      <c r="K231" s="184"/>
      <c r="L231" s="185"/>
      <c r="M231" s="186" t="s">
        <v>1</v>
      </c>
      <c r="N231" s="187" t="s">
        <v>48</v>
      </c>
      <c r="O231" s="58"/>
      <c r="P231" s="174">
        <f>O231*H231</f>
        <v>0</v>
      </c>
      <c r="Q231" s="174">
        <v>1.2E-2</v>
      </c>
      <c r="R231" s="174">
        <f>Q231*H231</f>
        <v>7.7568000000000012E-2</v>
      </c>
      <c r="S231" s="174">
        <v>0</v>
      </c>
      <c r="T231" s="175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6" t="s">
        <v>297</v>
      </c>
      <c r="AT231" s="176" t="s">
        <v>341</v>
      </c>
      <c r="AU231" s="176" t="s">
        <v>93</v>
      </c>
      <c r="AY231" s="14" t="s">
        <v>173</v>
      </c>
      <c r="BE231" s="100">
        <f>IF(N231="základná",J231,0)</f>
        <v>0</v>
      </c>
      <c r="BF231" s="100">
        <f>IF(N231="znížená",J231,0)</f>
        <v>0</v>
      </c>
      <c r="BG231" s="100">
        <f>IF(N231="zákl. prenesená",J231,0)</f>
        <v>0</v>
      </c>
      <c r="BH231" s="100">
        <f>IF(N231="zníž. prenesená",J231,0)</f>
        <v>0</v>
      </c>
      <c r="BI231" s="100">
        <f>IF(N231="nulová",J231,0)</f>
        <v>0</v>
      </c>
      <c r="BJ231" s="14" t="s">
        <v>93</v>
      </c>
      <c r="BK231" s="100">
        <f>ROUND(I231*H231,2)</f>
        <v>0</v>
      </c>
      <c r="BL231" s="14" t="s">
        <v>234</v>
      </c>
      <c r="BM231" s="176" t="s">
        <v>1366</v>
      </c>
    </row>
    <row r="232" spans="1:65" s="2" customFormat="1" ht="24.2" customHeight="1">
      <c r="A232" s="32"/>
      <c r="B232" s="132"/>
      <c r="C232" s="164" t="s">
        <v>746</v>
      </c>
      <c r="D232" s="164" t="s">
        <v>175</v>
      </c>
      <c r="E232" s="165" t="s">
        <v>1367</v>
      </c>
      <c r="F232" s="166" t="s">
        <v>1368</v>
      </c>
      <c r="G232" s="167" t="s">
        <v>300</v>
      </c>
      <c r="H232" s="168">
        <v>0.14399999999999999</v>
      </c>
      <c r="I232" s="169"/>
      <c r="J232" s="170"/>
      <c r="K232" s="171"/>
      <c r="L232" s="33"/>
      <c r="M232" s="172" t="s">
        <v>1</v>
      </c>
      <c r="N232" s="173" t="s">
        <v>48</v>
      </c>
      <c r="O232" s="58"/>
      <c r="P232" s="174">
        <f>O232*H232</f>
        <v>0</v>
      </c>
      <c r="Q232" s="174">
        <v>0</v>
      </c>
      <c r="R232" s="174">
        <f>Q232*H232</f>
        <v>0</v>
      </c>
      <c r="S232" s="174">
        <v>0</v>
      </c>
      <c r="T232" s="175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6" t="s">
        <v>234</v>
      </c>
      <c r="AT232" s="176" t="s">
        <v>175</v>
      </c>
      <c r="AU232" s="176" t="s">
        <v>93</v>
      </c>
      <c r="AY232" s="14" t="s">
        <v>173</v>
      </c>
      <c r="BE232" s="100">
        <f>IF(N232="základná",J232,0)</f>
        <v>0</v>
      </c>
      <c r="BF232" s="100">
        <f>IF(N232="znížená",J232,0)</f>
        <v>0</v>
      </c>
      <c r="BG232" s="100">
        <f>IF(N232="zákl. prenesená",J232,0)</f>
        <v>0</v>
      </c>
      <c r="BH232" s="100">
        <f>IF(N232="zníž. prenesená",J232,0)</f>
        <v>0</v>
      </c>
      <c r="BI232" s="100">
        <f>IF(N232="nulová",J232,0)</f>
        <v>0</v>
      </c>
      <c r="BJ232" s="14" t="s">
        <v>93</v>
      </c>
      <c r="BK232" s="100">
        <f>ROUND(I232*H232,2)</f>
        <v>0</v>
      </c>
      <c r="BL232" s="14" t="s">
        <v>234</v>
      </c>
      <c r="BM232" s="176" t="s">
        <v>1369</v>
      </c>
    </row>
    <row r="233" spans="1:65" s="12" customFormat="1" ht="22.9" customHeight="1">
      <c r="B233" s="151"/>
      <c r="D233" s="152" t="s">
        <v>81</v>
      </c>
      <c r="E233" s="162" t="s">
        <v>521</v>
      </c>
      <c r="F233" s="162" t="s">
        <v>522</v>
      </c>
      <c r="I233" s="154"/>
      <c r="J233" s="163"/>
      <c r="L233" s="151"/>
      <c r="M233" s="156"/>
      <c r="N233" s="157"/>
      <c r="O233" s="157"/>
      <c r="P233" s="158">
        <f>SUM(P234:P239)</f>
        <v>0</v>
      </c>
      <c r="Q233" s="157"/>
      <c r="R233" s="158">
        <f>SUM(R234:R239)</f>
        <v>9.4415000000000002E-3</v>
      </c>
      <c r="S233" s="157"/>
      <c r="T233" s="159">
        <f>SUM(T234:T239)</f>
        <v>0</v>
      </c>
      <c r="AR233" s="152" t="s">
        <v>93</v>
      </c>
      <c r="AT233" s="160" t="s">
        <v>81</v>
      </c>
      <c r="AU233" s="160" t="s">
        <v>88</v>
      </c>
      <c r="AY233" s="152" t="s">
        <v>173</v>
      </c>
      <c r="BK233" s="161">
        <f>SUM(BK234:BK239)</f>
        <v>0</v>
      </c>
    </row>
    <row r="234" spans="1:65" s="2" customFormat="1" ht="24.2" customHeight="1">
      <c r="A234" s="32"/>
      <c r="B234" s="132"/>
      <c r="C234" s="164" t="s">
        <v>750</v>
      </c>
      <c r="D234" s="164" t="s">
        <v>175</v>
      </c>
      <c r="E234" s="165" t="s">
        <v>1370</v>
      </c>
      <c r="F234" s="166" t="s">
        <v>1371</v>
      </c>
      <c r="G234" s="167" t="s">
        <v>178</v>
      </c>
      <c r="H234" s="168">
        <v>19.75</v>
      </c>
      <c r="I234" s="169"/>
      <c r="J234" s="170"/>
      <c r="K234" s="171"/>
      <c r="L234" s="33"/>
      <c r="M234" s="172" t="s">
        <v>1</v>
      </c>
      <c r="N234" s="173" t="s">
        <v>48</v>
      </c>
      <c r="O234" s="58"/>
      <c r="P234" s="174">
        <f t="shared" ref="P234:P239" si="45">O234*H234</f>
        <v>0</v>
      </c>
      <c r="Q234" s="174">
        <v>0</v>
      </c>
      <c r="R234" s="174">
        <f t="shared" ref="R234:R239" si="46">Q234*H234</f>
        <v>0</v>
      </c>
      <c r="S234" s="174">
        <v>0</v>
      </c>
      <c r="T234" s="175">
        <f t="shared" ref="T234:T239" si="47"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6" t="s">
        <v>234</v>
      </c>
      <c r="AT234" s="176" t="s">
        <v>175</v>
      </c>
      <c r="AU234" s="176" t="s">
        <v>93</v>
      </c>
      <c r="AY234" s="14" t="s">
        <v>173</v>
      </c>
      <c r="BE234" s="100">
        <f t="shared" ref="BE234:BE239" si="48">IF(N234="základná",J234,0)</f>
        <v>0</v>
      </c>
      <c r="BF234" s="100">
        <f t="shared" ref="BF234:BF239" si="49">IF(N234="znížená",J234,0)</f>
        <v>0</v>
      </c>
      <c r="BG234" s="100">
        <f t="shared" ref="BG234:BG239" si="50">IF(N234="zákl. prenesená",J234,0)</f>
        <v>0</v>
      </c>
      <c r="BH234" s="100">
        <f t="shared" ref="BH234:BH239" si="51">IF(N234="zníž. prenesená",J234,0)</f>
        <v>0</v>
      </c>
      <c r="BI234" s="100">
        <f t="shared" ref="BI234:BI239" si="52">IF(N234="nulová",J234,0)</f>
        <v>0</v>
      </c>
      <c r="BJ234" s="14" t="s">
        <v>93</v>
      </c>
      <c r="BK234" s="100">
        <f t="shared" ref="BK234:BK239" si="53">ROUND(I234*H234,2)</f>
        <v>0</v>
      </c>
      <c r="BL234" s="14" t="s">
        <v>234</v>
      </c>
      <c r="BM234" s="176" t="s">
        <v>1372</v>
      </c>
    </row>
    <row r="235" spans="1:65" s="2" customFormat="1" ht="37.9" customHeight="1">
      <c r="A235" s="32"/>
      <c r="B235" s="132"/>
      <c r="C235" s="164" t="s">
        <v>754</v>
      </c>
      <c r="D235" s="164" t="s">
        <v>175</v>
      </c>
      <c r="E235" s="165" t="s">
        <v>1373</v>
      </c>
      <c r="F235" s="166" t="s">
        <v>1374</v>
      </c>
      <c r="G235" s="167" t="s">
        <v>178</v>
      </c>
      <c r="H235" s="168">
        <v>19.75</v>
      </c>
      <c r="I235" s="169"/>
      <c r="J235" s="170"/>
      <c r="K235" s="171"/>
      <c r="L235" s="33"/>
      <c r="M235" s="172" t="s">
        <v>1</v>
      </c>
      <c r="N235" s="173" t="s">
        <v>48</v>
      </c>
      <c r="O235" s="58"/>
      <c r="P235" s="174">
        <f t="shared" si="45"/>
        <v>0</v>
      </c>
      <c r="Q235" s="174">
        <v>1.7000000000000001E-4</v>
      </c>
      <c r="R235" s="174">
        <f t="shared" si="46"/>
        <v>3.3575000000000002E-3</v>
      </c>
      <c r="S235" s="174">
        <v>0</v>
      </c>
      <c r="T235" s="175">
        <f t="shared" si="47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6" t="s">
        <v>234</v>
      </c>
      <c r="AT235" s="176" t="s">
        <v>175</v>
      </c>
      <c r="AU235" s="176" t="s">
        <v>93</v>
      </c>
      <c r="AY235" s="14" t="s">
        <v>173</v>
      </c>
      <c r="BE235" s="100">
        <f t="shared" si="48"/>
        <v>0</v>
      </c>
      <c r="BF235" s="100">
        <f t="shared" si="49"/>
        <v>0</v>
      </c>
      <c r="BG235" s="100">
        <f t="shared" si="50"/>
        <v>0</v>
      </c>
      <c r="BH235" s="100">
        <f t="shared" si="51"/>
        <v>0</v>
      </c>
      <c r="BI235" s="100">
        <f t="shared" si="52"/>
        <v>0</v>
      </c>
      <c r="BJ235" s="14" t="s">
        <v>93</v>
      </c>
      <c r="BK235" s="100">
        <f t="shared" si="53"/>
        <v>0</v>
      </c>
      <c r="BL235" s="14" t="s">
        <v>234</v>
      </c>
      <c r="BM235" s="176" t="s">
        <v>1375</v>
      </c>
    </row>
    <row r="236" spans="1:65" s="2" customFormat="1" ht="24.2" customHeight="1">
      <c r="A236" s="32"/>
      <c r="B236" s="132"/>
      <c r="C236" s="164" t="s">
        <v>758</v>
      </c>
      <c r="D236" s="164" t="s">
        <v>175</v>
      </c>
      <c r="E236" s="165" t="s">
        <v>759</v>
      </c>
      <c r="F236" s="166" t="s">
        <v>760</v>
      </c>
      <c r="G236" s="167" t="s">
        <v>178</v>
      </c>
      <c r="H236" s="168">
        <v>1.35</v>
      </c>
      <c r="I236" s="169"/>
      <c r="J236" s="170"/>
      <c r="K236" s="171"/>
      <c r="L236" s="33"/>
      <c r="M236" s="172" t="s">
        <v>1</v>
      </c>
      <c r="N236" s="173" t="s">
        <v>48</v>
      </c>
      <c r="O236" s="58"/>
      <c r="P236" s="174">
        <f t="shared" si="45"/>
        <v>0</v>
      </c>
      <c r="Q236" s="174">
        <v>2.4000000000000001E-4</v>
      </c>
      <c r="R236" s="174">
        <f t="shared" si="46"/>
        <v>3.2400000000000001E-4</v>
      </c>
      <c r="S236" s="174">
        <v>0</v>
      </c>
      <c r="T236" s="175">
        <f t="shared" si="47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6" t="s">
        <v>234</v>
      </c>
      <c r="AT236" s="176" t="s">
        <v>175</v>
      </c>
      <c r="AU236" s="176" t="s">
        <v>93</v>
      </c>
      <c r="AY236" s="14" t="s">
        <v>173</v>
      </c>
      <c r="BE236" s="100">
        <f t="shared" si="48"/>
        <v>0</v>
      </c>
      <c r="BF236" s="100">
        <f t="shared" si="49"/>
        <v>0</v>
      </c>
      <c r="BG236" s="100">
        <f t="shared" si="50"/>
        <v>0</v>
      </c>
      <c r="BH236" s="100">
        <f t="shared" si="51"/>
        <v>0</v>
      </c>
      <c r="BI236" s="100">
        <f t="shared" si="52"/>
        <v>0</v>
      </c>
      <c r="BJ236" s="14" t="s">
        <v>93</v>
      </c>
      <c r="BK236" s="100">
        <f t="shared" si="53"/>
        <v>0</v>
      </c>
      <c r="BL236" s="14" t="s">
        <v>234</v>
      </c>
      <c r="BM236" s="176" t="s">
        <v>1376</v>
      </c>
    </row>
    <row r="237" spans="1:65" s="2" customFormat="1" ht="24.2" customHeight="1">
      <c r="A237" s="32"/>
      <c r="B237" s="132"/>
      <c r="C237" s="164" t="s">
        <v>762</v>
      </c>
      <c r="D237" s="164" t="s">
        <v>175</v>
      </c>
      <c r="E237" s="165" t="s">
        <v>763</v>
      </c>
      <c r="F237" s="166" t="s">
        <v>764</v>
      </c>
      <c r="G237" s="167" t="s">
        <v>178</v>
      </c>
      <c r="H237" s="168">
        <v>1.35</v>
      </c>
      <c r="I237" s="169"/>
      <c r="J237" s="170"/>
      <c r="K237" s="171"/>
      <c r="L237" s="33"/>
      <c r="M237" s="172" t="s">
        <v>1</v>
      </c>
      <c r="N237" s="173" t="s">
        <v>48</v>
      </c>
      <c r="O237" s="58"/>
      <c r="P237" s="174">
        <f t="shared" si="45"/>
        <v>0</v>
      </c>
      <c r="Q237" s="174">
        <v>8.0000000000000007E-5</v>
      </c>
      <c r="R237" s="174">
        <f t="shared" si="46"/>
        <v>1.0800000000000001E-4</v>
      </c>
      <c r="S237" s="174">
        <v>0</v>
      </c>
      <c r="T237" s="175">
        <f t="shared" si="47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6" t="s">
        <v>234</v>
      </c>
      <c r="AT237" s="176" t="s">
        <v>175</v>
      </c>
      <c r="AU237" s="176" t="s">
        <v>93</v>
      </c>
      <c r="AY237" s="14" t="s">
        <v>173</v>
      </c>
      <c r="BE237" s="100">
        <f t="shared" si="48"/>
        <v>0</v>
      </c>
      <c r="BF237" s="100">
        <f t="shared" si="49"/>
        <v>0</v>
      </c>
      <c r="BG237" s="100">
        <f t="shared" si="50"/>
        <v>0</v>
      </c>
      <c r="BH237" s="100">
        <f t="shared" si="51"/>
        <v>0</v>
      </c>
      <c r="BI237" s="100">
        <f t="shared" si="52"/>
        <v>0</v>
      </c>
      <c r="BJ237" s="14" t="s">
        <v>93</v>
      </c>
      <c r="BK237" s="100">
        <f t="shared" si="53"/>
        <v>0</v>
      </c>
      <c r="BL237" s="14" t="s">
        <v>234</v>
      </c>
      <c r="BM237" s="176" t="s">
        <v>1377</v>
      </c>
    </row>
    <row r="238" spans="1:65" s="2" customFormat="1" ht="24.2" customHeight="1">
      <c r="A238" s="32"/>
      <c r="B238" s="132"/>
      <c r="C238" s="164" t="s">
        <v>768</v>
      </c>
      <c r="D238" s="164" t="s">
        <v>175</v>
      </c>
      <c r="E238" s="165" t="s">
        <v>1210</v>
      </c>
      <c r="F238" s="166" t="s">
        <v>1211</v>
      </c>
      <c r="G238" s="167" t="s">
        <v>178</v>
      </c>
      <c r="H238" s="168">
        <v>11.303000000000001</v>
      </c>
      <c r="I238" s="169"/>
      <c r="J238" s="170"/>
      <c r="K238" s="171"/>
      <c r="L238" s="33"/>
      <c r="M238" s="172" t="s">
        <v>1</v>
      </c>
      <c r="N238" s="173" t="s">
        <v>48</v>
      </c>
      <c r="O238" s="58"/>
      <c r="P238" s="174">
        <f t="shared" si="45"/>
        <v>0</v>
      </c>
      <c r="Q238" s="174">
        <v>0</v>
      </c>
      <c r="R238" s="174">
        <f t="shared" si="46"/>
        <v>0</v>
      </c>
      <c r="S238" s="174">
        <v>0</v>
      </c>
      <c r="T238" s="175">
        <f t="shared" si="47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6" t="s">
        <v>234</v>
      </c>
      <c r="AT238" s="176" t="s">
        <v>175</v>
      </c>
      <c r="AU238" s="176" t="s">
        <v>93</v>
      </c>
      <c r="AY238" s="14" t="s">
        <v>173</v>
      </c>
      <c r="BE238" s="100">
        <f t="shared" si="48"/>
        <v>0</v>
      </c>
      <c r="BF238" s="100">
        <f t="shared" si="49"/>
        <v>0</v>
      </c>
      <c r="BG238" s="100">
        <f t="shared" si="50"/>
        <v>0</v>
      </c>
      <c r="BH238" s="100">
        <f t="shared" si="51"/>
        <v>0</v>
      </c>
      <c r="BI238" s="100">
        <f t="shared" si="52"/>
        <v>0</v>
      </c>
      <c r="BJ238" s="14" t="s">
        <v>93</v>
      </c>
      <c r="BK238" s="100">
        <f t="shared" si="53"/>
        <v>0</v>
      </c>
      <c r="BL238" s="14" t="s">
        <v>234</v>
      </c>
      <c r="BM238" s="176" t="s">
        <v>1378</v>
      </c>
    </row>
    <row r="239" spans="1:65" s="2" customFormat="1" ht="37.9" customHeight="1">
      <c r="A239" s="32"/>
      <c r="B239" s="132"/>
      <c r="C239" s="177" t="s">
        <v>772</v>
      </c>
      <c r="D239" s="177" t="s">
        <v>341</v>
      </c>
      <c r="E239" s="178" t="s">
        <v>1214</v>
      </c>
      <c r="F239" s="179" t="s">
        <v>1215</v>
      </c>
      <c r="G239" s="180" t="s">
        <v>740</v>
      </c>
      <c r="H239" s="181">
        <v>5.6520000000000001</v>
      </c>
      <c r="I239" s="182"/>
      <c r="J239" s="183"/>
      <c r="K239" s="184"/>
      <c r="L239" s="185"/>
      <c r="M239" s="186" t="s">
        <v>1</v>
      </c>
      <c r="N239" s="187" t="s">
        <v>48</v>
      </c>
      <c r="O239" s="58"/>
      <c r="P239" s="174">
        <f t="shared" si="45"/>
        <v>0</v>
      </c>
      <c r="Q239" s="174">
        <v>1E-3</v>
      </c>
      <c r="R239" s="174">
        <f t="shared" si="46"/>
        <v>5.6519999999999999E-3</v>
      </c>
      <c r="S239" s="174">
        <v>0</v>
      </c>
      <c r="T239" s="175">
        <f t="shared" si="47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6" t="s">
        <v>297</v>
      </c>
      <c r="AT239" s="176" t="s">
        <v>341</v>
      </c>
      <c r="AU239" s="176" t="s">
        <v>93</v>
      </c>
      <c r="AY239" s="14" t="s">
        <v>173</v>
      </c>
      <c r="BE239" s="100">
        <f t="shared" si="48"/>
        <v>0</v>
      </c>
      <c r="BF239" s="100">
        <f t="shared" si="49"/>
        <v>0</v>
      </c>
      <c r="BG239" s="100">
        <f t="shared" si="50"/>
        <v>0</v>
      </c>
      <c r="BH239" s="100">
        <f t="shared" si="51"/>
        <v>0</v>
      </c>
      <c r="BI239" s="100">
        <f t="shared" si="52"/>
        <v>0</v>
      </c>
      <c r="BJ239" s="14" t="s">
        <v>93</v>
      </c>
      <c r="BK239" s="100">
        <f t="shared" si="53"/>
        <v>0</v>
      </c>
      <c r="BL239" s="14" t="s">
        <v>234</v>
      </c>
      <c r="BM239" s="176" t="s">
        <v>1379</v>
      </c>
    </row>
    <row r="240" spans="1:65" s="12" customFormat="1" ht="25.9" customHeight="1">
      <c r="B240" s="151"/>
      <c r="D240" s="152" t="s">
        <v>81</v>
      </c>
      <c r="E240" s="153" t="s">
        <v>341</v>
      </c>
      <c r="F240" s="153" t="s">
        <v>1380</v>
      </c>
      <c r="I240" s="154"/>
      <c r="J240" s="155"/>
      <c r="L240" s="151"/>
      <c r="M240" s="156"/>
      <c r="N240" s="157"/>
      <c r="O240" s="157"/>
      <c r="P240" s="158">
        <f>P241</f>
        <v>0</v>
      </c>
      <c r="Q240" s="157"/>
      <c r="R240" s="158">
        <f>R241</f>
        <v>39080.443749999999</v>
      </c>
      <c r="S240" s="157"/>
      <c r="T240" s="159">
        <f>T241</f>
        <v>0</v>
      </c>
      <c r="AR240" s="152" t="s">
        <v>102</v>
      </c>
      <c r="AT240" s="160" t="s">
        <v>81</v>
      </c>
      <c r="AU240" s="160" t="s">
        <v>82</v>
      </c>
      <c r="AY240" s="152" t="s">
        <v>173</v>
      </c>
      <c r="BK240" s="161">
        <f>BK241</f>
        <v>0</v>
      </c>
    </row>
    <row r="241" spans="1:65" s="12" customFormat="1" ht="22.9" customHeight="1">
      <c r="B241" s="151"/>
      <c r="D241" s="152" t="s">
        <v>81</v>
      </c>
      <c r="E241" s="162" t="s">
        <v>1381</v>
      </c>
      <c r="F241" s="162" t="s">
        <v>1382</v>
      </c>
      <c r="I241" s="154"/>
      <c r="J241" s="163"/>
      <c r="L241" s="151"/>
      <c r="M241" s="156"/>
      <c r="N241" s="157"/>
      <c r="O241" s="157"/>
      <c r="P241" s="158">
        <f>P242</f>
        <v>0</v>
      </c>
      <c r="Q241" s="157"/>
      <c r="R241" s="158">
        <f>R242</f>
        <v>39080.443749999999</v>
      </c>
      <c r="S241" s="157"/>
      <c r="T241" s="159">
        <f>T242</f>
        <v>0</v>
      </c>
      <c r="AR241" s="152" t="s">
        <v>102</v>
      </c>
      <c r="AT241" s="160" t="s">
        <v>81</v>
      </c>
      <c r="AU241" s="160" t="s">
        <v>88</v>
      </c>
      <c r="AY241" s="152" t="s">
        <v>173</v>
      </c>
      <c r="BK241" s="161">
        <f>BK242</f>
        <v>0</v>
      </c>
    </row>
    <row r="242" spans="1:65" s="2" customFormat="1" ht="49.15" customHeight="1">
      <c r="A242" s="32"/>
      <c r="B242" s="132"/>
      <c r="C242" s="164" t="s">
        <v>776</v>
      </c>
      <c r="D242" s="164" t="s">
        <v>175</v>
      </c>
      <c r="E242" s="165" t="s">
        <v>1383</v>
      </c>
      <c r="F242" s="166" t="s">
        <v>1384</v>
      </c>
      <c r="G242" s="167" t="s">
        <v>362</v>
      </c>
      <c r="H242" s="168">
        <v>1</v>
      </c>
      <c r="I242" s="169"/>
      <c r="J242" s="170"/>
      <c r="K242" s="171"/>
      <c r="L242" s="33"/>
      <c r="M242" s="188" t="s">
        <v>1</v>
      </c>
      <c r="N242" s="189" t="s">
        <v>48</v>
      </c>
      <c r="O242" s="190"/>
      <c r="P242" s="191">
        <f>O242*H242</f>
        <v>0</v>
      </c>
      <c r="Q242" s="191">
        <v>39080.443749999999</v>
      </c>
      <c r="R242" s="191">
        <f>Q242*H242</f>
        <v>39080.443749999999</v>
      </c>
      <c r="S242" s="191">
        <v>0</v>
      </c>
      <c r="T242" s="192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6" t="s">
        <v>701</v>
      </c>
      <c r="AT242" s="176" t="s">
        <v>175</v>
      </c>
      <c r="AU242" s="176" t="s">
        <v>93</v>
      </c>
      <c r="AY242" s="14" t="s">
        <v>173</v>
      </c>
      <c r="BE242" s="100">
        <f>IF(N242="základná",J242,0)</f>
        <v>0</v>
      </c>
      <c r="BF242" s="100">
        <f>IF(N242="znížená",J242,0)</f>
        <v>0</v>
      </c>
      <c r="BG242" s="100">
        <f>IF(N242="zákl. prenesená",J242,0)</f>
        <v>0</v>
      </c>
      <c r="BH242" s="100">
        <f>IF(N242="zníž. prenesená",J242,0)</f>
        <v>0</v>
      </c>
      <c r="BI242" s="100">
        <f>IF(N242="nulová",J242,0)</f>
        <v>0</v>
      </c>
      <c r="BJ242" s="14" t="s">
        <v>93</v>
      </c>
      <c r="BK242" s="100">
        <f>ROUND(I242*H242,2)</f>
        <v>0</v>
      </c>
      <c r="BL242" s="14" t="s">
        <v>701</v>
      </c>
      <c r="BM242" s="176" t="s">
        <v>1385</v>
      </c>
    </row>
    <row r="243" spans="1:65" s="2" customFormat="1" ht="6.95" customHeight="1">
      <c r="A243" s="32"/>
      <c r="B243" s="47"/>
      <c r="C243" s="48"/>
      <c r="D243" s="48"/>
      <c r="E243" s="48"/>
      <c r="F243" s="48"/>
      <c r="G243" s="48"/>
      <c r="H243" s="48"/>
      <c r="I243" s="48"/>
      <c r="J243" s="48"/>
      <c r="K243" s="48"/>
      <c r="L243" s="33"/>
      <c r="M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</row>
  </sheetData>
  <autoFilter ref="C142:K242"/>
  <mergeCells count="15">
    <mergeCell ref="E11:H11"/>
    <mergeCell ref="E9:H9"/>
    <mergeCell ref="E13:H13"/>
    <mergeCell ref="E22:H22"/>
    <mergeCell ref="E129:H129"/>
    <mergeCell ref="E133:H133"/>
    <mergeCell ref="E131:H131"/>
    <mergeCell ref="E135:H135"/>
    <mergeCell ref="L2:V2"/>
    <mergeCell ref="E31:H31"/>
    <mergeCell ref="E84:H84"/>
    <mergeCell ref="E88:H88"/>
    <mergeCell ref="E86:H86"/>
    <mergeCell ref="E90:H90"/>
    <mergeCell ref="E7:H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0"/>
  <sheetViews>
    <sheetView showGridLines="0" topLeftCell="A224" workbookViewId="0">
      <selection activeCell="F123" sqref="F12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4" t="s">
        <v>116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1:46" s="1" customFormat="1" ht="24.95" customHeight="1">
      <c r="B4" s="17"/>
      <c r="D4" s="18" t="s">
        <v>132</v>
      </c>
      <c r="L4" s="17"/>
      <c r="M4" s="10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43" t="str">
        <f>'Rekapitulácia stavby'!K6</f>
        <v>Veľký Krtíš ODI PZ, rekonštrukcia a modernizácia objektu</v>
      </c>
      <c r="F7" s="244"/>
      <c r="G7" s="244"/>
      <c r="H7" s="244"/>
      <c r="L7" s="17"/>
    </row>
    <row r="8" spans="1:46" ht="12.75">
      <c r="B8" s="17"/>
      <c r="D8" s="24" t="s">
        <v>133</v>
      </c>
      <c r="L8" s="17"/>
    </row>
    <row r="9" spans="1:46" s="1" customFormat="1" ht="16.5" customHeight="1">
      <c r="B9" s="17"/>
      <c r="E9" s="243" t="s">
        <v>86</v>
      </c>
      <c r="F9" s="228"/>
      <c r="G9" s="228"/>
      <c r="H9" s="228"/>
      <c r="L9" s="17"/>
    </row>
    <row r="10" spans="1:46" s="1" customFormat="1" ht="12" customHeight="1">
      <c r="B10" s="17"/>
      <c r="D10" s="24" t="s">
        <v>134</v>
      </c>
      <c r="L10" s="17"/>
    </row>
    <row r="11" spans="1:46" s="2" customFormat="1" ht="16.5" customHeight="1">
      <c r="A11" s="32"/>
      <c r="B11" s="33"/>
      <c r="C11" s="32"/>
      <c r="D11" s="32"/>
      <c r="E11" s="246" t="s">
        <v>2632</v>
      </c>
      <c r="F11" s="241"/>
      <c r="G11" s="241"/>
      <c r="H11" s="24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4" t="s">
        <v>780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customHeight="1">
      <c r="A13" s="32"/>
      <c r="B13" s="33"/>
      <c r="C13" s="32"/>
      <c r="D13" s="32"/>
      <c r="E13" s="197" t="s">
        <v>2633</v>
      </c>
      <c r="F13" s="241"/>
      <c r="G13" s="241"/>
      <c r="H13" s="241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4" t="s">
        <v>15</v>
      </c>
      <c r="E15" s="32"/>
      <c r="F15" s="22" t="s">
        <v>16</v>
      </c>
      <c r="G15" s="32"/>
      <c r="H15" s="32"/>
      <c r="I15" s="24" t="s">
        <v>17</v>
      </c>
      <c r="J15" s="22" t="s">
        <v>18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19</v>
      </c>
      <c r="E16" s="32"/>
      <c r="F16" s="22" t="s">
        <v>20</v>
      </c>
      <c r="G16" s="32"/>
      <c r="H16" s="32"/>
      <c r="I16" s="24" t="s">
        <v>21</v>
      </c>
      <c r="J16" s="55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21.75" customHeight="1">
      <c r="A17" s="32"/>
      <c r="B17" s="33"/>
      <c r="C17" s="32"/>
      <c r="D17" s="21" t="s">
        <v>22</v>
      </c>
      <c r="E17" s="32"/>
      <c r="F17" s="26"/>
      <c r="G17" s="32"/>
      <c r="H17" s="32"/>
      <c r="I17" s="21" t="s">
        <v>23</v>
      </c>
      <c r="J17" s="26" t="s">
        <v>24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4" t="s">
        <v>25</v>
      </c>
      <c r="E18" s="32"/>
      <c r="F18" s="32"/>
      <c r="G18" s="32"/>
      <c r="H18" s="32"/>
      <c r="I18" s="24" t="s">
        <v>26</v>
      </c>
      <c r="J18" s="22" t="s">
        <v>27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2" t="s">
        <v>28</v>
      </c>
      <c r="F19" s="32"/>
      <c r="G19" s="32"/>
      <c r="H19" s="32"/>
      <c r="I19" s="24" t="s">
        <v>29</v>
      </c>
      <c r="J19" s="2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4" t="s">
        <v>30</v>
      </c>
      <c r="E21" s="32"/>
      <c r="F21" s="32"/>
      <c r="G21" s="32"/>
      <c r="H21" s="32"/>
      <c r="I21" s="24" t="s">
        <v>26</v>
      </c>
      <c r="J21" s="25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45"/>
      <c r="F22" s="232"/>
      <c r="G22" s="232"/>
      <c r="H22" s="232"/>
      <c r="I22" s="24" t="s">
        <v>29</v>
      </c>
      <c r="J22" s="25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4" t="s">
        <v>31</v>
      </c>
      <c r="E24" s="32"/>
      <c r="F24" s="32"/>
      <c r="G24" s="32"/>
      <c r="H24" s="32"/>
      <c r="I24" s="24" t="s">
        <v>26</v>
      </c>
      <c r="J24" s="22" t="s">
        <v>32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2" t="s">
        <v>33</v>
      </c>
      <c r="F25" s="32"/>
      <c r="G25" s="32"/>
      <c r="H25" s="32"/>
      <c r="I25" s="24" t="s">
        <v>29</v>
      </c>
      <c r="J25" s="22" t="s">
        <v>34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4" t="s">
        <v>36</v>
      </c>
      <c r="E27" s="32"/>
      <c r="F27" s="32"/>
      <c r="G27" s="32"/>
      <c r="H27" s="32"/>
      <c r="I27" s="24" t="s">
        <v>26</v>
      </c>
      <c r="J27" s="22" t="s">
        <v>37</v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2" t="s">
        <v>1386</v>
      </c>
      <c r="F28" s="32"/>
      <c r="G28" s="32"/>
      <c r="H28" s="32"/>
      <c r="I28" s="24" t="s">
        <v>29</v>
      </c>
      <c r="J28" s="22" t="s">
        <v>37</v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4" t="s">
        <v>39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5"/>
      <c r="B31" s="106"/>
      <c r="C31" s="105"/>
      <c r="D31" s="105"/>
      <c r="E31" s="236" t="s">
        <v>1</v>
      </c>
      <c r="F31" s="236"/>
      <c r="G31" s="236"/>
      <c r="H31" s="236"/>
      <c r="I31" s="105"/>
      <c r="J31" s="105"/>
      <c r="K31" s="105"/>
      <c r="L31" s="107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22" t="s">
        <v>136</v>
      </c>
      <c r="E34" s="32"/>
      <c r="F34" s="32"/>
      <c r="G34" s="32"/>
      <c r="H34" s="32"/>
      <c r="I34" s="32"/>
      <c r="J34" s="3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30" t="s">
        <v>130</v>
      </c>
      <c r="E35" s="32"/>
      <c r="F35" s="32"/>
      <c r="G35" s="32"/>
      <c r="H35" s="32"/>
      <c r="I35" s="32"/>
      <c r="J35" s="31"/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25.35" customHeight="1">
      <c r="A36" s="32"/>
      <c r="B36" s="33"/>
      <c r="C36" s="32"/>
      <c r="D36" s="108" t="s">
        <v>42</v>
      </c>
      <c r="E36" s="32"/>
      <c r="F36" s="32"/>
      <c r="G36" s="32"/>
      <c r="H36" s="32"/>
      <c r="I36" s="32"/>
      <c r="J36" s="71"/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6.95" customHeight="1">
      <c r="A37" s="32"/>
      <c r="B37" s="33"/>
      <c r="C37" s="32"/>
      <c r="D37" s="66"/>
      <c r="E37" s="66"/>
      <c r="F37" s="66"/>
      <c r="G37" s="66"/>
      <c r="H37" s="66"/>
      <c r="I37" s="66"/>
      <c r="J37" s="66"/>
      <c r="K37" s="66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32"/>
      <c r="F38" s="36" t="s">
        <v>44</v>
      </c>
      <c r="G38" s="32"/>
      <c r="H38" s="32"/>
      <c r="I38" s="36" t="s">
        <v>43</v>
      </c>
      <c r="J38" s="36" t="s">
        <v>45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>
      <c r="A39" s="32"/>
      <c r="B39" s="33"/>
      <c r="C39" s="32"/>
      <c r="D39" s="109" t="s">
        <v>46</v>
      </c>
      <c r="E39" s="24" t="s">
        <v>47</v>
      </c>
      <c r="F39" s="110"/>
      <c r="G39" s="32"/>
      <c r="H39" s="32"/>
      <c r="I39" s="111">
        <v>0.2</v>
      </c>
      <c r="J39" s="110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24" t="s">
        <v>48</v>
      </c>
      <c r="F40" s="110"/>
      <c r="G40" s="32"/>
      <c r="H40" s="32"/>
      <c r="I40" s="111">
        <v>0.2</v>
      </c>
      <c r="J40" s="110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49</v>
      </c>
      <c r="F41" s="110">
        <f>ROUND((SUM(BG111:BG112) + SUM(BG136:BG249)),  2)</f>
        <v>0</v>
      </c>
      <c r="G41" s="32"/>
      <c r="H41" s="32"/>
      <c r="I41" s="111">
        <v>0.2</v>
      </c>
      <c r="J41" s="110"/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24" t="s">
        <v>50</v>
      </c>
      <c r="F42" s="110">
        <f>ROUND((SUM(BH111:BH112) + SUM(BH136:BH249)),  2)</f>
        <v>0</v>
      </c>
      <c r="G42" s="32"/>
      <c r="H42" s="32"/>
      <c r="I42" s="111">
        <v>0.2</v>
      </c>
      <c r="J42" s="110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14.45" hidden="1" customHeight="1">
      <c r="A43" s="32"/>
      <c r="B43" s="33"/>
      <c r="C43" s="32"/>
      <c r="D43" s="32"/>
      <c r="E43" s="24" t="s">
        <v>51</v>
      </c>
      <c r="F43" s="110">
        <f>ROUND((SUM(BI111:BI112) + SUM(BI136:BI249)),  2)</f>
        <v>0</v>
      </c>
      <c r="G43" s="32"/>
      <c r="H43" s="32"/>
      <c r="I43" s="111">
        <v>0</v>
      </c>
      <c r="J43" s="110"/>
      <c r="K43" s="3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6.9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5.35" customHeight="1">
      <c r="A45" s="32"/>
      <c r="B45" s="33"/>
      <c r="C45" s="102"/>
      <c r="D45" s="112" t="s">
        <v>52</v>
      </c>
      <c r="E45" s="60"/>
      <c r="F45" s="60"/>
      <c r="G45" s="113" t="s">
        <v>53</v>
      </c>
      <c r="H45" s="114" t="s">
        <v>54</v>
      </c>
      <c r="I45" s="60"/>
      <c r="J45" s="115"/>
      <c r="K45" s="116"/>
      <c r="L45" s="4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14.4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4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55</v>
      </c>
      <c r="E49" s="44"/>
      <c r="F49" s="44"/>
      <c r="G49" s="43" t="s">
        <v>56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57</v>
      </c>
      <c r="E60" s="35"/>
      <c r="F60" s="117" t="s">
        <v>58</v>
      </c>
      <c r="G60" s="45" t="s">
        <v>57</v>
      </c>
      <c r="H60" s="35"/>
      <c r="I60" s="35"/>
      <c r="J60" s="118" t="s">
        <v>58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59</v>
      </c>
      <c r="E64" s="46"/>
      <c r="F64" s="46"/>
      <c r="G64" s="43" t="s">
        <v>60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57</v>
      </c>
      <c r="E75" s="35"/>
      <c r="F75" s="117" t="s">
        <v>58</v>
      </c>
      <c r="G75" s="45" t="s">
        <v>57</v>
      </c>
      <c r="H75" s="35"/>
      <c r="I75" s="35"/>
      <c r="J75" s="118" t="s">
        <v>58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137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43" t="str">
        <f>E7</f>
        <v>Veľký Krtíš ODI PZ, rekonštrukcia a modernizácia objektu</v>
      </c>
      <c r="F84" s="244"/>
      <c r="G84" s="244"/>
      <c r="H84" s="244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133</v>
      </c>
      <c r="L85" s="17"/>
    </row>
    <row r="86" spans="1:31" s="1" customFormat="1" ht="16.5" customHeight="1">
      <c r="B86" s="17"/>
      <c r="E86" s="243" t="s">
        <v>86</v>
      </c>
      <c r="F86" s="228"/>
      <c r="G86" s="228"/>
      <c r="H86" s="228"/>
      <c r="L86" s="17"/>
    </row>
    <row r="87" spans="1:31" s="1" customFormat="1" ht="12" customHeight="1">
      <c r="B87" s="17"/>
      <c r="C87" s="24" t="s">
        <v>134</v>
      </c>
      <c r="L87" s="17"/>
    </row>
    <row r="88" spans="1:31" s="2" customFormat="1" ht="16.5" customHeight="1">
      <c r="A88" s="32"/>
      <c r="B88" s="33"/>
      <c r="C88" s="32"/>
      <c r="D88" s="32"/>
      <c r="E88" s="246" t="s">
        <v>99</v>
      </c>
      <c r="F88" s="241"/>
      <c r="G88" s="241"/>
      <c r="H88" s="241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4" t="s">
        <v>780</v>
      </c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6.5" customHeight="1">
      <c r="A90" s="32"/>
      <c r="B90" s="33"/>
      <c r="C90" s="32"/>
      <c r="D90" s="32"/>
      <c r="E90" s="197" t="str">
        <f>E13</f>
        <v>1.4.2a - Inštalácie</v>
      </c>
      <c r="F90" s="241"/>
      <c r="G90" s="241"/>
      <c r="H90" s="241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2" customHeight="1">
      <c r="A92" s="32"/>
      <c r="B92" s="33"/>
      <c r="C92" s="24" t="s">
        <v>19</v>
      </c>
      <c r="D92" s="32"/>
      <c r="E92" s="32"/>
      <c r="F92" s="22" t="str">
        <f>F16</f>
        <v>Veľký Krtíš</v>
      </c>
      <c r="G92" s="32"/>
      <c r="H92" s="32"/>
      <c r="I92" s="24" t="s">
        <v>21</v>
      </c>
      <c r="J92" s="55" t="str">
        <f>IF(J16="","",J16)</f>
        <v/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6.9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4" t="s">
        <v>25</v>
      </c>
      <c r="D94" s="32"/>
      <c r="E94" s="32"/>
      <c r="F94" s="22" t="str">
        <f>E19</f>
        <v>Ministerstvo vnútra Slovenskej republiky</v>
      </c>
      <c r="G94" s="32"/>
      <c r="H94" s="32"/>
      <c r="I94" s="24" t="s">
        <v>31</v>
      </c>
      <c r="J94" s="28" t="str">
        <f>E25</f>
        <v>PROMOST s.r.o.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5.2" customHeight="1">
      <c r="A95" s="32"/>
      <c r="B95" s="33"/>
      <c r="C95" s="24" t="s">
        <v>30</v>
      </c>
      <c r="D95" s="32"/>
      <c r="E95" s="32"/>
      <c r="F95" s="22" t="str">
        <f>IF(E22="","",E22)</f>
        <v/>
      </c>
      <c r="G95" s="32"/>
      <c r="H95" s="32"/>
      <c r="I95" s="24" t="s">
        <v>36</v>
      </c>
      <c r="J95" s="28" t="str">
        <f>E28</f>
        <v>Bc. Stanislav Varga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9.25" customHeight="1">
      <c r="A97" s="32"/>
      <c r="B97" s="33"/>
      <c r="C97" s="119" t="s">
        <v>138</v>
      </c>
      <c r="D97" s="102"/>
      <c r="E97" s="102"/>
      <c r="F97" s="102"/>
      <c r="G97" s="102"/>
      <c r="H97" s="102"/>
      <c r="I97" s="102"/>
      <c r="J97" s="120" t="s">
        <v>139</v>
      </c>
      <c r="K97" s="10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10.3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22.9" customHeight="1">
      <c r="A99" s="32"/>
      <c r="B99" s="33"/>
      <c r="C99" s="121" t="s">
        <v>140</v>
      </c>
      <c r="D99" s="32"/>
      <c r="E99" s="32"/>
      <c r="F99" s="32"/>
      <c r="G99" s="32"/>
      <c r="H99" s="32"/>
      <c r="I99" s="32"/>
      <c r="J99" s="71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U99" s="14" t="s">
        <v>141</v>
      </c>
    </row>
    <row r="100" spans="1:47" s="9" customFormat="1" ht="24.95" customHeight="1">
      <c r="B100" s="122"/>
      <c r="D100" s="123" t="s">
        <v>1387</v>
      </c>
      <c r="E100" s="124"/>
      <c r="F100" s="124"/>
      <c r="G100" s="124"/>
      <c r="H100" s="124"/>
      <c r="I100" s="124"/>
      <c r="J100" s="125"/>
      <c r="L100" s="122"/>
    </row>
    <row r="101" spans="1:47" s="10" customFormat="1" ht="19.899999999999999" customHeight="1">
      <c r="B101" s="126"/>
      <c r="D101" s="127" t="s">
        <v>1388</v>
      </c>
      <c r="E101" s="128"/>
      <c r="F101" s="128"/>
      <c r="G101" s="128"/>
      <c r="H101" s="128"/>
      <c r="I101" s="128"/>
      <c r="J101" s="129"/>
      <c r="L101" s="126"/>
    </row>
    <row r="102" spans="1:47" s="9" customFormat="1" ht="24.95" customHeight="1">
      <c r="B102" s="122"/>
      <c r="D102" s="123" t="s">
        <v>142</v>
      </c>
      <c r="E102" s="124"/>
      <c r="F102" s="124"/>
      <c r="G102" s="124"/>
      <c r="H102" s="124"/>
      <c r="I102" s="124"/>
      <c r="J102" s="125"/>
      <c r="L102" s="122"/>
    </row>
    <row r="103" spans="1:47" s="10" customFormat="1" ht="19.899999999999999" customHeight="1">
      <c r="B103" s="126"/>
      <c r="D103" s="127" t="s">
        <v>143</v>
      </c>
      <c r="E103" s="128"/>
      <c r="F103" s="128"/>
      <c r="G103" s="128"/>
      <c r="H103" s="128"/>
      <c r="I103" s="128"/>
      <c r="J103" s="129"/>
      <c r="L103" s="126"/>
    </row>
    <row r="104" spans="1:47" s="10" customFormat="1" ht="19.899999999999999" customHeight="1">
      <c r="B104" s="126"/>
      <c r="D104" s="127" t="s">
        <v>144</v>
      </c>
      <c r="E104" s="128"/>
      <c r="F104" s="128"/>
      <c r="G104" s="128"/>
      <c r="H104" s="128"/>
      <c r="I104" s="128"/>
      <c r="J104" s="129"/>
      <c r="L104" s="126"/>
    </row>
    <row r="105" spans="1:47" s="10" customFormat="1" ht="19.899999999999999" customHeight="1">
      <c r="B105" s="126"/>
      <c r="D105" s="127" t="s">
        <v>145</v>
      </c>
      <c r="E105" s="128"/>
      <c r="F105" s="128"/>
      <c r="G105" s="128"/>
      <c r="H105" s="128"/>
      <c r="I105" s="128"/>
      <c r="J105" s="129"/>
      <c r="L105" s="126"/>
    </row>
    <row r="106" spans="1:47" s="9" customFormat="1" ht="24.95" customHeight="1">
      <c r="B106" s="122"/>
      <c r="D106" s="123" t="s">
        <v>1234</v>
      </c>
      <c r="E106" s="124"/>
      <c r="F106" s="124"/>
      <c r="G106" s="124"/>
      <c r="H106" s="124"/>
      <c r="I106" s="124"/>
      <c r="J106" s="125"/>
      <c r="L106" s="122"/>
    </row>
    <row r="107" spans="1:47" s="10" customFormat="1" ht="19.899999999999999" customHeight="1">
      <c r="B107" s="126"/>
      <c r="D107" s="127" t="s">
        <v>1389</v>
      </c>
      <c r="E107" s="128"/>
      <c r="F107" s="128"/>
      <c r="G107" s="128"/>
      <c r="H107" s="128"/>
      <c r="I107" s="128"/>
      <c r="J107" s="129"/>
      <c r="L107" s="126"/>
    </row>
    <row r="108" spans="1:47" s="9" customFormat="1" ht="24.95" customHeight="1">
      <c r="B108" s="122"/>
      <c r="D108" s="123" t="s">
        <v>1390</v>
      </c>
      <c r="E108" s="124"/>
      <c r="F108" s="124"/>
      <c r="G108" s="124"/>
      <c r="H108" s="124"/>
      <c r="I108" s="124"/>
      <c r="J108" s="125"/>
      <c r="L108" s="122"/>
    </row>
    <row r="109" spans="1:47" s="2" customFormat="1" ht="21.7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29.25" customHeight="1">
      <c r="A111" s="32"/>
      <c r="B111" s="33"/>
      <c r="C111" s="121" t="s">
        <v>150</v>
      </c>
      <c r="D111" s="32"/>
      <c r="E111" s="32"/>
      <c r="F111" s="32"/>
      <c r="G111" s="32"/>
      <c r="H111" s="32"/>
      <c r="I111" s="32"/>
      <c r="J111" s="130"/>
      <c r="K111" s="32"/>
      <c r="L111" s="42"/>
      <c r="N111" s="131" t="s">
        <v>46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9.25" customHeight="1">
      <c r="A113" s="32"/>
      <c r="B113" s="33"/>
      <c r="C113" s="101" t="s">
        <v>131</v>
      </c>
      <c r="D113" s="102"/>
      <c r="E113" s="102"/>
      <c r="F113" s="102"/>
      <c r="G113" s="102"/>
      <c r="H113" s="102"/>
      <c r="I113" s="102"/>
      <c r="J113" s="103"/>
      <c r="K113" s="10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6.95" customHeight="1">
      <c r="A118" s="32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18" t="s">
        <v>159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4" t="s">
        <v>13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43" t="str">
        <f>E7</f>
        <v>Veľký Krtíš ODI PZ, rekonštrukcia a modernizácia objektu</v>
      </c>
      <c r="F122" s="244"/>
      <c r="G122" s="244"/>
      <c r="H122" s="244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1" customFormat="1" ht="12" customHeight="1">
      <c r="B123" s="17"/>
      <c r="C123" s="24" t="s">
        <v>133</v>
      </c>
      <c r="L123" s="17"/>
    </row>
    <row r="124" spans="1:31" s="1" customFormat="1" ht="16.5" customHeight="1">
      <c r="B124" s="17"/>
      <c r="E124" s="243" t="s">
        <v>86</v>
      </c>
      <c r="F124" s="228"/>
      <c r="G124" s="228"/>
      <c r="H124" s="228"/>
      <c r="L124" s="17"/>
    </row>
    <row r="125" spans="1:31" s="1" customFormat="1" ht="12" customHeight="1">
      <c r="B125" s="17"/>
      <c r="C125" s="24" t="s">
        <v>134</v>
      </c>
      <c r="L125" s="17"/>
    </row>
    <row r="126" spans="1:31" s="2" customFormat="1" ht="16.5" customHeight="1">
      <c r="A126" s="32"/>
      <c r="B126" s="33"/>
      <c r="C126" s="32"/>
      <c r="D126" s="32"/>
      <c r="E126" s="246" t="s">
        <v>99</v>
      </c>
      <c r="F126" s="241"/>
      <c r="G126" s="241"/>
      <c r="H126" s="241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4" t="s">
        <v>780</v>
      </c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6.5" customHeight="1">
      <c r="A128" s="32"/>
      <c r="B128" s="33"/>
      <c r="C128" s="32"/>
      <c r="D128" s="32"/>
      <c r="E128" s="197" t="str">
        <f>E13</f>
        <v>1.4.2a - Inštalácie</v>
      </c>
      <c r="F128" s="241"/>
      <c r="G128" s="241"/>
      <c r="H128" s="241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2" customHeight="1">
      <c r="A130" s="32"/>
      <c r="B130" s="33"/>
      <c r="C130" s="24" t="s">
        <v>19</v>
      </c>
      <c r="D130" s="32"/>
      <c r="E130" s="32"/>
      <c r="F130" s="22" t="str">
        <f>F16</f>
        <v>Veľký Krtíš</v>
      </c>
      <c r="G130" s="32"/>
      <c r="H130" s="32"/>
      <c r="I130" s="24" t="s">
        <v>21</v>
      </c>
      <c r="J130" s="55" t="str">
        <f>IF(J16="","",J16)</f>
        <v/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6.9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5.2" customHeight="1">
      <c r="A132" s="32"/>
      <c r="B132" s="33"/>
      <c r="C132" s="24" t="s">
        <v>25</v>
      </c>
      <c r="D132" s="32"/>
      <c r="E132" s="32"/>
      <c r="F132" s="22" t="str">
        <f>E19</f>
        <v>Ministerstvo vnútra Slovenskej republiky</v>
      </c>
      <c r="G132" s="32"/>
      <c r="H132" s="32"/>
      <c r="I132" s="24" t="s">
        <v>31</v>
      </c>
      <c r="J132" s="28" t="str">
        <f>E25</f>
        <v>PROMOST s.r.o.</v>
      </c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5.2" customHeight="1">
      <c r="A133" s="32"/>
      <c r="B133" s="33"/>
      <c r="C133" s="24" t="s">
        <v>30</v>
      </c>
      <c r="D133" s="32"/>
      <c r="E133" s="32"/>
      <c r="F133" s="22" t="str">
        <f>IF(E22="","",E22)</f>
        <v/>
      </c>
      <c r="G133" s="32"/>
      <c r="H133" s="32"/>
      <c r="I133" s="24" t="s">
        <v>36</v>
      </c>
      <c r="J133" s="28" t="str">
        <f>E28</f>
        <v>Bc. Stanislav Varga</v>
      </c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10.35" customHeight="1">
      <c r="A134" s="32"/>
      <c r="B134" s="33"/>
      <c r="C134" s="32"/>
      <c r="D134" s="32"/>
      <c r="E134" s="32"/>
      <c r="F134" s="32"/>
      <c r="G134" s="32"/>
      <c r="H134" s="32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11" customFormat="1" ht="29.25" customHeight="1">
      <c r="A135" s="140"/>
      <c r="B135" s="141"/>
      <c r="C135" s="142" t="s">
        <v>160</v>
      </c>
      <c r="D135" s="143" t="s">
        <v>67</v>
      </c>
      <c r="E135" s="143" t="s">
        <v>63</v>
      </c>
      <c r="F135" s="143" t="s">
        <v>64</v>
      </c>
      <c r="G135" s="143" t="s">
        <v>161</v>
      </c>
      <c r="H135" s="143" t="s">
        <v>162</v>
      </c>
      <c r="I135" s="143" t="s">
        <v>163</v>
      </c>
      <c r="J135" s="144" t="s">
        <v>139</v>
      </c>
      <c r="K135" s="145" t="s">
        <v>164</v>
      </c>
      <c r="L135" s="146"/>
      <c r="M135" s="62" t="s">
        <v>1</v>
      </c>
      <c r="N135" s="63" t="s">
        <v>46</v>
      </c>
      <c r="O135" s="63" t="s">
        <v>165</v>
      </c>
      <c r="P135" s="63" t="s">
        <v>166</v>
      </c>
      <c r="Q135" s="63" t="s">
        <v>167</v>
      </c>
      <c r="R135" s="63" t="s">
        <v>168</v>
      </c>
      <c r="S135" s="63" t="s">
        <v>169</v>
      </c>
      <c r="T135" s="64" t="s">
        <v>170</v>
      </c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</row>
    <row r="136" spans="1:65" s="2" customFormat="1" ht="22.9" customHeight="1">
      <c r="A136" s="32"/>
      <c r="B136" s="33"/>
      <c r="C136" s="69" t="s">
        <v>136</v>
      </c>
      <c r="D136" s="32"/>
      <c r="E136" s="32"/>
      <c r="F136" s="32"/>
      <c r="G136" s="32"/>
      <c r="H136" s="32"/>
      <c r="I136" s="32"/>
      <c r="J136" s="147"/>
      <c r="K136" s="32"/>
      <c r="L136" s="33"/>
      <c r="M136" s="65"/>
      <c r="N136" s="56"/>
      <c r="O136" s="66"/>
      <c r="P136" s="148">
        <f>P137+P141+P151+P247</f>
        <v>0</v>
      </c>
      <c r="Q136" s="66"/>
      <c r="R136" s="148">
        <f>R137+R141+R151+R247</f>
        <v>4.2298949999999991</v>
      </c>
      <c r="S136" s="66"/>
      <c r="T136" s="149">
        <f>T137+T141+T151+T247</f>
        <v>6.3369999999999997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4" t="s">
        <v>81</v>
      </c>
      <c r="AU136" s="14" t="s">
        <v>141</v>
      </c>
      <c r="BK136" s="150">
        <f>BK137+BK141+BK151+BK247</f>
        <v>0</v>
      </c>
    </row>
    <row r="137" spans="1:65" s="12" customFormat="1" ht="25.9" customHeight="1">
      <c r="B137" s="151"/>
      <c r="D137" s="152" t="s">
        <v>81</v>
      </c>
      <c r="E137" s="153" t="s">
        <v>1217</v>
      </c>
      <c r="F137" s="153" t="s">
        <v>1391</v>
      </c>
      <c r="I137" s="154"/>
      <c r="J137" s="155"/>
      <c r="L137" s="151"/>
      <c r="M137" s="156"/>
      <c r="N137" s="157"/>
      <c r="O137" s="157"/>
      <c r="P137" s="158">
        <f>P138</f>
        <v>0</v>
      </c>
      <c r="Q137" s="157"/>
      <c r="R137" s="158">
        <f>R138</f>
        <v>7.7600000000000004E-3</v>
      </c>
      <c r="S137" s="157"/>
      <c r="T137" s="159">
        <f>T138</f>
        <v>0</v>
      </c>
      <c r="AR137" s="152" t="s">
        <v>88</v>
      </c>
      <c r="AT137" s="160" t="s">
        <v>81</v>
      </c>
      <c r="AU137" s="160" t="s">
        <v>82</v>
      </c>
      <c r="AY137" s="152" t="s">
        <v>173</v>
      </c>
      <c r="BK137" s="161">
        <f>BK138</f>
        <v>0</v>
      </c>
    </row>
    <row r="138" spans="1:65" s="12" customFormat="1" ht="22.9" customHeight="1">
      <c r="B138" s="151"/>
      <c r="D138" s="152" t="s">
        <v>81</v>
      </c>
      <c r="E138" s="162" t="s">
        <v>1392</v>
      </c>
      <c r="F138" s="162" t="s">
        <v>1393</v>
      </c>
      <c r="I138" s="154"/>
      <c r="J138" s="163"/>
      <c r="L138" s="151"/>
      <c r="M138" s="156"/>
      <c r="N138" s="157"/>
      <c r="O138" s="157"/>
      <c r="P138" s="158">
        <f>SUM(P139:P140)</f>
        <v>0</v>
      </c>
      <c r="Q138" s="157"/>
      <c r="R138" s="158">
        <f>SUM(R139:R140)</f>
        <v>7.7600000000000004E-3</v>
      </c>
      <c r="S138" s="157"/>
      <c r="T138" s="159">
        <f>SUM(T139:T140)</f>
        <v>0</v>
      </c>
      <c r="AR138" s="152" t="s">
        <v>88</v>
      </c>
      <c r="AT138" s="160" t="s">
        <v>81</v>
      </c>
      <c r="AU138" s="160" t="s">
        <v>88</v>
      </c>
      <c r="AY138" s="152" t="s">
        <v>173</v>
      </c>
      <c r="BK138" s="161">
        <f>SUM(BK139:BK140)</f>
        <v>0</v>
      </c>
    </row>
    <row r="139" spans="1:65" s="2" customFormat="1" ht="24.2" customHeight="1">
      <c r="A139" s="32"/>
      <c r="B139" s="132"/>
      <c r="C139" s="164" t="s">
        <v>88</v>
      </c>
      <c r="D139" s="164" t="s">
        <v>175</v>
      </c>
      <c r="E139" s="165" t="s">
        <v>1394</v>
      </c>
      <c r="F139" s="166" t="s">
        <v>1395</v>
      </c>
      <c r="G139" s="167" t="s">
        <v>362</v>
      </c>
      <c r="H139" s="168">
        <v>776</v>
      </c>
      <c r="I139" s="169"/>
      <c r="J139" s="170"/>
      <c r="K139" s="171"/>
      <c r="L139" s="33"/>
      <c r="M139" s="172" t="s">
        <v>1</v>
      </c>
      <c r="N139" s="173" t="s">
        <v>48</v>
      </c>
      <c r="O139" s="58"/>
      <c r="P139" s="174">
        <f>O139*H139</f>
        <v>0</v>
      </c>
      <c r="Q139" s="174">
        <v>0</v>
      </c>
      <c r="R139" s="174">
        <f>Q139*H139</f>
        <v>0</v>
      </c>
      <c r="S139" s="174">
        <v>0</v>
      </c>
      <c r="T139" s="175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6" t="s">
        <v>701</v>
      </c>
      <c r="AT139" s="176" t="s">
        <v>175</v>
      </c>
      <c r="AU139" s="176" t="s">
        <v>93</v>
      </c>
      <c r="AY139" s="14" t="s">
        <v>173</v>
      </c>
      <c r="BE139" s="100">
        <f>IF(N139="základná",J139,0)</f>
        <v>0</v>
      </c>
      <c r="BF139" s="100">
        <f>IF(N139="znížená",J139,0)</f>
        <v>0</v>
      </c>
      <c r="BG139" s="100">
        <f>IF(N139="zákl. prenesená",J139,0)</f>
        <v>0</v>
      </c>
      <c r="BH139" s="100">
        <f>IF(N139="zníž. prenesená",J139,0)</f>
        <v>0</v>
      </c>
      <c r="BI139" s="100">
        <f>IF(N139="nulová",J139,0)</f>
        <v>0</v>
      </c>
      <c r="BJ139" s="14" t="s">
        <v>93</v>
      </c>
      <c r="BK139" s="100">
        <f>ROUND(I139*H139,2)</f>
        <v>0</v>
      </c>
      <c r="BL139" s="14" t="s">
        <v>701</v>
      </c>
      <c r="BM139" s="176" t="s">
        <v>1396</v>
      </c>
    </row>
    <row r="140" spans="1:65" s="2" customFormat="1" ht="24.2" customHeight="1">
      <c r="A140" s="32"/>
      <c r="B140" s="132"/>
      <c r="C140" s="177" t="s">
        <v>93</v>
      </c>
      <c r="D140" s="177" t="s">
        <v>341</v>
      </c>
      <c r="E140" s="178" t="s">
        <v>1397</v>
      </c>
      <c r="F140" s="179" t="s">
        <v>1398</v>
      </c>
      <c r="G140" s="180" t="s">
        <v>362</v>
      </c>
      <c r="H140" s="181">
        <v>776</v>
      </c>
      <c r="I140" s="182"/>
      <c r="J140" s="183"/>
      <c r="K140" s="184"/>
      <c r="L140" s="185"/>
      <c r="M140" s="186" t="s">
        <v>1</v>
      </c>
      <c r="N140" s="187" t="s">
        <v>48</v>
      </c>
      <c r="O140" s="58"/>
      <c r="P140" s="174">
        <f>O140*H140</f>
        <v>0</v>
      </c>
      <c r="Q140" s="174">
        <v>1.0000000000000001E-5</v>
      </c>
      <c r="R140" s="174">
        <f>Q140*H140</f>
        <v>7.7600000000000004E-3</v>
      </c>
      <c r="S140" s="174">
        <v>0</v>
      </c>
      <c r="T140" s="175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6" t="s">
        <v>1399</v>
      </c>
      <c r="AT140" s="176" t="s">
        <v>341</v>
      </c>
      <c r="AU140" s="176" t="s">
        <v>93</v>
      </c>
      <c r="AY140" s="14" t="s">
        <v>173</v>
      </c>
      <c r="BE140" s="100">
        <f>IF(N140="základná",J140,0)</f>
        <v>0</v>
      </c>
      <c r="BF140" s="100">
        <f>IF(N140="znížená",J140,0)</f>
        <v>0</v>
      </c>
      <c r="BG140" s="100">
        <f>IF(N140="zákl. prenesená",J140,0)</f>
        <v>0</v>
      </c>
      <c r="BH140" s="100">
        <f>IF(N140="zníž. prenesená",J140,0)</f>
        <v>0</v>
      </c>
      <c r="BI140" s="100">
        <f>IF(N140="nulová",J140,0)</f>
        <v>0</v>
      </c>
      <c r="BJ140" s="14" t="s">
        <v>93</v>
      </c>
      <c r="BK140" s="100">
        <f>ROUND(I140*H140,2)</f>
        <v>0</v>
      </c>
      <c r="BL140" s="14" t="s">
        <v>1399</v>
      </c>
      <c r="BM140" s="176" t="s">
        <v>1400</v>
      </c>
    </row>
    <row r="141" spans="1:65" s="12" customFormat="1" ht="25.9" customHeight="1">
      <c r="B141" s="151"/>
      <c r="D141" s="152" t="s">
        <v>81</v>
      </c>
      <c r="E141" s="153" t="s">
        <v>171</v>
      </c>
      <c r="F141" s="153" t="s">
        <v>172</v>
      </c>
      <c r="I141" s="154"/>
      <c r="J141" s="155"/>
      <c r="L141" s="151"/>
      <c r="M141" s="156"/>
      <c r="N141" s="157"/>
      <c r="O141" s="157"/>
      <c r="P141" s="158">
        <f>P142+P144+P147</f>
        <v>0</v>
      </c>
      <c r="Q141" s="157"/>
      <c r="R141" s="158">
        <f>R142+R144+R147</f>
        <v>3.1367699999999998</v>
      </c>
      <c r="S141" s="157"/>
      <c r="T141" s="159">
        <f>T142+T144+T147</f>
        <v>6.3369999999999997</v>
      </c>
      <c r="AR141" s="152" t="s">
        <v>88</v>
      </c>
      <c r="AT141" s="160" t="s">
        <v>81</v>
      </c>
      <c r="AU141" s="160" t="s">
        <v>82</v>
      </c>
      <c r="AY141" s="152" t="s">
        <v>173</v>
      </c>
      <c r="BK141" s="161">
        <f>BK142+BK144+BK147</f>
        <v>0</v>
      </c>
    </row>
    <row r="142" spans="1:65" s="12" customFormat="1" ht="22.9" customHeight="1">
      <c r="B142" s="151"/>
      <c r="D142" s="152" t="s">
        <v>81</v>
      </c>
      <c r="E142" s="162" t="s">
        <v>102</v>
      </c>
      <c r="F142" s="162" t="s">
        <v>174</v>
      </c>
      <c r="I142" s="154"/>
      <c r="J142" s="163"/>
      <c r="L142" s="151"/>
      <c r="M142" s="156"/>
      <c r="N142" s="157"/>
      <c r="O142" s="157"/>
      <c r="P142" s="158">
        <f>P143</f>
        <v>0</v>
      </c>
      <c r="Q142" s="157"/>
      <c r="R142" s="158">
        <f>R143</f>
        <v>2.964E-2</v>
      </c>
      <c r="S142" s="157"/>
      <c r="T142" s="159">
        <f>T143</f>
        <v>0</v>
      </c>
      <c r="AR142" s="152" t="s">
        <v>88</v>
      </c>
      <c r="AT142" s="160" t="s">
        <v>81</v>
      </c>
      <c r="AU142" s="160" t="s">
        <v>88</v>
      </c>
      <c r="AY142" s="152" t="s">
        <v>173</v>
      </c>
      <c r="BK142" s="161">
        <f>BK143</f>
        <v>0</v>
      </c>
    </row>
    <row r="143" spans="1:65" s="2" customFormat="1" ht="49.15" customHeight="1">
      <c r="A143" s="32"/>
      <c r="B143" s="132"/>
      <c r="C143" s="164" t="s">
        <v>102</v>
      </c>
      <c r="D143" s="164" t="s">
        <v>175</v>
      </c>
      <c r="E143" s="165" t="s">
        <v>1401</v>
      </c>
      <c r="F143" s="166" t="s">
        <v>1402</v>
      </c>
      <c r="G143" s="167" t="s">
        <v>362</v>
      </c>
      <c r="H143" s="168">
        <v>19</v>
      </c>
      <c r="I143" s="169"/>
      <c r="J143" s="170"/>
      <c r="K143" s="171"/>
      <c r="L143" s="33"/>
      <c r="M143" s="172" t="s">
        <v>1</v>
      </c>
      <c r="N143" s="173" t="s">
        <v>48</v>
      </c>
      <c r="O143" s="58"/>
      <c r="P143" s="174">
        <f>O143*H143</f>
        <v>0</v>
      </c>
      <c r="Q143" s="174">
        <v>1.56E-3</v>
      </c>
      <c r="R143" s="174">
        <f>Q143*H143</f>
        <v>2.964E-2</v>
      </c>
      <c r="S143" s="174">
        <v>0</v>
      </c>
      <c r="T143" s="175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6" t="s">
        <v>105</v>
      </c>
      <c r="AT143" s="176" t="s">
        <v>175</v>
      </c>
      <c r="AU143" s="176" t="s">
        <v>93</v>
      </c>
      <c r="AY143" s="14" t="s">
        <v>173</v>
      </c>
      <c r="BE143" s="100">
        <f>IF(N143="základná",J143,0)</f>
        <v>0</v>
      </c>
      <c r="BF143" s="100">
        <f>IF(N143="znížená",J143,0)</f>
        <v>0</v>
      </c>
      <c r="BG143" s="100">
        <f>IF(N143="zákl. prenesená",J143,0)</f>
        <v>0</v>
      </c>
      <c r="BH143" s="100">
        <f>IF(N143="zníž. prenesená",J143,0)</f>
        <v>0</v>
      </c>
      <c r="BI143" s="100">
        <f>IF(N143="nulová",J143,0)</f>
        <v>0</v>
      </c>
      <c r="BJ143" s="14" t="s">
        <v>93</v>
      </c>
      <c r="BK143" s="100">
        <f>ROUND(I143*H143,2)</f>
        <v>0</v>
      </c>
      <c r="BL143" s="14" t="s">
        <v>105</v>
      </c>
      <c r="BM143" s="176" t="s">
        <v>1403</v>
      </c>
    </row>
    <row r="144" spans="1:65" s="12" customFormat="1" ht="22.9" customHeight="1">
      <c r="B144" s="151"/>
      <c r="D144" s="152" t="s">
        <v>81</v>
      </c>
      <c r="E144" s="162" t="s">
        <v>180</v>
      </c>
      <c r="F144" s="162" t="s">
        <v>181</v>
      </c>
      <c r="I144" s="154"/>
      <c r="J144" s="163"/>
      <c r="L144" s="151"/>
      <c r="M144" s="156"/>
      <c r="N144" s="157"/>
      <c r="O144" s="157"/>
      <c r="P144" s="158">
        <f>SUM(P145:P146)</f>
        <v>0</v>
      </c>
      <c r="Q144" s="157"/>
      <c r="R144" s="158">
        <f>SUM(R145:R146)</f>
        <v>3.1071299999999997</v>
      </c>
      <c r="S144" s="157"/>
      <c r="T144" s="159">
        <f>SUM(T145:T146)</f>
        <v>0</v>
      </c>
      <c r="AR144" s="152" t="s">
        <v>88</v>
      </c>
      <c r="AT144" s="160" t="s">
        <v>81</v>
      </c>
      <c r="AU144" s="160" t="s">
        <v>88</v>
      </c>
      <c r="AY144" s="152" t="s">
        <v>173</v>
      </c>
      <c r="BK144" s="161">
        <f>SUM(BK145:BK146)</f>
        <v>0</v>
      </c>
    </row>
    <row r="145" spans="1:65" s="2" customFormat="1" ht="14.45" customHeight="1">
      <c r="A145" s="32"/>
      <c r="B145" s="132"/>
      <c r="C145" s="164" t="s">
        <v>105</v>
      </c>
      <c r="D145" s="164" t="s">
        <v>175</v>
      </c>
      <c r="E145" s="165" t="s">
        <v>1404</v>
      </c>
      <c r="F145" s="166" t="s">
        <v>1405</v>
      </c>
      <c r="G145" s="167" t="s">
        <v>362</v>
      </c>
      <c r="H145" s="168">
        <v>141</v>
      </c>
      <c r="I145" s="169"/>
      <c r="J145" s="170"/>
      <c r="K145" s="171"/>
      <c r="L145" s="33"/>
      <c r="M145" s="172" t="s">
        <v>1</v>
      </c>
      <c r="N145" s="173" t="s">
        <v>48</v>
      </c>
      <c r="O145" s="58"/>
      <c r="P145" s="174">
        <f>O145*H145</f>
        <v>0</v>
      </c>
      <c r="Q145" s="174">
        <v>8.9300000000000004E-3</v>
      </c>
      <c r="R145" s="174">
        <f>Q145*H145</f>
        <v>1.2591300000000001</v>
      </c>
      <c r="S145" s="174">
        <v>0</v>
      </c>
      <c r="T145" s="17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6" t="s">
        <v>105</v>
      </c>
      <c r="AT145" s="176" t="s">
        <v>175</v>
      </c>
      <c r="AU145" s="176" t="s">
        <v>93</v>
      </c>
      <c r="AY145" s="14" t="s">
        <v>173</v>
      </c>
      <c r="BE145" s="100">
        <f>IF(N145="základná",J145,0)</f>
        <v>0</v>
      </c>
      <c r="BF145" s="100">
        <f>IF(N145="znížená",J145,0)</f>
        <v>0</v>
      </c>
      <c r="BG145" s="100">
        <f>IF(N145="zákl. prenesená",J145,0)</f>
        <v>0</v>
      </c>
      <c r="BH145" s="100">
        <f>IF(N145="zníž. prenesená",J145,0)</f>
        <v>0</v>
      </c>
      <c r="BI145" s="100">
        <f>IF(N145="nulová",J145,0)</f>
        <v>0</v>
      </c>
      <c r="BJ145" s="14" t="s">
        <v>93</v>
      </c>
      <c r="BK145" s="100">
        <f>ROUND(I145*H145,2)</f>
        <v>0</v>
      </c>
      <c r="BL145" s="14" t="s">
        <v>105</v>
      </c>
      <c r="BM145" s="176" t="s">
        <v>1406</v>
      </c>
    </row>
    <row r="146" spans="1:65" s="2" customFormat="1" ht="24.2" customHeight="1">
      <c r="A146" s="32"/>
      <c r="B146" s="132"/>
      <c r="C146" s="164" t="s">
        <v>191</v>
      </c>
      <c r="D146" s="164" t="s">
        <v>175</v>
      </c>
      <c r="E146" s="165" t="s">
        <v>1407</v>
      </c>
      <c r="F146" s="166" t="s">
        <v>1408</v>
      </c>
      <c r="G146" s="167" t="s">
        <v>362</v>
      </c>
      <c r="H146" s="168">
        <v>220</v>
      </c>
      <c r="I146" s="169"/>
      <c r="J146" s="170"/>
      <c r="K146" s="171"/>
      <c r="L146" s="33"/>
      <c r="M146" s="172" t="s">
        <v>1</v>
      </c>
      <c r="N146" s="173" t="s">
        <v>48</v>
      </c>
      <c r="O146" s="58"/>
      <c r="P146" s="174">
        <f>O146*H146</f>
        <v>0</v>
      </c>
      <c r="Q146" s="174">
        <v>8.3999999999999995E-3</v>
      </c>
      <c r="R146" s="174">
        <f>Q146*H146</f>
        <v>1.8479999999999999</v>
      </c>
      <c r="S146" s="174">
        <v>0</v>
      </c>
      <c r="T146" s="175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6" t="s">
        <v>105</v>
      </c>
      <c r="AT146" s="176" t="s">
        <v>175</v>
      </c>
      <c r="AU146" s="176" t="s">
        <v>93</v>
      </c>
      <c r="AY146" s="14" t="s">
        <v>173</v>
      </c>
      <c r="BE146" s="100">
        <f>IF(N146="základná",J146,0)</f>
        <v>0</v>
      </c>
      <c r="BF146" s="100">
        <f>IF(N146="znížená",J146,0)</f>
        <v>0</v>
      </c>
      <c r="BG146" s="100">
        <f>IF(N146="zákl. prenesená",J146,0)</f>
        <v>0</v>
      </c>
      <c r="BH146" s="100">
        <f>IF(N146="zníž. prenesená",J146,0)</f>
        <v>0</v>
      </c>
      <c r="BI146" s="100">
        <f>IF(N146="nulová",J146,0)</f>
        <v>0</v>
      </c>
      <c r="BJ146" s="14" t="s">
        <v>93</v>
      </c>
      <c r="BK146" s="100">
        <f>ROUND(I146*H146,2)</f>
        <v>0</v>
      </c>
      <c r="BL146" s="14" t="s">
        <v>105</v>
      </c>
      <c r="BM146" s="176" t="s">
        <v>1409</v>
      </c>
    </row>
    <row r="147" spans="1:65" s="12" customFormat="1" ht="22.9" customHeight="1">
      <c r="B147" s="151"/>
      <c r="D147" s="152" t="s">
        <v>81</v>
      </c>
      <c r="E147" s="162" t="s">
        <v>206</v>
      </c>
      <c r="F147" s="162" t="s">
        <v>238</v>
      </c>
      <c r="I147" s="154"/>
      <c r="J147" s="163"/>
      <c r="L147" s="151"/>
      <c r="M147" s="156"/>
      <c r="N147" s="157"/>
      <c r="O147" s="157"/>
      <c r="P147" s="158">
        <f>SUM(P148:P150)</f>
        <v>0</v>
      </c>
      <c r="Q147" s="157"/>
      <c r="R147" s="158">
        <f>SUM(R148:R150)</f>
        <v>0</v>
      </c>
      <c r="S147" s="157"/>
      <c r="T147" s="159">
        <f>SUM(T148:T150)</f>
        <v>6.3369999999999997</v>
      </c>
      <c r="AR147" s="152" t="s">
        <v>88</v>
      </c>
      <c r="AT147" s="160" t="s">
        <v>81</v>
      </c>
      <c r="AU147" s="160" t="s">
        <v>88</v>
      </c>
      <c r="AY147" s="152" t="s">
        <v>173</v>
      </c>
      <c r="BK147" s="161">
        <f>SUM(BK148:BK150)</f>
        <v>0</v>
      </c>
    </row>
    <row r="148" spans="1:65" s="2" customFormat="1" ht="24.2" customHeight="1">
      <c r="A148" s="32"/>
      <c r="B148" s="132"/>
      <c r="C148" s="164" t="s">
        <v>180</v>
      </c>
      <c r="D148" s="164" t="s">
        <v>175</v>
      </c>
      <c r="E148" s="165" t="s">
        <v>1410</v>
      </c>
      <c r="F148" s="166" t="s">
        <v>1411</v>
      </c>
      <c r="G148" s="167" t="s">
        <v>362</v>
      </c>
      <c r="H148" s="168">
        <v>417</v>
      </c>
      <c r="I148" s="169"/>
      <c r="J148" s="170"/>
      <c r="K148" s="171"/>
      <c r="L148" s="33"/>
      <c r="M148" s="172" t="s">
        <v>1</v>
      </c>
      <c r="N148" s="173" t="s">
        <v>48</v>
      </c>
      <c r="O148" s="58"/>
      <c r="P148" s="174">
        <f>O148*H148</f>
        <v>0</v>
      </c>
      <c r="Q148" s="174">
        <v>0</v>
      </c>
      <c r="R148" s="174">
        <f>Q148*H148</f>
        <v>0</v>
      </c>
      <c r="S148" s="174">
        <v>1E-3</v>
      </c>
      <c r="T148" s="175">
        <f>S148*H148</f>
        <v>0.41699999999999998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6" t="s">
        <v>105</v>
      </c>
      <c r="AT148" s="176" t="s">
        <v>175</v>
      </c>
      <c r="AU148" s="176" t="s">
        <v>93</v>
      </c>
      <c r="AY148" s="14" t="s">
        <v>173</v>
      </c>
      <c r="BE148" s="100">
        <f>IF(N148="základná",J148,0)</f>
        <v>0</v>
      </c>
      <c r="BF148" s="100">
        <f>IF(N148="znížená",J148,0)</f>
        <v>0</v>
      </c>
      <c r="BG148" s="100">
        <f>IF(N148="zákl. prenesená",J148,0)</f>
        <v>0</v>
      </c>
      <c r="BH148" s="100">
        <f>IF(N148="zníž. prenesená",J148,0)</f>
        <v>0</v>
      </c>
      <c r="BI148" s="100">
        <f>IF(N148="nulová",J148,0)</f>
        <v>0</v>
      </c>
      <c r="BJ148" s="14" t="s">
        <v>93</v>
      </c>
      <c r="BK148" s="100">
        <f>ROUND(I148*H148,2)</f>
        <v>0</v>
      </c>
      <c r="BL148" s="14" t="s">
        <v>105</v>
      </c>
      <c r="BM148" s="176" t="s">
        <v>1412</v>
      </c>
    </row>
    <row r="149" spans="1:65" s="2" customFormat="1" ht="24.2" customHeight="1">
      <c r="A149" s="32"/>
      <c r="B149" s="132"/>
      <c r="C149" s="164" t="s">
        <v>198</v>
      </c>
      <c r="D149" s="164" t="s">
        <v>175</v>
      </c>
      <c r="E149" s="165" t="s">
        <v>1413</v>
      </c>
      <c r="F149" s="166" t="s">
        <v>1414</v>
      </c>
      <c r="G149" s="167" t="s">
        <v>362</v>
      </c>
      <c r="H149" s="168">
        <v>8</v>
      </c>
      <c r="I149" s="169"/>
      <c r="J149" s="170"/>
      <c r="K149" s="171"/>
      <c r="L149" s="33"/>
      <c r="M149" s="172" t="s">
        <v>1</v>
      </c>
      <c r="N149" s="173" t="s">
        <v>48</v>
      </c>
      <c r="O149" s="58"/>
      <c r="P149" s="174">
        <f>O149*H149</f>
        <v>0</v>
      </c>
      <c r="Q149" s="174">
        <v>0</v>
      </c>
      <c r="R149" s="174">
        <f>Q149*H149</f>
        <v>0</v>
      </c>
      <c r="S149" s="174">
        <v>0.28100000000000003</v>
      </c>
      <c r="T149" s="175">
        <f>S149*H149</f>
        <v>2.2480000000000002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6" t="s">
        <v>105</v>
      </c>
      <c r="AT149" s="176" t="s">
        <v>175</v>
      </c>
      <c r="AU149" s="176" t="s">
        <v>93</v>
      </c>
      <c r="AY149" s="14" t="s">
        <v>173</v>
      </c>
      <c r="BE149" s="100">
        <f>IF(N149="základná",J149,0)</f>
        <v>0</v>
      </c>
      <c r="BF149" s="100">
        <f>IF(N149="znížená",J149,0)</f>
        <v>0</v>
      </c>
      <c r="BG149" s="100">
        <f>IF(N149="zákl. prenesená",J149,0)</f>
        <v>0</v>
      </c>
      <c r="BH149" s="100">
        <f>IF(N149="zníž. prenesená",J149,0)</f>
        <v>0</v>
      </c>
      <c r="BI149" s="100">
        <f>IF(N149="nulová",J149,0)</f>
        <v>0</v>
      </c>
      <c r="BJ149" s="14" t="s">
        <v>93</v>
      </c>
      <c r="BK149" s="100">
        <f>ROUND(I149*H149,2)</f>
        <v>0</v>
      </c>
      <c r="BL149" s="14" t="s">
        <v>105</v>
      </c>
      <c r="BM149" s="176" t="s">
        <v>1415</v>
      </c>
    </row>
    <row r="150" spans="1:65" s="2" customFormat="1" ht="37.9" customHeight="1">
      <c r="A150" s="32"/>
      <c r="B150" s="132"/>
      <c r="C150" s="164" t="s">
        <v>202</v>
      </c>
      <c r="D150" s="164" t="s">
        <v>175</v>
      </c>
      <c r="E150" s="165" t="s">
        <v>1416</v>
      </c>
      <c r="F150" s="166" t="s">
        <v>1417</v>
      </c>
      <c r="G150" s="167" t="s">
        <v>261</v>
      </c>
      <c r="H150" s="168">
        <v>408</v>
      </c>
      <c r="I150" s="169"/>
      <c r="J150" s="170"/>
      <c r="K150" s="171"/>
      <c r="L150" s="33"/>
      <c r="M150" s="172" t="s">
        <v>1</v>
      </c>
      <c r="N150" s="173" t="s">
        <v>48</v>
      </c>
      <c r="O150" s="58"/>
      <c r="P150" s="174">
        <f>O150*H150</f>
        <v>0</v>
      </c>
      <c r="Q150" s="174">
        <v>0</v>
      </c>
      <c r="R150" s="174">
        <f>Q150*H150</f>
        <v>0</v>
      </c>
      <c r="S150" s="174">
        <v>8.9999999999999993E-3</v>
      </c>
      <c r="T150" s="175">
        <f>S150*H150</f>
        <v>3.6719999999999997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6" t="s">
        <v>105</v>
      </c>
      <c r="AT150" s="176" t="s">
        <v>175</v>
      </c>
      <c r="AU150" s="176" t="s">
        <v>93</v>
      </c>
      <c r="AY150" s="14" t="s">
        <v>173</v>
      </c>
      <c r="BE150" s="100">
        <f>IF(N150="základná",J150,0)</f>
        <v>0</v>
      </c>
      <c r="BF150" s="100">
        <f>IF(N150="znížená",J150,0)</f>
        <v>0</v>
      </c>
      <c r="BG150" s="100">
        <f>IF(N150="zákl. prenesená",J150,0)</f>
        <v>0</v>
      </c>
      <c r="BH150" s="100">
        <f>IF(N150="zníž. prenesená",J150,0)</f>
        <v>0</v>
      </c>
      <c r="BI150" s="100">
        <f>IF(N150="nulová",J150,0)</f>
        <v>0</v>
      </c>
      <c r="BJ150" s="14" t="s">
        <v>93</v>
      </c>
      <c r="BK150" s="100">
        <f>ROUND(I150*H150,2)</f>
        <v>0</v>
      </c>
      <c r="BL150" s="14" t="s">
        <v>105</v>
      </c>
      <c r="BM150" s="176" t="s">
        <v>1418</v>
      </c>
    </row>
    <row r="151" spans="1:65" s="12" customFormat="1" ht="25.9" customHeight="1">
      <c r="B151" s="151"/>
      <c r="D151" s="152" t="s">
        <v>81</v>
      </c>
      <c r="E151" s="153" t="s">
        <v>341</v>
      </c>
      <c r="F151" s="153" t="s">
        <v>1380</v>
      </c>
      <c r="I151" s="154"/>
      <c r="J151" s="155"/>
      <c r="L151" s="151"/>
      <c r="M151" s="156"/>
      <c r="N151" s="157"/>
      <c r="O151" s="157"/>
      <c r="P151" s="158">
        <f>P152</f>
        <v>0</v>
      </c>
      <c r="Q151" s="157"/>
      <c r="R151" s="158">
        <f>R152</f>
        <v>1.0853649999999995</v>
      </c>
      <c r="S151" s="157"/>
      <c r="T151" s="159">
        <f>T152</f>
        <v>0</v>
      </c>
      <c r="AR151" s="152" t="s">
        <v>102</v>
      </c>
      <c r="AT151" s="160" t="s">
        <v>81</v>
      </c>
      <c r="AU151" s="160" t="s">
        <v>82</v>
      </c>
      <c r="AY151" s="152" t="s">
        <v>173</v>
      </c>
      <c r="BK151" s="161">
        <f>BK152</f>
        <v>0</v>
      </c>
    </row>
    <row r="152" spans="1:65" s="12" customFormat="1" ht="22.9" customHeight="1">
      <c r="B152" s="151"/>
      <c r="D152" s="152" t="s">
        <v>81</v>
      </c>
      <c r="E152" s="162" t="s">
        <v>1419</v>
      </c>
      <c r="F152" s="162" t="s">
        <v>1420</v>
      </c>
      <c r="I152" s="154"/>
      <c r="J152" s="163"/>
      <c r="L152" s="151"/>
      <c r="M152" s="156"/>
      <c r="N152" s="157"/>
      <c r="O152" s="157"/>
      <c r="P152" s="158">
        <f>SUM(P153:P246)</f>
        <v>0</v>
      </c>
      <c r="Q152" s="157"/>
      <c r="R152" s="158">
        <f>SUM(R153:R246)</f>
        <v>1.0853649999999995</v>
      </c>
      <c r="S152" s="157"/>
      <c r="T152" s="159">
        <f>SUM(T153:T246)</f>
        <v>0</v>
      </c>
      <c r="AR152" s="152" t="s">
        <v>102</v>
      </c>
      <c r="AT152" s="160" t="s">
        <v>81</v>
      </c>
      <c r="AU152" s="160" t="s">
        <v>88</v>
      </c>
      <c r="AY152" s="152" t="s">
        <v>173</v>
      </c>
      <c r="BK152" s="161">
        <f>SUM(BK153:BK246)</f>
        <v>0</v>
      </c>
    </row>
    <row r="153" spans="1:65" s="2" customFormat="1" ht="24.2" customHeight="1">
      <c r="A153" s="32"/>
      <c r="B153" s="132"/>
      <c r="C153" s="164" t="s">
        <v>206</v>
      </c>
      <c r="D153" s="164" t="s">
        <v>175</v>
      </c>
      <c r="E153" s="165" t="s">
        <v>1421</v>
      </c>
      <c r="F153" s="166" t="s">
        <v>1422</v>
      </c>
      <c r="G153" s="167" t="s">
        <v>261</v>
      </c>
      <c r="H153" s="168">
        <v>886</v>
      </c>
      <c r="I153" s="169"/>
      <c r="J153" s="170"/>
      <c r="K153" s="171"/>
      <c r="L153" s="33"/>
      <c r="M153" s="172" t="s">
        <v>1</v>
      </c>
      <c r="N153" s="173" t="s">
        <v>48</v>
      </c>
      <c r="O153" s="58"/>
      <c r="P153" s="174">
        <f t="shared" ref="P153:P184" si="0">O153*H153</f>
        <v>0</v>
      </c>
      <c r="Q153" s="174">
        <v>0</v>
      </c>
      <c r="R153" s="174">
        <f t="shared" ref="R153:R184" si="1">Q153*H153</f>
        <v>0</v>
      </c>
      <c r="S153" s="174">
        <v>0</v>
      </c>
      <c r="T153" s="175">
        <f t="shared" ref="T153:T184" si="2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6" t="s">
        <v>701</v>
      </c>
      <c r="AT153" s="176" t="s">
        <v>175</v>
      </c>
      <c r="AU153" s="176" t="s">
        <v>93</v>
      </c>
      <c r="AY153" s="14" t="s">
        <v>173</v>
      </c>
      <c r="BE153" s="100">
        <f t="shared" ref="BE153:BE184" si="3">IF(N153="základná",J153,0)</f>
        <v>0</v>
      </c>
      <c r="BF153" s="100">
        <f t="shared" ref="BF153:BF184" si="4">IF(N153="znížená",J153,0)</f>
        <v>0</v>
      </c>
      <c r="BG153" s="100">
        <f t="shared" ref="BG153:BG184" si="5">IF(N153="zákl. prenesená",J153,0)</f>
        <v>0</v>
      </c>
      <c r="BH153" s="100">
        <f t="shared" ref="BH153:BH184" si="6">IF(N153="zníž. prenesená",J153,0)</f>
        <v>0</v>
      </c>
      <c r="BI153" s="100">
        <f t="shared" ref="BI153:BI184" si="7">IF(N153="nulová",J153,0)</f>
        <v>0</v>
      </c>
      <c r="BJ153" s="14" t="s">
        <v>93</v>
      </c>
      <c r="BK153" s="100">
        <f t="shared" ref="BK153:BK184" si="8">ROUND(I153*H153,2)</f>
        <v>0</v>
      </c>
      <c r="BL153" s="14" t="s">
        <v>701</v>
      </c>
      <c r="BM153" s="176" t="s">
        <v>1423</v>
      </c>
    </row>
    <row r="154" spans="1:65" s="2" customFormat="1" ht="14.45" customHeight="1">
      <c r="A154" s="32"/>
      <c r="B154" s="132"/>
      <c r="C154" s="177" t="s">
        <v>210</v>
      </c>
      <c r="D154" s="177" t="s">
        <v>341</v>
      </c>
      <c r="E154" s="178" t="s">
        <v>1424</v>
      </c>
      <c r="F154" s="179" t="s">
        <v>1425</v>
      </c>
      <c r="G154" s="180" t="s">
        <v>261</v>
      </c>
      <c r="H154" s="181">
        <v>886</v>
      </c>
      <c r="I154" s="182"/>
      <c r="J154" s="183"/>
      <c r="K154" s="184"/>
      <c r="L154" s="185"/>
      <c r="M154" s="186" t="s">
        <v>1</v>
      </c>
      <c r="N154" s="187" t="s">
        <v>48</v>
      </c>
      <c r="O154" s="58"/>
      <c r="P154" s="174">
        <f t="shared" si="0"/>
        <v>0</v>
      </c>
      <c r="Q154" s="174">
        <v>1.7000000000000001E-4</v>
      </c>
      <c r="R154" s="174">
        <f t="shared" si="1"/>
        <v>0.15062</v>
      </c>
      <c r="S154" s="174">
        <v>0</v>
      </c>
      <c r="T154" s="175">
        <f t="shared" si="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6" t="s">
        <v>1399</v>
      </c>
      <c r="AT154" s="176" t="s">
        <v>341</v>
      </c>
      <c r="AU154" s="176" t="s">
        <v>93</v>
      </c>
      <c r="AY154" s="14" t="s">
        <v>173</v>
      </c>
      <c r="BE154" s="100">
        <f t="shared" si="3"/>
        <v>0</v>
      </c>
      <c r="BF154" s="100">
        <f t="shared" si="4"/>
        <v>0</v>
      </c>
      <c r="BG154" s="100">
        <f t="shared" si="5"/>
        <v>0</v>
      </c>
      <c r="BH154" s="100">
        <f t="shared" si="6"/>
        <v>0</v>
      </c>
      <c r="BI154" s="100">
        <f t="shared" si="7"/>
        <v>0</v>
      </c>
      <c r="BJ154" s="14" t="s">
        <v>93</v>
      </c>
      <c r="BK154" s="100">
        <f t="shared" si="8"/>
        <v>0</v>
      </c>
      <c r="BL154" s="14" t="s">
        <v>1399</v>
      </c>
      <c r="BM154" s="176" t="s">
        <v>1426</v>
      </c>
    </row>
    <row r="155" spans="1:65" s="2" customFormat="1" ht="14.45" customHeight="1">
      <c r="A155" s="32"/>
      <c r="B155" s="132"/>
      <c r="C155" s="177" t="s">
        <v>214</v>
      </c>
      <c r="D155" s="177" t="s">
        <v>341</v>
      </c>
      <c r="E155" s="178" t="s">
        <v>1427</v>
      </c>
      <c r="F155" s="179" t="s">
        <v>1428</v>
      </c>
      <c r="G155" s="180" t="s">
        <v>362</v>
      </c>
      <c r="H155" s="181">
        <v>89</v>
      </c>
      <c r="I155" s="182"/>
      <c r="J155" s="183"/>
      <c r="K155" s="184"/>
      <c r="L155" s="185"/>
      <c r="M155" s="186" t="s">
        <v>1</v>
      </c>
      <c r="N155" s="187" t="s">
        <v>48</v>
      </c>
      <c r="O155" s="58"/>
      <c r="P155" s="174">
        <f t="shared" si="0"/>
        <v>0</v>
      </c>
      <c r="Q155" s="174">
        <v>1.0000000000000001E-5</v>
      </c>
      <c r="R155" s="174">
        <f t="shared" si="1"/>
        <v>8.9000000000000006E-4</v>
      </c>
      <c r="S155" s="174">
        <v>0</v>
      </c>
      <c r="T155" s="175">
        <f t="shared" si="2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6" t="s">
        <v>1399</v>
      </c>
      <c r="AT155" s="176" t="s">
        <v>341</v>
      </c>
      <c r="AU155" s="176" t="s">
        <v>93</v>
      </c>
      <c r="AY155" s="14" t="s">
        <v>173</v>
      </c>
      <c r="BE155" s="100">
        <f t="shared" si="3"/>
        <v>0</v>
      </c>
      <c r="BF155" s="100">
        <f t="shared" si="4"/>
        <v>0</v>
      </c>
      <c r="BG155" s="100">
        <f t="shared" si="5"/>
        <v>0</v>
      </c>
      <c r="BH155" s="100">
        <f t="shared" si="6"/>
        <v>0</v>
      </c>
      <c r="BI155" s="100">
        <f t="shared" si="7"/>
        <v>0</v>
      </c>
      <c r="BJ155" s="14" t="s">
        <v>93</v>
      </c>
      <c r="BK155" s="100">
        <f t="shared" si="8"/>
        <v>0</v>
      </c>
      <c r="BL155" s="14" t="s">
        <v>1399</v>
      </c>
      <c r="BM155" s="176" t="s">
        <v>1429</v>
      </c>
    </row>
    <row r="156" spans="1:65" s="2" customFormat="1" ht="14.45" customHeight="1">
      <c r="A156" s="32"/>
      <c r="B156" s="132"/>
      <c r="C156" s="177" t="s">
        <v>218</v>
      </c>
      <c r="D156" s="177" t="s">
        <v>341</v>
      </c>
      <c r="E156" s="178" t="s">
        <v>1430</v>
      </c>
      <c r="F156" s="179" t="s">
        <v>1431</v>
      </c>
      <c r="G156" s="180" t="s">
        <v>362</v>
      </c>
      <c r="H156" s="181">
        <v>886</v>
      </c>
      <c r="I156" s="182"/>
      <c r="J156" s="183"/>
      <c r="K156" s="184"/>
      <c r="L156" s="185"/>
      <c r="M156" s="186" t="s">
        <v>1</v>
      </c>
      <c r="N156" s="187" t="s">
        <v>48</v>
      </c>
      <c r="O156" s="58"/>
      <c r="P156" s="174">
        <f t="shared" si="0"/>
        <v>0</v>
      </c>
      <c r="Q156" s="174">
        <v>2.0000000000000002E-5</v>
      </c>
      <c r="R156" s="174">
        <f t="shared" si="1"/>
        <v>1.7720000000000003E-2</v>
      </c>
      <c r="S156" s="174">
        <v>0</v>
      </c>
      <c r="T156" s="175">
        <f t="shared" si="2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6" t="s">
        <v>1399</v>
      </c>
      <c r="AT156" s="176" t="s">
        <v>341</v>
      </c>
      <c r="AU156" s="176" t="s">
        <v>93</v>
      </c>
      <c r="AY156" s="14" t="s">
        <v>173</v>
      </c>
      <c r="BE156" s="100">
        <f t="shared" si="3"/>
        <v>0</v>
      </c>
      <c r="BF156" s="100">
        <f t="shared" si="4"/>
        <v>0</v>
      </c>
      <c r="BG156" s="100">
        <f t="shared" si="5"/>
        <v>0</v>
      </c>
      <c r="BH156" s="100">
        <f t="shared" si="6"/>
        <v>0</v>
      </c>
      <c r="BI156" s="100">
        <f t="shared" si="7"/>
        <v>0</v>
      </c>
      <c r="BJ156" s="14" t="s">
        <v>93</v>
      </c>
      <c r="BK156" s="100">
        <f t="shared" si="8"/>
        <v>0</v>
      </c>
      <c r="BL156" s="14" t="s">
        <v>1399</v>
      </c>
      <c r="BM156" s="176" t="s">
        <v>1432</v>
      </c>
    </row>
    <row r="157" spans="1:65" s="2" customFormat="1" ht="24.2" customHeight="1">
      <c r="A157" s="32"/>
      <c r="B157" s="132"/>
      <c r="C157" s="164" t="s">
        <v>222</v>
      </c>
      <c r="D157" s="164" t="s">
        <v>175</v>
      </c>
      <c r="E157" s="165" t="s">
        <v>1433</v>
      </c>
      <c r="F157" s="166" t="s">
        <v>1434</v>
      </c>
      <c r="G157" s="167" t="s">
        <v>261</v>
      </c>
      <c r="H157" s="168">
        <v>155</v>
      </c>
      <c r="I157" s="169"/>
      <c r="J157" s="170"/>
      <c r="K157" s="171"/>
      <c r="L157" s="33"/>
      <c r="M157" s="172" t="s">
        <v>1</v>
      </c>
      <c r="N157" s="173" t="s">
        <v>48</v>
      </c>
      <c r="O157" s="58"/>
      <c r="P157" s="174">
        <f t="shared" si="0"/>
        <v>0</v>
      </c>
      <c r="Q157" s="174">
        <v>0</v>
      </c>
      <c r="R157" s="174">
        <f t="shared" si="1"/>
        <v>0</v>
      </c>
      <c r="S157" s="174">
        <v>0</v>
      </c>
      <c r="T157" s="175">
        <f t="shared" si="2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6" t="s">
        <v>701</v>
      </c>
      <c r="AT157" s="176" t="s">
        <v>175</v>
      </c>
      <c r="AU157" s="176" t="s">
        <v>93</v>
      </c>
      <c r="AY157" s="14" t="s">
        <v>173</v>
      </c>
      <c r="BE157" s="100">
        <f t="shared" si="3"/>
        <v>0</v>
      </c>
      <c r="BF157" s="100">
        <f t="shared" si="4"/>
        <v>0</v>
      </c>
      <c r="BG157" s="100">
        <f t="shared" si="5"/>
        <v>0</v>
      </c>
      <c r="BH157" s="100">
        <f t="shared" si="6"/>
        <v>0</v>
      </c>
      <c r="BI157" s="100">
        <f t="shared" si="7"/>
        <v>0</v>
      </c>
      <c r="BJ157" s="14" t="s">
        <v>93</v>
      </c>
      <c r="BK157" s="100">
        <f t="shared" si="8"/>
        <v>0</v>
      </c>
      <c r="BL157" s="14" t="s">
        <v>701</v>
      </c>
      <c r="BM157" s="176" t="s">
        <v>1435</v>
      </c>
    </row>
    <row r="158" spans="1:65" s="2" customFormat="1" ht="14.45" customHeight="1">
      <c r="A158" s="32"/>
      <c r="B158" s="132"/>
      <c r="C158" s="177" t="s">
        <v>226</v>
      </c>
      <c r="D158" s="177" t="s">
        <v>341</v>
      </c>
      <c r="E158" s="178" t="s">
        <v>1436</v>
      </c>
      <c r="F158" s="179" t="s">
        <v>1437</v>
      </c>
      <c r="G158" s="180" t="s">
        <v>261</v>
      </c>
      <c r="H158" s="181">
        <v>155</v>
      </c>
      <c r="I158" s="182"/>
      <c r="J158" s="183"/>
      <c r="K158" s="184"/>
      <c r="L158" s="185"/>
      <c r="M158" s="186" t="s">
        <v>1</v>
      </c>
      <c r="N158" s="187" t="s">
        <v>48</v>
      </c>
      <c r="O158" s="58"/>
      <c r="P158" s="174">
        <f t="shared" si="0"/>
        <v>0</v>
      </c>
      <c r="Q158" s="174">
        <v>2.5000000000000001E-4</v>
      </c>
      <c r="R158" s="174">
        <f t="shared" si="1"/>
        <v>3.875E-2</v>
      </c>
      <c r="S158" s="174">
        <v>0</v>
      </c>
      <c r="T158" s="175">
        <f t="shared" si="2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6" t="s">
        <v>1399</v>
      </c>
      <c r="AT158" s="176" t="s">
        <v>341</v>
      </c>
      <c r="AU158" s="176" t="s">
        <v>93</v>
      </c>
      <c r="AY158" s="14" t="s">
        <v>173</v>
      </c>
      <c r="BE158" s="100">
        <f t="shared" si="3"/>
        <v>0</v>
      </c>
      <c r="BF158" s="100">
        <f t="shared" si="4"/>
        <v>0</v>
      </c>
      <c r="BG158" s="100">
        <f t="shared" si="5"/>
        <v>0</v>
      </c>
      <c r="BH158" s="100">
        <f t="shared" si="6"/>
        <v>0</v>
      </c>
      <c r="BI158" s="100">
        <f t="shared" si="7"/>
        <v>0</v>
      </c>
      <c r="BJ158" s="14" t="s">
        <v>93</v>
      </c>
      <c r="BK158" s="100">
        <f t="shared" si="8"/>
        <v>0</v>
      </c>
      <c r="BL158" s="14" t="s">
        <v>1399</v>
      </c>
      <c r="BM158" s="176" t="s">
        <v>1438</v>
      </c>
    </row>
    <row r="159" spans="1:65" s="2" customFormat="1" ht="14.45" customHeight="1">
      <c r="A159" s="32"/>
      <c r="B159" s="132"/>
      <c r="C159" s="177" t="s">
        <v>230</v>
      </c>
      <c r="D159" s="177" t="s">
        <v>341</v>
      </c>
      <c r="E159" s="178" t="s">
        <v>1439</v>
      </c>
      <c r="F159" s="179" t="s">
        <v>1440</v>
      </c>
      <c r="G159" s="180" t="s">
        <v>362</v>
      </c>
      <c r="H159" s="181">
        <v>7</v>
      </c>
      <c r="I159" s="182"/>
      <c r="J159" s="183"/>
      <c r="K159" s="184"/>
      <c r="L159" s="185"/>
      <c r="M159" s="186" t="s">
        <v>1</v>
      </c>
      <c r="N159" s="187" t="s">
        <v>48</v>
      </c>
      <c r="O159" s="58"/>
      <c r="P159" s="174">
        <f t="shared" si="0"/>
        <v>0</v>
      </c>
      <c r="Q159" s="174">
        <v>1.0000000000000001E-5</v>
      </c>
      <c r="R159" s="174">
        <f t="shared" si="1"/>
        <v>7.0000000000000007E-5</v>
      </c>
      <c r="S159" s="174">
        <v>0</v>
      </c>
      <c r="T159" s="175">
        <f t="shared" si="2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6" t="s">
        <v>1399</v>
      </c>
      <c r="AT159" s="176" t="s">
        <v>341</v>
      </c>
      <c r="AU159" s="176" t="s">
        <v>93</v>
      </c>
      <c r="AY159" s="14" t="s">
        <v>173</v>
      </c>
      <c r="BE159" s="100">
        <f t="shared" si="3"/>
        <v>0</v>
      </c>
      <c r="BF159" s="100">
        <f t="shared" si="4"/>
        <v>0</v>
      </c>
      <c r="BG159" s="100">
        <f t="shared" si="5"/>
        <v>0</v>
      </c>
      <c r="BH159" s="100">
        <f t="shared" si="6"/>
        <v>0</v>
      </c>
      <c r="BI159" s="100">
        <f t="shared" si="7"/>
        <v>0</v>
      </c>
      <c r="BJ159" s="14" t="s">
        <v>93</v>
      </c>
      <c r="BK159" s="100">
        <f t="shared" si="8"/>
        <v>0</v>
      </c>
      <c r="BL159" s="14" t="s">
        <v>1399</v>
      </c>
      <c r="BM159" s="176" t="s">
        <v>1441</v>
      </c>
    </row>
    <row r="160" spans="1:65" s="2" customFormat="1" ht="14.45" customHeight="1">
      <c r="A160" s="32"/>
      <c r="B160" s="132"/>
      <c r="C160" s="177" t="s">
        <v>234</v>
      </c>
      <c r="D160" s="177" t="s">
        <v>341</v>
      </c>
      <c r="E160" s="178" t="s">
        <v>1442</v>
      </c>
      <c r="F160" s="179" t="s">
        <v>1443</v>
      </c>
      <c r="G160" s="180" t="s">
        <v>362</v>
      </c>
      <c r="H160" s="181">
        <v>155</v>
      </c>
      <c r="I160" s="182"/>
      <c r="J160" s="183"/>
      <c r="K160" s="184"/>
      <c r="L160" s="185"/>
      <c r="M160" s="186" t="s">
        <v>1</v>
      </c>
      <c r="N160" s="187" t="s">
        <v>48</v>
      </c>
      <c r="O160" s="58"/>
      <c r="P160" s="174">
        <f t="shared" si="0"/>
        <v>0</v>
      </c>
      <c r="Q160" s="174">
        <v>9.0000000000000002E-6</v>
      </c>
      <c r="R160" s="174">
        <f t="shared" si="1"/>
        <v>1.395E-3</v>
      </c>
      <c r="S160" s="174">
        <v>0</v>
      </c>
      <c r="T160" s="175">
        <f t="shared" si="2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6" t="s">
        <v>1399</v>
      </c>
      <c r="AT160" s="176" t="s">
        <v>341</v>
      </c>
      <c r="AU160" s="176" t="s">
        <v>93</v>
      </c>
      <c r="AY160" s="14" t="s">
        <v>173</v>
      </c>
      <c r="BE160" s="100">
        <f t="shared" si="3"/>
        <v>0</v>
      </c>
      <c r="BF160" s="100">
        <f t="shared" si="4"/>
        <v>0</v>
      </c>
      <c r="BG160" s="100">
        <f t="shared" si="5"/>
        <v>0</v>
      </c>
      <c r="BH160" s="100">
        <f t="shared" si="6"/>
        <v>0</v>
      </c>
      <c r="BI160" s="100">
        <f t="shared" si="7"/>
        <v>0</v>
      </c>
      <c r="BJ160" s="14" t="s">
        <v>93</v>
      </c>
      <c r="BK160" s="100">
        <f t="shared" si="8"/>
        <v>0</v>
      </c>
      <c r="BL160" s="14" t="s">
        <v>1399</v>
      </c>
      <c r="BM160" s="176" t="s">
        <v>1444</v>
      </c>
    </row>
    <row r="161" spans="1:65" s="2" customFormat="1" ht="24.2" customHeight="1">
      <c r="A161" s="32"/>
      <c r="B161" s="132"/>
      <c r="C161" s="164" t="s">
        <v>239</v>
      </c>
      <c r="D161" s="164" t="s">
        <v>175</v>
      </c>
      <c r="E161" s="165" t="s">
        <v>1445</v>
      </c>
      <c r="F161" s="166" t="s">
        <v>1446</v>
      </c>
      <c r="G161" s="167" t="s">
        <v>261</v>
      </c>
      <c r="H161" s="168">
        <v>894</v>
      </c>
      <c r="I161" s="169"/>
      <c r="J161" s="170"/>
      <c r="K161" s="171"/>
      <c r="L161" s="33"/>
      <c r="M161" s="172" t="s">
        <v>1</v>
      </c>
      <c r="N161" s="173" t="s">
        <v>48</v>
      </c>
      <c r="O161" s="58"/>
      <c r="P161" s="174">
        <f t="shared" si="0"/>
        <v>0</v>
      </c>
      <c r="Q161" s="174">
        <v>0</v>
      </c>
      <c r="R161" s="174">
        <f t="shared" si="1"/>
        <v>0</v>
      </c>
      <c r="S161" s="174">
        <v>0</v>
      </c>
      <c r="T161" s="175">
        <f t="shared" si="2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6" t="s">
        <v>701</v>
      </c>
      <c r="AT161" s="176" t="s">
        <v>175</v>
      </c>
      <c r="AU161" s="176" t="s">
        <v>93</v>
      </c>
      <c r="AY161" s="14" t="s">
        <v>173</v>
      </c>
      <c r="BE161" s="100">
        <f t="shared" si="3"/>
        <v>0</v>
      </c>
      <c r="BF161" s="100">
        <f t="shared" si="4"/>
        <v>0</v>
      </c>
      <c r="BG161" s="100">
        <f t="shared" si="5"/>
        <v>0</v>
      </c>
      <c r="BH161" s="100">
        <f t="shared" si="6"/>
        <v>0</v>
      </c>
      <c r="BI161" s="100">
        <f t="shared" si="7"/>
        <v>0</v>
      </c>
      <c r="BJ161" s="14" t="s">
        <v>93</v>
      </c>
      <c r="BK161" s="100">
        <f t="shared" si="8"/>
        <v>0</v>
      </c>
      <c r="BL161" s="14" t="s">
        <v>701</v>
      </c>
      <c r="BM161" s="176" t="s">
        <v>1447</v>
      </c>
    </row>
    <row r="162" spans="1:65" s="2" customFormat="1" ht="24.2" customHeight="1">
      <c r="A162" s="32"/>
      <c r="B162" s="132"/>
      <c r="C162" s="177" t="s">
        <v>243</v>
      </c>
      <c r="D162" s="177" t="s">
        <v>341</v>
      </c>
      <c r="E162" s="178" t="s">
        <v>1448</v>
      </c>
      <c r="F162" s="179" t="s">
        <v>1449</v>
      </c>
      <c r="G162" s="180" t="s">
        <v>261</v>
      </c>
      <c r="H162" s="181">
        <v>894</v>
      </c>
      <c r="I162" s="182"/>
      <c r="J162" s="183"/>
      <c r="K162" s="184"/>
      <c r="L162" s="185"/>
      <c r="M162" s="186" t="s">
        <v>1</v>
      </c>
      <c r="N162" s="187" t="s">
        <v>48</v>
      </c>
      <c r="O162" s="58"/>
      <c r="P162" s="174">
        <f t="shared" si="0"/>
        <v>0</v>
      </c>
      <c r="Q162" s="174">
        <v>2.3000000000000001E-4</v>
      </c>
      <c r="R162" s="174">
        <f t="shared" si="1"/>
        <v>0.20562</v>
      </c>
      <c r="S162" s="174">
        <v>0</v>
      </c>
      <c r="T162" s="175">
        <f t="shared" si="2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6" t="s">
        <v>1399</v>
      </c>
      <c r="AT162" s="176" t="s">
        <v>341</v>
      </c>
      <c r="AU162" s="176" t="s">
        <v>93</v>
      </c>
      <c r="AY162" s="14" t="s">
        <v>173</v>
      </c>
      <c r="BE162" s="100">
        <f t="shared" si="3"/>
        <v>0</v>
      </c>
      <c r="BF162" s="100">
        <f t="shared" si="4"/>
        <v>0</v>
      </c>
      <c r="BG162" s="100">
        <f t="shared" si="5"/>
        <v>0</v>
      </c>
      <c r="BH162" s="100">
        <f t="shared" si="6"/>
        <v>0</v>
      </c>
      <c r="BI162" s="100">
        <f t="shared" si="7"/>
        <v>0</v>
      </c>
      <c r="BJ162" s="14" t="s">
        <v>93</v>
      </c>
      <c r="BK162" s="100">
        <f t="shared" si="8"/>
        <v>0</v>
      </c>
      <c r="BL162" s="14" t="s">
        <v>1399</v>
      </c>
      <c r="BM162" s="176" t="s">
        <v>1450</v>
      </c>
    </row>
    <row r="163" spans="1:65" s="2" customFormat="1" ht="24.2" customHeight="1">
      <c r="A163" s="32"/>
      <c r="B163" s="132"/>
      <c r="C163" s="164" t="s">
        <v>247</v>
      </c>
      <c r="D163" s="164" t="s">
        <v>175</v>
      </c>
      <c r="E163" s="165" t="s">
        <v>1451</v>
      </c>
      <c r="F163" s="166" t="s">
        <v>1452</v>
      </c>
      <c r="G163" s="167" t="s">
        <v>261</v>
      </c>
      <c r="H163" s="168">
        <v>215</v>
      </c>
      <c r="I163" s="169"/>
      <c r="J163" s="170"/>
      <c r="K163" s="171"/>
      <c r="L163" s="33"/>
      <c r="M163" s="172" t="s">
        <v>1</v>
      </c>
      <c r="N163" s="173" t="s">
        <v>48</v>
      </c>
      <c r="O163" s="58"/>
      <c r="P163" s="174">
        <f t="shared" si="0"/>
        <v>0</v>
      </c>
      <c r="Q163" s="174">
        <v>0</v>
      </c>
      <c r="R163" s="174">
        <f t="shared" si="1"/>
        <v>0</v>
      </c>
      <c r="S163" s="174">
        <v>0</v>
      </c>
      <c r="T163" s="175">
        <f t="shared" si="2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6" t="s">
        <v>701</v>
      </c>
      <c r="AT163" s="176" t="s">
        <v>175</v>
      </c>
      <c r="AU163" s="176" t="s">
        <v>93</v>
      </c>
      <c r="AY163" s="14" t="s">
        <v>173</v>
      </c>
      <c r="BE163" s="100">
        <f t="shared" si="3"/>
        <v>0</v>
      </c>
      <c r="BF163" s="100">
        <f t="shared" si="4"/>
        <v>0</v>
      </c>
      <c r="BG163" s="100">
        <f t="shared" si="5"/>
        <v>0</v>
      </c>
      <c r="BH163" s="100">
        <f t="shared" si="6"/>
        <v>0</v>
      </c>
      <c r="BI163" s="100">
        <f t="shared" si="7"/>
        <v>0</v>
      </c>
      <c r="BJ163" s="14" t="s">
        <v>93</v>
      </c>
      <c r="BK163" s="100">
        <f t="shared" si="8"/>
        <v>0</v>
      </c>
      <c r="BL163" s="14" t="s">
        <v>701</v>
      </c>
      <c r="BM163" s="176" t="s">
        <v>1453</v>
      </c>
    </row>
    <row r="164" spans="1:65" s="2" customFormat="1" ht="24.2" customHeight="1">
      <c r="A164" s="32"/>
      <c r="B164" s="132"/>
      <c r="C164" s="177" t="s">
        <v>7</v>
      </c>
      <c r="D164" s="177" t="s">
        <v>341</v>
      </c>
      <c r="E164" s="178" t="s">
        <v>1454</v>
      </c>
      <c r="F164" s="179" t="s">
        <v>1455</v>
      </c>
      <c r="G164" s="180" t="s">
        <v>261</v>
      </c>
      <c r="H164" s="181">
        <v>215</v>
      </c>
      <c r="I164" s="182"/>
      <c r="J164" s="183"/>
      <c r="K164" s="184"/>
      <c r="L164" s="185"/>
      <c r="M164" s="186" t="s">
        <v>1</v>
      </c>
      <c r="N164" s="187" t="s">
        <v>48</v>
      </c>
      <c r="O164" s="58"/>
      <c r="P164" s="174">
        <f t="shared" si="0"/>
        <v>0</v>
      </c>
      <c r="Q164" s="174">
        <v>1.57E-3</v>
      </c>
      <c r="R164" s="174">
        <f t="shared" si="1"/>
        <v>0.33755000000000002</v>
      </c>
      <c r="S164" s="174">
        <v>0</v>
      </c>
      <c r="T164" s="175">
        <f t="shared" si="2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6" t="s">
        <v>1399</v>
      </c>
      <c r="AT164" s="176" t="s">
        <v>341</v>
      </c>
      <c r="AU164" s="176" t="s">
        <v>93</v>
      </c>
      <c r="AY164" s="14" t="s">
        <v>173</v>
      </c>
      <c r="BE164" s="100">
        <f t="shared" si="3"/>
        <v>0</v>
      </c>
      <c r="BF164" s="100">
        <f t="shared" si="4"/>
        <v>0</v>
      </c>
      <c r="BG164" s="100">
        <f t="shared" si="5"/>
        <v>0</v>
      </c>
      <c r="BH164" s="100">
        <f t="shared" si="6"/>
        <v>0</v>
      </c>
      <c r="BI164" s="100">
        <f t="shared" si="7"/>
        <v>0</v>
      </c>
      <c r="BJ164" s="14" t="s">
        <v>93</v>
      </c>
      <c r="BK164" s="100">
        <f t="shared" si="8"/>
        <v>0</v>
      </c>
      <c r="BL164" s="14" t="s">
        <v>1399</v>
      </c>
      <c r="BM164" s="176" t="s">
        <v>1456</v>
      </c>
    </row>
    <row r="165" spans="1:65" s="2" customFormat="1" ht="14.45" customHeight="1">
      <c r="A165" s="32"/>
      <c r="B165" s="132"/>
      <c r="C165" s="164" t="s">
        <v>254</v>
      </c>
      <c r="D165" s="164" t="s">
        <v>175</v>
      </c>
      <c r="E165" s="165" t="s">
        <v>1457</v>
      </c>
      <c r="F165" s="166" t="s">
        <v>1458</v>
      </c>
      <c r="G165" s="167" t="s">
        <v>362</v>
      </c>
      <c r="H165" s="168">
        <v>420</v>
      </c>
      <c r="I165" s="169"/>
      <c r="J165" s="170"/>
      <c r="K165" s="171"/>
      <c r="L165" s="33"/>
      <c r="M165" s="172" t="s">
        <v>1</v>
      </c>
      <c r="N165" s="173" t="s">
        <v>48</v>
      </c>
      <c r="O165" s="58"/>
      <c r="P165" s="174">
        <f t="shared" si="0"/>
        <v>0</v>
      </c>
      <c r="Q165" s="174">
        <v>0</v>
      </c>
      <c r="R165" s="174">
        <f t="shared" si="1"/>
        <v>0</v>
      </c>
      <c r="S165" s="174">
        <v>0</v>
      </c>
      <c r="T165" s="175">
        <f t="shared" si="2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6" t="s">
        <v>701</v>
      </c>
      <c r="AT165" s="176" t="s">
        <v>175</v>
      </c>
      <c r="AU165" s="176" t="s">
        <v>93</v>
      </c>
      <c r="AY165" s="14" t="s">
        <v>173</v>
      </c>
      <c r="BE165" s="100">
        <f t="shared" si="3"/>
        <v>0</v>
      </c>
      <c r="BF165" s="100">
        <f t="shared" si="4"/>
        <v>0</v>
      </c>
      <c r="BG165" s="100">
        <f t="shared" si="5"/>
        <v>0</v>
      </c>
      <c r="BH165" s="100">
        <f t="shared" si="6"/>
        <v>0</v>
      </c>
      <c r="BI165" s="100">
        <f t="shared" si="7"/>
        <v>0</v>
      </c>
      <c r="BJ165" s="14" t="s">
        <v>93</v>
      </c>
      <c r="BK165" s="100">
        <f t="shared" si="8"/>
        <v>0</v>
      </c>
      <c r="BL165" s="14" t="s">
        <v>701</v>
      </c>
      <c r="BM165" s="176" t="s">
        <v>1459</v>
      </c>
    </row>
    <row r="166" spans="1:65" s="2" customFormat="1" ht="37.9" customHeight="1">
      <c r="A166" s="32"/>
      <c r="B166" s="132"/>
      <c r="C166" s="177" t="s">
        <v>258</v>
      </c>
      <c r="D166" s="177" t="s">
        <v>341</v>
      </c>
      <c r="E166" s="178" t="s">
        <v>1460</v>
      </c>
      <c r="F166" s="179" t="s">
        <v>1461</v>
      </c>
      <c r="G166" s="180" t="s">
        <v>362</v>
      </c>
      <c r="H166" s="181">
        <v>420</v>
      </c>
      <c r="I166" s="182"/>
      <c r="J166" s="183"/>
      <c r="K166" s="184"/>
      <c r="L166" s="185"/>
      <c r="M166" s="186" t="s">
        <v>1</v>
      </c>
      <c r="N166" s="187" t="s">
        <v>48</v>
      </c>
      <c r="O166" s="58"/>
      <c r="P166" s="174">
        <f t="shared" si="0"/>
        <v>0</v>
      </c>
      <c r="Q166" s="174">
        <v>3.0000000000000001E-5</v>
      </c>
      <c r="R166" s="174">
        <f t="shared" si="1"/>
        <v>1.26E-2</v>
      </c>
      <c r="S166" s="174">
        <v>0</v>
      </c>
      <c r="T166" s="175">
        <f t="shared" si="2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6" t="s">
        <v>1399</v>
      </c>
      <c r="AT166" s="176" t="s">
        <v>341</v>
      </c>
      <c r="AU166" s="176" t="s">
        <v>93</v>
      </c>
      <c r="AY166" s="14" t="s">
        <v>173</v>
      </c>
      <c r="BE166" s="100">
        <f t="shared" si="3"/>
        <v>0</v>
      </c>
      <c r="BF166" s="100">
        <f t="shared" si="4"/>
        <v>0</v>
      </c>
      <c r="BG166" s="100">
        <f t="shared" si="5"/>
        <v>0</v>
      </c>
      <c r="BH166" s="100">
        <f t="shared" si="6"/>
        <v>0</v>
      </c>
      <c r="BI166" s="100">
        <f t="shared" si="7"/>
        <v>0</v>
      </c>
      <c r="BJ166" s="14" t="s">
        <v>93</v>
      </c>
      <c r="BK166" s="100">
        <f t="shared" si="8"/>
        <v>0</v>
      </c>
      <c r="BL166" s="14" t="s">
        <v>1399</v>
      </c>
      <c r="BM166" s="176" t="s">
        <v>1462</v>
      </c>
    </row>
    <row r="167" spans="1:65" s="2" customFormat="1" ht="24.2" customHeight="1">
      <c r="A167" s="32"/>
      <c r="B167" s="132"/>
      <c r="C167" s="164" t="s">
        <v>263</v>
      </c>
      <c r="D167" s="164" t="s">
        <v>175</v>
      </c>
      <c r="E167" s="165" t="s">
        <v>1463</v>
      </c>
      <c r="F167" s="166" t="s">
        <v>1464</v>
      </c>
      <c r="G167" s="167" t="s">
        <v>362</v>
      </c>
      <c r="H167" s="168">
        <v>59</v>
      </c>
      <c r="I167" s="169"/>
      <c r="J167" s="170"/>
      <c r="K167" s="171"/>
      <c r="L167" s="33"/>
      <c r="M167" s="172" t="s">
        <v>1</v>
      </c>
      <c r="N167" s="173" t="s">
        <v>48</v>
      </c>
      <c r="O167" s="58"/>
      <c r="P167" s="174">
        <f t="shared" si="0"/>
        <v>0</v>
      </c>
      <c r="Q167" s="174">
        <v>0</v>
      </c>
      <c r="R167" s="174">
        <f t="shared" si="1"/>
        <v>0</v>
      </c>
      <c r="S167" s="174">
        <v>0</v>
      </c>
      <c r="T167" s="175">
        <f t="shared" si="2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6" t="s">
        <v>701</v>
      </c>
      <c r="AT167" s="176" t="s">
        <v>175</v>
      </c>
      <c r="AU167" s="176" t="s">
        <v>93</v>
      </c>
      <c r="AY167" s="14" t="s">
        <v>173</v>
      </c>
      <c r="BE167" s="100">
        <f t="shared" si="3"/>
        <v>0</v>
      </c>
      <c r="BF167" s="100">
        <f t="shared" si="4"/>
        <v>0</v>
      </c>
      <c r="BG167" s="100">
        <f t="shared" si="5"/>
        <v>0</v>
      </c>
      <c r="BH167" s="100">
        <f t="shared" si="6"/>
        <v>0</v>
      </c>
      <c r="BI167" s="100">
        <f t="shared" si="7"/>
        <v>0</v>
      </c>
      <c r="BJ167" s="14" t="s">
        <v>93</v>
      </c>
      <c r="BK167" s="100">
        <f t="shared" si="8"/>
        <v>0</v>
      </c>
      <c r="BL167" s="14" t="s">
        <v>701</v>
      </c>
      <c r="BM167" s="176" t="s">
        <v>1465</v>
      </c>
    </row>
    <row r="168" spans="1:65" s="2" customFormat="1" ht="14.45" customHeight="1">
      <c r="A168" s="32"/>
      <c r="B168" s="132"/>
      <c r="C168" s="177" t="s">
        <v>267</v>
      </c>
      <c r="D168" s="177" t="s">
        <v>341</v>
      </c>
      <c r="E168" s="178" t="s">
        <v>1466</v>
      </c>
      <c r="F168" s="179" t="s">
        <v>1467</v>
      </c>
      <c r="G168" s="180" t="s">
        <v>362</v>
      </c>
      <c r="H168" s="181">
        <v>55</v>
      </c>
      <c r="I168" s="182"/>
      <c r="J168" s="183"/>
      <c r="K168" s="184"/>
      <c r="L168" s="185"/>
      <c r="M168" s="186" t="s">
        <v>1</v>
      </c>
      <c r="N168" s="187" t="s">
        <v>48</v>
      </c>
      <c r="O168" s="58"/>
      <c r="P168" s="174">
        <f t="shared" si="0"/>
        <v>0</v>
      </c>
      <c r="Q168" s="174">
        <v>5.0000000000000002E-5</v>
      </c>
      <c r="R168" s="174">
        <f t="shared" si="1"/>
        <v>2.7500000000000003E-3</v>
      </c>
      <c r="S168" s="174">
        <v>0</v>
      </c>
      <c r="T168" s="175">
        <f t="shared" si="2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6" t="s">
        <v>1399</v>
      </c>
      <c r="AT168" s="176" t="s">
        <v>341</v>
      </c>
      <c r="AU168" s="176" t="s">
        <v>93</v>
      </c>
      <c r="AY168" s="14" t="s">
        <v>173</v>
      </c>
      <c r="BE168" s="100">
        <f t="shared" si="3"/>
        <v>0</v>
      </c>
      <c r="BF168" s="100">
        <f t="shared" si="4"/>
        <v>0</v>
      </c>
      <c r="BG168" s="100">
        <f t="shared" si="5"/>
        <v>0</v>
      </c>
      <c r="BH168" s="100">
        <f t="shared" si="6"/>
        <v>0</v>
      </c>
      <c r="BI168" s="100">
        <f t="shared" si="7"/>
        <v>0</v>
      </c>
      <c r="BJ168" s="14" t="s">
        <v>93</v>
      </c>
      <c r="BK168" s="100">
        <f t="shared" si="8"/>
        <v>0</v>
      </c>
      <c r="BL168" s="14" t="s">
        <v>1399</v>
      </c>
      <c r="BM168" s="176" t="s">
        <v>1468</v>
      </c>
    </row>
    <row r="169" spans="1:65" s="2" customFormat="1" ht="14.45" customHeight="1">
      <c r="A169" s="32"/>
      <c r="B169" s="132"/>
      <c r="C169" s="177" t="s">
        <v>271</v>
      </c>
      <c r="D169" s="177" t="s">
        <v>341</v>
      </c>
      <c r="E169" s="178" t="s">
        <v>1469</v>
      </c>
      <c r="F169" s="179" t="s">
        <v>1470</v>
      </c>
      <c r="G169" s="180" t="s">
        <v>362</v>
      </c>
      <c r="H169" s="181">
        <v>4</v>
      </c>
      <c r="I169" s="182"/>
      <c r="J169" s="183"/>
      <c r="K169" s="184"/>
      <c r="L169" s="185"/>
      <c r="M169" s="186" t="s">
        <v>1</v>
      </c>
      <c r="N169" s="187" t="s">
        <v>48</v>
      </c>
      <c r="O169" s="58"/>
      <c r="P169" s="174">
        <f t="shared" si="0"/>
        <v>0</v>
      </c>
      <c r="Q169" s="174">
        <v>1E-4</v>
      </c>
      <c r="R169" s="174">
        <f t="shared" si="1"/>
        <v>4.0000000000000002E-4</v>
      </c>
      <c r="S169" s="174">
        <v>0</v>
      </c>
      <c r="T169" s="175">
        <f t="shared" si="2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6" t="s">
        <v>1399</v>
      </c>
      <c r="AT169" s="176" t="s">
        <v>341</v>
      </c>
      <c r="AU169" s="176" t="s">
        <v>93</v>
      </c>
      <c r="AY169" s="14" t="s">
        <v>173</v>
      </c>
      <c r="BE169" s="100">
        <f t="shared" si="3"/>
        <v>0</v>
      </c>
      <c r="BF169" s="100">
        <f t="shared" si="4"/>
        <v>0</v>
      </c>
      <c r="BG169" s="100">
        <f t="shared" si="5"/>
        <v>0</v>
      </c>
      <c r="BH169" s="100">
        <f t="shared" si="6"/>
        <v>0</v>
      </c>
      <c r="BI169" s="100">
        <f t="shared" si="7"/>
        <v>0</v>
      </c>
      <c r="BJ169" s="14" t="s">
        <v>93</v>
      </c>
      <c r="BK169" s="100">
        <f t="shared" si="8"/>
        <v>0</v>
      </c>
      <c r="BL169" s="14" t="s">
        <v>1399</v>
      </c>
      <c r="BM169" s="176" t="s">
        <v>1471</v>
      </c>
    </row>
    <row r="170" spans="1:65" s="2" customFormat="1" ht="24.2" customHeight="1">
      <c r="A170" s="32"/>
      <c r="B170" s="132"/>
      <c r="C170" s="164" t="s">
        <v>275</v>
      </c>
      <c r="D170" s="164" t="s">
        <v>175</v>
      </c>
      <c r="E170" s="165" t="s">
        <v>1472</v>
      </c>
      <c r="F170" s="166" t="s">
        <v>1473</v>
      </c>
      <c r="G170" s="167" t="s">
        <v>362</v>
      </c>
      <c r="H170" s="168">
        <v>2</v>
      </c>
      <c r="I170" s="169"/>
      <c r="J170" s="170"/>
      <c r="K170" s="171"/>
      <c r="L170" s="33"/>
      <c r="M170" s="172" t="s">
        <v>1</v>
      </c>
      <c r="N170" s="173" t="s">
        <v>48</v>
      </c>
      <c r="O170" s="58"/>
      <c r="P170" s="174">
        <f t="shared" si="0"/>
        <v>0</v>
      </c>
      <c r="Q170" s="174">
        <v>0</v>
      </c>
      <c r="R170" s="174">
        <f t="shared" si="1"/>
        <v>0</v>
      </c>
      <c r="S170" s="174">
        <v>0</v>
      </c>
      <c r="T170" s="175">
        <f t="shared" si="2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6" t="s">
        <v>701</v>
      </c>
      <c r="AT170" s="176" t="s">
        <v>175</v>
      </c>
      <c r="AU170" s="176" t="s">
        <v>93</v>
      </c>
      <c r="AY170" s="14" t="s">
        <v>173</v>
      </c>
      <c r="BE170" s="100">
        <f t="shared" si="3"/>
        <v>0</v>
      </c>
      <c r="BF170" s="100">
        <f t="shared" si="4"/>
        <v>0</v>
      </c>
      <c r="BG170" s="100">
        <f t="shared" si="5"/>
        <v>0</v>
      </c>
      <c r="BH170" s="100">
        <f t="shared" si="6"/>
        <v>0</v>
      </c>
      <c r="BI170" s="100">
        <f t="shared" si="7"/>
        <v>0</v>
      </c>
      <c r="BJ170" s="14" t="s">
        <v>93</v>
      </c>
      <c r="BK170" s="100">
        <f t="shared" si="8"/>
        <v>0</v>
      </c>
      <c r="BL170" s="14" t="s">
        <v>701</v>
      </c>
      <c r="BM170" s="176" t="s">
        <v>1474</v>
      </c>
    </row>
    <row r="171" spans="1:65" s="2" customFormat="1" ht="14.45" customHeight="1">
      <c r="A171" s="32"/>
      <c r="B171" s="132"/>
      <c r="C171" s="177" t="s">
        <v>277</v>
      </c>
      <c r="D171" s="177" t="s">
        <v>341</v>
      </c>
      <c r="E171" s="178" t="s">
        <v>1475</v>
      </c>
      <c r="F171" s="179" t="s">
        <v>1476</v>
      </c>
      <c r="G171" s="180" t="s">
        <v>362</v>
      </c>
      <c r="H171" s="181">
        <v>2</v>
      </c>
      <c r="I171" s="182"/>
      <c r="J171" s="183"/>
      <c r="K171" s="184"/>
      <c r="L171" s="185"/>
      <c r="M171" s="186" t="s">
        <v>1</v>
      </c>
      <c r="N171" s="187" t="s">
        <v>48</v>
      </c>
      <c r="O171" s="58"/>
      <c r="P171" s="174">
        <f t="shared" si="0"/>
        <v>0</v>
      </c>
      <c r="Q171" s="174">
        <v>5.0000000000000002E-5</v>
      </c>
      <c r="R171" s="174">
        <f t="shared" si="1"/>
        <v>1E-4</v>
      </c>
      <c r="S171" s="174">
        <v>0</v>
      </c>
      <c r="T171" s="175">
        <f t="shared" si="2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6" t="s">
        <v>1399</v>
      </c>
      <c r="AT171" s="176" t="s">
        <v>341</v>
      </c>
      <c r="AU171" s="176" t="s">
        <v>93</v>
      </c>
      <c r="AY171" s="14" t="s">
        <v>173</v>
      </c>
      <c r="BE171" s="100">
        <f t="shared" si="3"/>
        <v>0</v>
      </c>
      <c r="BF171" s="100">
        <f t="shared" si="4"/>
        <v>0</v>
      </c>
      <c r="BG171" s="100">
        <f t="shared" si="5"/>
        <v>0</v>
      </c>
      <c r="BH171" s="100">
        <f t="shared" si="6"/>
        <v>0</v>
      </c>
      <c r="BI171" s="100">
        <f t="shared" si="7"/>
        <v>0</v>
      </c>
      <c r="BJ171" s="14" t="s">
        <v>93</v>
      </c>
      <c r="BK171" s="100">
        <f t="shared" si="8"/>
        <v>0</v>
      </c>
      <c r="BL171" s="14" t="s">
        <v>1399</v>
      </c>
      <c r="BM171" s="176" t="s">
        <v>1477</v>
      </c>
    </row>
    <row r="172" spans="1:65" s="2" customFormat="1" ht="24.2" customHeight="1">
      <c r="A172" s="32"/>
      <c r="B172" s="132"/>
      <c r="C172" s="164" t="s">
        <v>281</v>
      </c>
      <c r="D172" s="164" t="s">
        <v>175</v>
      </c>
      <c r="E172" s="165" t="s">
        <v>1478</v>
      </c>
      <c r="F172" s="166" t="s">
        <v>1479</v>
      </c>
      <c r="G172" s="167" t="s">
        <v>362</v>
      </c>
      <c r="H172" s="168">
        <v>18</v>
      </c>
      <c r="I172" s="169"/>
      <c r="J172" s="170"/>
      <c r="K172" s="171"/>
      <c r="L172" s="33"/>
      <c r="M172" s="172" t="s">
        <v>1</v>
      </c>
      <c r="N172" s="173" t="s">
        <v>48</v>
      </c>
      <c r="O172" s="58"/>
      <c r="P172" s="174">
        <f t="shared" si="0"/>
        <v>0</v>
      </c>
      <c r="Q172" s="174">
        <v>0</v>
      </c>
      <c r="R172" s="174">
        <f t="shared" si="1"/>
        <v>0</v>
      </c>
      <c r="S172" s="174">
        <v>0</v>
      </c>
      <c r="T172" s="175">
        <f t="shared" si="2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6" t="s">
        <v>701</v>
      </c>
      <c r="AT172" s="176" t="s">
        <v>175</v>
      </c>
      <c r="AU172" s="176" t="s">
        <v>93</v>
      </c>
      <c r="AY172" s="14" t="s">
        <v>173</v>
      </c>
      <c r="BE172" s="100">
        <f t="shared" si="3"/>
        <v>0</v>
      </c>
      <c r="BF172" s="100">
        <f t="shared" si="4"/>
        <v>0</v>
      </c>
      <c r="BG172" s="100">
        <f t="shared" si="5"/>
        <v>0</v>
      </c>
      <c r="BH172" s="100">
        <f t="shared" si="6"/>
        <v>0</v>
      </c>
      <c r="BI172" s="100">
        <f t="shared" si="7"/>
        <v>0</v>
      </c>
      <c r="BJ172" s="14" t="s">
        <v>93</v>
      </c>
      <c r="BK172" s="100">
        <f t="shared" si="8"/>
        <v>0</v>
      </c>
      <c r="BL172" s="14" t="s">
        <v>701</v>
      </c>
      <c r="BM172" s="176" t="s">
        <v>1480</v>
      </c>
    </row>
    <row r="173" spans="1:65" s="2" customFormat="1" ht="14.45" customHeight="1">
      <c r="A173" s="32"/>
      <c r="B173" s="132"/>
      <c r="C173" s="177" t="s">
        <v>285</v>
      </c>
      <c r="D173" s="177" t="s">
        <v>341</v>
      </c>
      <c r="E173" s="178" t="s">
        <v>1481</v>
      </c>
      <c r="F173" s="179" t="s">
        <v>1482</v>
      </c>
      <c r="G173" s="180" t="s">
        <v>362</v>
      </c>
      <c r="H173" s="181">
        <v>18</v>
      </c>
      <c r="I173" s="182"/>
      <c r="J173" s="183"/>
      <c r="K173" s="184"/>
      <c r="L173" s="185"/>
      <c r="M173" s="186" t="s">
        <v>1</v>
      </c>
      <c r="N173" s="187" t="s">
        <v>48</v>
      </c>
      <c r="O173" s="58"/>
      <c r="P173" s="174">
        <f t="shared" si="0"/>
        <v>0</v>
      </c>
      <c r="Q173" s="174">
        <v>5.0000000000000002E-5</v>
      </c>
      <c r="R173" s="174">
        <f t="shared" si="1"/>
        <v>9.0000000000000008E-4</v>
      </c>
      <c r="S173" s="174">
        <v>0</v>
      </c>
      <c r="T173" s="175">
        <f t="shared" si="2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6" t="s">
        <v>1399</v>
      </c>
      <c r="AT173" s="176" t="s">
        <v>341</v>
      </c>
      <c r="AU173" s="176" t="s">
        <v>93</v>
      </c>
      <c r="AY173" s="14" t="s">
        <v>173</v>
      </c>
      <c r="BE173" s="100">
        <f t="shared" si="3"/>
        <v>0</v>
      </c>
      <c r="BF173" s="100">
        <f t="shared" si="4"/>
        <v>0</v>
      </c>
      <c r="BG173" s="100">
        <f t="shared" si="5"/>
        <v>0</v>
      </c>
      <c r="BH173" s="100">
        <f t="shared" si="6"/>
        <v>0</v>
      </c>
      <c r="BI173" s="100">
        <f t="shared" si="7"/>
        <v>0</v>
      </c>
      <c r="BJ173" s="14" t="s">
        <v>93</v>
      </c>
      <c r="BK173" s="100">
        <f t="shared" si="8"/>
        <v>0</v>
      </c>
      <c r="BL173" s="14" t="s">
        <v>1399</v>
      </c>
      <c r="BM173" s="176" t="s">
        <v>1483</v>
      </c>
    </row>
    <row r="174" spans="1:65" s="2" customFormat="1" ht="24.2" customHeight="1">
      <c r="A174" s="32"/>
      <c r="B174" s="132"/>
      <c r="C174" s="164" t="s">
        <v>289</v>
      </c>
      <c r="D174" s="164" t="s">
        <v>175</v>
      </c>
      <c r="E174" s="165" t="s">
        <v>1484</v>
      </c>
      <c r="F174" s="166" t="s">
        <v>1485</v>
      </c>
      <c r="G174" s="167" t="s">
        <v>362</v>
      </c>
      <c r="H174" s="168">
        <v>18</v>
      </c>
      <c r="I174" s="169"/>
      <c r="J174" s="170"/>
      <c r="K174" s="171"/>
      <c r="L174" s="33"/>
      <c r="M174" s="172" t="s">
        <v>1</v>
      </c>
      <c r="N174" s="173" t="s">
        <v>48</v>
      </c>
      <c r="O174" s="58"/>
      <c r="P174" s="174">
        <f t="shared" si="0"/>
        <v>0</v>
      </c>
      <c r="Q174" s="174">
        <v>0</v>
      </c>
      <c r="R174" s="174">
        <f t="shared" si="1"/>
        <v>0</v>
      </c>
      <c r="S174" s="174">
        <v>0</v>
      </c>
      <c r="T174" s="175">
        <f t="shared" si="2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6" t="s">
        <v>701</v>
      </c>
      <c r="AT174" s="176" t="s">
        <v>175</v>
      </c>
      <c r="AU174" s="176" t="s">
        <v>93</v>
      </c>
      <c r="AY174" s="14" t="s">
        <v>173</v>
      </c>
      <c r="BE174" s="100">
        <f t="shared" si="3"/>
        <v>0</v>
      </c>
      <c r="BF174" s="100">
        <f t="shared" si="4"/>
        <v>0</v>
      </c>
      <c r="BG174" s="100">
        <f t="shared" si="5"/>
        <v>0</v>
      </c>
      <c r="BH174" s="100">
        <f t="shared" si="6"/>
        <v>0</v>
      </c>
      <c r="BI174" s="100">
        <f t="shared" si="7"/>
        <v>0</v>
      </c>
      <c r="BJ174" s="14" t="s">
        <v>93</v>
      </c>
      <c r="BK174" s="100">
        <f t="shared" si="8"/>
        <v>0</v>
      </c>
      <c r="BL174" s="14" t="s">
        <v>701</v>
      </c>
      <c r="BM174" s="176" t="s">
        <v>1486</v>
      </c>
    </row>
    <row r="175" spans="1:65" s="2" customFormat="1" ht="14.45" customHeight="1">
      <c r="A175" s="32"/>
      <c r="B175" s="132"/>
      <c r="C175" s="177" t="s">
        <v>293</v>
      </c>
      <c r="D175" s="177" t="s">
        <v>341</v>
      </c>
      <c r="E175" s="178" t="s">
        <v>1487</v>
      </c>
      <c r="F175" s="179" t="s">
        <v>1488</v>
      </c>
      <c r="G175" s="180" t="s">
        <v>362</v>
      </c>
      <c r="H175" s="181">
        <v>1</v>
      </c>
      <c r="I175" s="182"/>
      <c r="J175" s="183"/>
      <c r="K175" s="184"/>
      <c r="L175" s="185"/>
      <c r="M175" s="186" t="s">
        <v>1</v>
      </c>
      <c r="N175" s="187" t="s">
        <v>48</v>
      </c>
      <c r="O175" s="58"/>
      <c r="P175" s="174">
        <f t="shared" si="0"/>
        <v>0</v>
      </c>
      <c r="Q175" s="174">
        <v>5.0000000000000002E-5</v>
      </c>
      <c r="R175" s="174">
        <f t="shared" si="1"/>
        <v>5.0000000000000002E-5</v>
      </c>
      <c r="S175" s="174">
        <v>0</v>
      </c>
      <c r="T175" s="175">
        <f t="shared" si="2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6" t="s">
        <v>1399</v>
      </c>
      <c r="AT175" s="176" t="s">
        <v>341</v>
      </c>
      <c r="AU175" s="176" t="s">
        <v>93</v>
      </c>
      <c r="AY175" s="14" t="s">
        <v>173</v>
      </c>
      <c r="BE175" s="100">
        <f t="shared" si="3"/>
        <v>0</v>
      </c>
      <c r="BF175" s="100">
        <f t="shared" si="4"/>
        <v>0</v>
      </c>
      <c r="BG175" s="100">
        <f t="shared" si="5"/>
        <v>0</v>
      </c>
      <c r="BH175" s="100">
        <f t="shared" si="6"/>
        <v>0</v>
      </c>
      <c r="BI175" s="100">
        <f t="shared" si="7"/>
        <v>0</v>
      </c>
      <c r="BJ175" s="14" t="s">
        <v>93</v>
      </c>
      <c r="BK175" s="100">
        <f t="shared" si="8"/>
        <v>0</v>
      </c>
      <c r="BL175" s="14" t="s">
        <v>1399</v>
      </c>
      <c r="BM175" s="176" t="s">
        <v>1489</v>
      </c>
    </row>
    <row r="176" spans="1:65" s="2" customFormat="1" ht="14.45" customHeight="1">
      <c r="A176" s="32"/>
      <c r="B176" s="132"/>
      <c r="C176" s="177" t="s">
        <v>297</v>
      </c>
      <c r="D176" s="177" t="s">
        <v>341</v>
      </c>
      <c r="E176" s="178" t="s">
        <v>1490</v>
      </c>
      <c r="F176" s="179" t="s">
        <v>1491</v>
      </c>
      <c r="G176" s="180" t="s">
        <v>362</v>
      </c>
      <c r="H176" s="181">
        <v>17</v>
      </c>
      <c r="I176" s="182"/>
      <c r="J176" s="183"/>
      <c r="K176" s="184"/>
      <c r="L176" s="185"/>
      <c r="M176" s="186" t="s">
        <v>1</v>
      </c>
      <c r="N176" s="187" t="s">
        <v>48</v>
      </c>
      <c r="O176" s="58"/>
      <c r="P176" s="174">
        <f t="shared" si="0"/>
        <v>0</v>
      </c>
      <c r="Q176" s="174">
        <v>5.0000000000000002E-5</v>
      </c>
      <c r="R176" s="174">
        <f t="shared" si="1"/>
        <v>8.5000000000000006E-4</v>
      </c>
      <c r="S176" s="174">
        <v>0</v>
      </c>
      <c r="T176" s="175">
        <f t="shared" si="2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6" t="s">
        <v>1399</v>
      </c>
      <c r="AT176" s="176" t="s">
        <v>341</v>
      </c>
      <c r="AU176" s="176" t="s">
        <v>93</v>
      </c>
      <c r="AY176" s="14" t="s">
        <v>173</v>
      </c>
      <c r="BE176" s="100">
        <f t="shared" si="3"/>
        <v>0</v>
      </c>
      <c r="BF176" s="100">
        <f t="shared" si="4"/>
        <v>0</v>
      </c>
      <c r="BG176" s="100">
        <f t="shared" si="5"/>
        <v>0</v>
      </c>
      <c r="BH176" s="100">
        <f t="shared" si="6"/>
        <v>0</v>
      </c>
      <c r="BI176" s="100">
        <f t="shared" si="7"/>
        <v>0</v>
      </c>
      <c r="BJ176" s="14" t="s">
        <v>93</v>
      </c>
      <c r="BK176" s="100">
        <f t="shared" si="8"/>
        <v>0</v>
      </c>
      <c r="BL176" s="14" t="s">
        <v>1399</v>
      </c>
      <c r="BM176" s="176" t="s">
        <v>1492</v>
      </c>
    </row>
    <row r="177" spans="1:65" s="2" customFormat="1" ht="14.45" customHeight="1">
      <c r="A177" s="32"/>
      <c r="B177" s="132"/>
      <c r="C177" s="164" t="s">
        <v>302</v>
      </c>
      <c r="D177" s="164" t="s">
        <v>175</v>
      </c>
      <c r="E177" s="165" t="s">
        <v>1493</v>
      </c>
      <c r="F177" s="166" t="s">
        <v>1494</v>
      </c>
      <c r="G177" s="167" t="s">
        <v>362</v>
      </c>
      <c r="H177" s="168">
        <v>4</v>
      </c>
      <c r="I177" s="169"/>
      <c r="J177" s="170"/>
      <c r="K177" s="171"/>
      <c r="L177" s="33"/>
      <c r="M177" s="172" t="s">
        <v>1</v>
      </c>
      <c r="N177" s="173" t="s">
        <v>48</v>
      </c>
      <c r="O177" s="58"/>
      <c r="P177" s="174">
        <f t="shared" si="0"/>
        <v>0</v>
      </c>
      <c r="Q177" s="174">
        <v>0</v>
      </c>
      <c r="R177" s="174">
        <f t="shared" si="1"/>
        <v>0</v>
      </c>
      <c r="S177" s="174">
        <v>0</v>
      </c>
      <c r="T177" s="175">
        <f t="shared" si="2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6" t="s">
        <v>701</v>
      </c>
      <c r="AT177" s="176" t="s">
        <v>175</v>
      </c>
      <c r="AU177" s="176" t="s">
        <v>93</v>
      </c>
      <c r="AY177" s="14" t="s">
        <v>173</v>
      </c>
      <c r="BE177" s="100">
        <f t="shared" si="3"/>
        <v>0</v>
      </c>
      <c r="BF177" s="100">
        <f t="shared" si="4"/>
        <v>0</v>
      </c>
      <c r="BG177" s="100">
        <f t="shared" si="5"/>
        <v>0</v>
      </c>
      <c r="BH177" s="100">
        <f t="shared" si="6"/>
        <v>0</v>
      </c>
      <c r="BI177" s="100">
        <f t="shared" si="7"/>
        <v>0</v>
      </c>
      <c r="BJ177" s="14" t="s">
        <v>93</v>
      </c>
      <c r="BK177" s="100">
        <f t="shared" si="8"/>
        <v>0</v>
      </c>
      <c r="BL177" s="14" t="s">
        <v>701</v>
      </c>
      <c r="BM177" s="176" t="s">
        <v>1495</v>
      </c>
    </row>
    <row r="178" spans="1:65" s="2" customFormat="1" ht="14.45" customHeight="1">
      <c r="A178" s="32"/>
      <c r="B178" s="132"/>
      <c r="C178" s="177" t="s">
        <v>306</v>
      </c>
      <c r="D178" s="177" t="s">
        <v>341</v>
      </c>
      <c r="E178" s="178" t="s">
        <v>1496</v>
      </c>
      <c r="F178" s="179" t="s">
        <v>1497</v>
      </c>
      <c r="G178" s="180" t="s">
        <v>362</v>
      </c>
      <c r="H178" s="181">
        <v>4</v>
      </c>
      <c r="I178" s="182"/>
      <c r="J178" s="183"/>
      <c r="K178" s="184"/>
      <c r="L178" s="185"/>
      <c r="M178" s="186" t="s">
        <v>1</v>
      </c>
      <c r="N178" s="187" t="s">
        <v>48</v>
      </c>
      <c r="O178" s="58"/>
      <c r="P178" s="174">
        <f t="shared" si="0"/>
        <v>0</v>
      </c>
      <c r="Q178" s="174">
        <v>3.1E-4</v>
      </c>
      <c r="R178" s="174">
        <f t="shared" si="1"/>
        <v>1.24E-3</v>
      </c>
      <c r="S178" s="174">
        <v>0</v>
      </c>
      <c r="T178" s="175">
        <f t="shared" si="2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6" t="s">
        <v>1399</v>
      </c>
      <c r="AT178" s="176" t="s">
        <v>341</v>
      </c>
      <c r="AU178" s="176" t="s">
        <v>93</v>
      </c>
      <c r="AY178" s="14" t="s">
        <v>173</v>
      </c>
      <c r="BE178" s="100">
        <f t="shared" si="3"/>
        <v>0</v>
      </c>
      <c r="BF178" s="100">
        <f t="shared" si="4"/>
        <v>0</v>
      </c>
      <c r="BG178" s="100">
        <f t="shared" si="5"/>
        <v>0</v>
      </c>
      <c r="BH178" s="100">
        <f t="shared" si="6"/>
        <v>0</v>
      </c>
      <c r="BI178" s="100">
        <f t="shared" si="7"/>
        <v>0</v>
      </c>
      <c r="BJ178" s="14" t="s">
        <v>93</v>
      </c>
      <c r="BK178" s="100">
        <f t="shared" si="8"/>
        <v>0</v>
      </c>
      <c r="BL178" s="14" t="s">
        <v>1399</v>
      </c>
      <c r="BM178" s="176" t="s">
        <v>1498</v>
      </c>
    </row>
    <row r="179" spans="1:65" s="2" customFormat="1" ht="24.2" customHeight="1">
      <c r="A179" s="32"/>
      <c r="B179" s="132"/>
      <c r="C179" s="164" t="s">
        <v>310</v>
      </c>
      <c r="D179" s="164" t="s">
        <v>175</v>
      </c>
      <c r="E179" s="165" t="s">
        <v>1499</v>
      </c>
      <c r="F179" s="166" t="s">
        <v>1500</v>
      </c>
      <c r="G179" s="167" t="s">
        <v>362</v>
      </c>
      <c r="H179" s="168">
        <v>237</v>
      </c>
      <c r="I179" s="169"/>
      <c r="J179" s="170"/>
      <c r="K179" s="171"/>
      <c r="L179" s="33"/>
      <c r="M179" s="172" t="s">
        <v>1</v>
      </c>
      <c r="N179" s="173" t="s">
        <v>48</v>
      </c>
      <c r="O179" s="58"/>
      <c r="P179" s="174">
        <f t="shared" si="0"/>
        <v>0</v>
      </c>
      <c r="Q179" s="174">
        <v>0</v>
      </c>
      <c r="R179" s="174">
        <f t="shared" si="1"/>
        <v>0</v>
      </c>
      <c r="S179" s="174">
        <v>0</v>
      </c>
      <c r="T179" s="175">
        <f t="shared" si="2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6" t="s">
        <v>701</v>
      </c>
      <c r="AT179" s="176" t="s">
        <v>175</v>
      </c>
      <c r="AU179" s="176" t="s">
        <v>93</v>
      </c>
      <c r="AY179" s="14" t="s">
        <v>173</v>
      </c>
      <c r="BE179" s="100">
        <f t="shared" si="3"/>
        <v>0</v>
      </c>
      <c r="BF179" s="100">
        <f t="shared" si="4"/>
        <v>0</v>
      </c>
      <c r="BG179" s="100">
        <f t="shared" si="5"/>
        <v>0</v>
      </c>
      <c r="BH179" s="100">
        <f t="shared" si="6"/>
        <v>0</v>
      </c>
      <c r="BI179" s="100">
        <f t="shared" si="7"/>
        <v>0</v>
      </c>
      <c r="BJ179" s="14" t="s">
        <v>93</v>
      </c>
      <c r="BK179" s="100">
        <f t="shared" si="8"/>
        <v>0</v>
      </c>
      <c r="BL179" s="14" t="s">
        <v>701</v>
      </c>
      <c r="BM179" s="176" t="s">
        <v>1501</v>
      </c>
    </row>
    <row r="180" spans="1:65" s="2" customFormat="1" ht="14.45" customHeight="1">
      <c r="A180" s="32"/>
      <c r="B180" s="132"/>
      <c r="C180" s="177" t="s">
        <v>314</v>
      </c>
      <c r="D180" s="177" t="s">
        <v>341</v>
      </c>
      <c r="E180" s="178" t="s">
        <v>1502</v>
      </c>
      <c r="F180" s="179" t="s">
        <v>1503</v>
      </c>
      <c r="G180" s="180" t="s">
        <v>362</v>
      </c>
      <c r="H180" s="181">
        <v>233</v>
      </c>
      <c r="I180" s="182"/>
      <c r="J180" s="183"/>
      <c r="K180" s="184"/>
      <c r="L180" s="185"/>
      <c r="M180" s="186" t="s">
        <v>1</v>
      </c>
      <c r="N180" s="187" t="s">
        <v>48</v>
      </c>
      <c r="O180" s="58"/>
      <c r="P180" s="174">
        <f t="shared" si="0"/>
        <v>0</v>
      </c>
      <c r="Q180" s="174">
        <v>8.0000000000000007E-5</v>
      </c>
      <c r="R180" s="174">
        <f t="shared" si="1"/>
        <v>1.864E-2</v>
      </c>
      <c r="S180" s="174">
        <v>0</v>
      </c>
      <c r="T180" s="175">
        <f t="shared" si="2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6" t="s">
        <v>1399</v>
      </c>
      <c r="AT180" s="176" t="s">
        <v>341</v>
      </c>
      <c r="AU180" s="176" t="s">
        <v>93</v>
      </c>
      <c r="AY180" s="14" t="s">
        <v>173</v>
      </c>
      <c r="BE180" s="100">
        <f t="shared" si="3"/>
        <v>0</v>
      </c>
      <c r="BF180" s="100">
        <f t="shared" si="4"/>
        <v>0</v>
      </c>
      <c r="BG180" s="100">
        <f t="shared" si="5"/>
        <v>0</v>
      </c>
      <c r="BH180" s="100">
        <f t="shared" si="6"/>
        <v>0</v>
      </c>
      <c r="BI180" s="100">
        <f t="shared" si="7"/>
        <v>0</v>
      </c>
      <c r="BJ180" s="14" t="s">
        <v>93</v>
      </c>
      <c r="BK180" s="100">
        <f t="shared" si="8"/>
        <v>0</v>
      </c>
      <c r="BL180" s="14" t="s">
        <v>1399</v>
      </c>
      <c r="BM180" s="176" t="s">
        <v>1504</v>
      </c>
    </row>
    <row r="181" spans="1:65" s="2" customFormat="1" ht="14.45" customHeight="1">
      <c r="A181" s="32"/>
      <c r="B181" s="132"/>
      <c r="C181" s="177" t="s">
        <v>318</v>
      </c>
      <c r="D181" s="177" t="s">
        <v>341</v>
      </c>
      <c r="E181" s="178" t="s">
        <v>1505</v>
      </c>
      <c r="F181" s="179" t="s">
        <v>1506</v>
      </c>
      <c r="G181" s="180" t="s">
        <v>362</v>
      </c>
      <c r="H181" s="181">
        <v>4</v>
      </c>
      <c r="I181" s="182"/>
      <c r="J181" s="183"/>
      <c r="K181" s="184"/>
      <c r="L181" s="185"/>
      <c r="M181" s="186" t="s">
        <v>1</v>
      </c>
      <c r="N181" s="187" t="s">
        <v>48</v>
      </c>
      <c r="O181" s="58"/>
      <c r="P181" s="174">
        <f t="shared" si="0"/>
        <v>0</v>
      </c>
      <c r="Q181" s="174">
        <v>6.9999999999999994E-5</v>
      </c>
      <c r="R181" s="174">
        <f t="shared" si="1"/>
        <v>2.7999999999999998E-4</v>
      </c>
      <c r="S181" s="174">
        <v>0</v>
      </c>
      <c r="T181" s="175">
        <f t="shared" si="2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6" t="s">
        <v>1399</v>
      </c>
      <c r="AT181" s="176" t="s">
        <v>341</v>
      </c>
      <c r="AU181" s="176" t="s">
        <v>93</v>
      </c>
      <c r="AY181" s="14" t="s">
        <v>173</v>
      </c>
      <c r="BE181" s="100">
        <f t="shared" si="3"/>
        <v>0</v>
      </c>
      <c r="BF181" s="100">
        <f t="shared" si="4"/>
        <v>0</v>
      </c>
      <c r="BG181" s="100">
        <f t="shared" si="5"/>
        <v>0</v>
      </c>
      <c r="BH181" s="100">
        <f t="shared" si="6"/>
        <v>0</v>
      </c>
      <c r="BI181" s="100">
        <f t="shared" si="7"/>
        <v>0</v>
      </c>
      <c r="BJ181" s="14" t="s">
        <v>93</v>
      </c>
      <c r="BK181" s="100">
        <f t="shared" si="8"/>
        <v>0</v>
      </c>
      <c r="BL181" s="14" t="s">
        <v>1399</v>
      </c>
      <c r="BM181" s="176" t="s">
        <v>1507</v>
      </c>
    </row>
    <row r="182" spans="1:65" s="2" customFormat="1" ht="14.45" customHeight="1">
      <c r="A182" s="32"/>
      <c r="B182" s="132"/>
      <c r="C182" s="164" t="s">
        <v>322</v>
      </c>
      <c r="D182" s="164" t="s">
        <v>175</v>
      </c>
      <c r="E182" s="165" t="s">
        <v>1508</v>
      </c>
      <c r="F182" s="166" t="s">
        <v>1509</v>
      </c>
      <c r="G182" s="167" t="s">
        <v>362</v>
      </c>
      <c r="H182" s="168">
        <v>4</v>
      </c>
      <c r="I182" s="169"/>
      <c r="J182" s="170"/>
      <c r="K182" s="171"/>
      <c r="L182" s="33"/>
      <c r="M182" s="172" t="s">
        <v>1</v>
      </c>
      <c r="N182" s="173" t="s">
        <v>48</v>
      </c>
      <c r="O182" s="58"/>
      <c r="P182" s="174">
        <f t="shared" si="0"/>
        <v>0</v>
      </c>
      <c r="Q182" s="174">
        <v>0</v>
      </c>
      <c r="R182" s="174">
        <f t="shared" si="1"/>
        <v>0</v>
      </c>
      <c r="S182" s="174">
        <v>0</v>
      </c>
      <c r="T182" s="175">
        <f t="shared" si="2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6" t="s">
        <v>701</v>
      </c>
      <c r="AT182" s="176" t="s">
        <v>175</v>
      </c>
      <c r="AU182" s="176" t="s">
        <v>93</v>
      </c>
      <c r="AY182" s="14" t="s">
        <v>173</v>
      </c>
      <c r="BE182" s="100">
        <f t="shared" si="3"/>
        <v>0</v>
      </c>
      <c r="BF182" s="100">
        <f t="shared" si="4"/>
        <v>0</v>
      </c>
      <c r="BG182" s="100">
        <f t="shared" si="5"/>
        <v>0</v>
      </c>
      <c r="BH182" s="100">
        <f t="shared" si="6"/>
        <v>0</v>
      </c>
      <c r="BI182" s="100">
        <f t="shared" si="7"/>
        <v>0</v>
      </c>
      <c r="BJ182" s="14" t="s">
        <v>93</v>
      </c>
      <c r="BK182" s="100">
        <f t="shared" si="8"/>
        <v>0</v>
      </c>
      <c r="BL182" s="14" t="s">
        <v>701</v>
      </c>
      <c r="BM182" s="176" t="s">
        <v>1510</v>
      </c>
    </row>
    <row r="183" spans="1:65" s="2" customFormat="1" ht="14.45" customHeight="1">
      <c r="A183" s="32"/>
      <c r="B183" s="132"/>
      <c r="C183" s="177" t="s">
        <v>328</v>
      </c>
      <c r="D183" s="177" t="s">
        <v>341</v>
      </c>
      <c r="E183" s="178" t="s">
        <v>1511</v>
      </c>
      <c r="F183" s="179" t="s">
        <v>1512</v>
      </c>
      <c r="G183" s="180" t="s">
        <v>362</v>
      </c>
      <c r="H183" s="181">
        <v>4</v>
      </c>
      <c r="I183" s="182"/>
      <c r="J183" s="183"/>
      <c r="K183" s="184"/>
      <c r="L183" s="185"/>
      <c r="M183" s="186" t="s">
        <v>1</v>
      </c>
      <c r="N183" s="187" t="s">
        <v>48</v>
      </c>
      <c r="O183" s="58"/>
      <c r="P183" s="174">
        <f t="shared" si="0"/>
        <v>0</v>
      </c>
      <c r="Q183" s="174">
        <v>1.6000000000000001E-4</v>
      </c>
      <c r="R183" s="174">
        <f t="shared" si="1"/>
        <v>6.4000000000000005E-4</v>
      </c>
      <c r="S183" s="174">
        <v>0</v>
      </c>
      <c r="T183" s="175">
        <f t="shared" si="2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6" t="s">
        <v>1399</v>
      </c>
      <c r="AT183" s="176" t="s">
        <v>341</v>
      </c>
      <c r="AU183" s="176" t="s">
        <v>93</v>
      </c>
      <c r="AY183" s="14" t="s">
        <v>173</v>
      </c>
      <c r="BE183" s="100">
        <f t="shared" si="3"/>
        <v>0</v>
      </c>
      <c r="BF183" s="100">
        <f t="shared" si="4"/>
        <v>0</v>
      </c>
      <c r="BG183" s="100">
        <f t="shared" si="5"/>
        <v>0</v>
      </c>
      <c r="BH183" s="100">
        <f t="shared" si="6"/>
        <v>0</v>
      </c>
      <c r="BI183" s="100">
        <f t="shared" si="7"/>
        <v>0</v>
      </c>
      <c r="BJ183" s="14" t="s">
        <v>93</v>
      </c>
      <c r="BK183" s="100">
        <f t="shared" si="8"/>
        <v>0</v>
      </c>
      <c r="BL183" s="14" t="s">
        <v>1399</v>
      </c>
      <c r="BM183" s="176" t="s">
        <v>1513</v>
      </c>
    </row>
    <row r="184" spans="1:65" s="2" customFormat="1" ht="14.45" customHeight="1">
      <c r="A184" s="32"/>
      <c r="B184" s="132"/>
      <c r="C184" s="164" t="s">
        <v>336</v>
      </c>
      <c r="D184" s="164" t="s">
        <v>175</v>
      </c>
      <c r="E184" s="165" t="s">
        <v>1514</v>
      </c>
      <c r="F184" s="166" t="s">
        <v>1515</v>
      </c>
      <c r="G184" s="167" t="s">
        <v>362</v>
      </c>
      <c r="H184" s="168">
        <v>1</v>
      </c>
      <c r="I184" s="169"/>
      <c r="J184" s="170"/>
      <c r="K184" s="171"/>
      <c r="L184" s="33"/>
      <c r="M184" s="172" t="s">
        <v>1</v>
      </c>
      <c r="N184" s="173" t="s">
        <v>48</v>
      </c>
      <c r="O184" s="58"/>
      <c r="P184" s="174">
        <f t="shared" si="0"/>
        <v>0</v>
      </c>
      <c r="Q184" s="174">
        <v>0</v>
      </c>
      <c r="R184" s="174">
        <f t="shared" si="1"/>
        <v>0</v>
      </c>
      <c r="S184" s="174">
        <v>0</v>
      </c>
      <c r="T184" s="175">
        <f t="shared" si="2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6" t="s">
        <v>701</v>
      </c>
      <c r="AT184" s="176" t="s">
        <v>175</v>
      </c>
      <c r="AU184" s="176" t="s">
        <v>93</v>
      </c>
      <c r="AY184" s="14" t="s">
        <v>173</v>
      </c>
      <c r="BE184" s="100">
        <f t="shared" si="3"/>
        <v>0</v>
      </c>
      <c r="BF184" s="100">
        <f t="shared" si="4"/>
        <v>0</v>
      </c>
      <c r="BG184" s="100">
        <f t="shared" si="5"/>
        <v>0</v>
      </c>
      <c r="BH184" s="100">
        <f t="shared" si="6"/>
        <v>0</v>
      </c>
      <c r="BI184" s="100">
        <f t="shared" si="7"/>
        <v>0</v>
      </c>
      <c r="BJ184" s="14" t="s">
        <v>93</v>
      </c>
      <c r="BK184" s="100">
        <f t="shared" si="8"/>
        <v>0</v>
      </c>
      <c r="BL184" s="14" t="s">
        <v>701</v>
      </c>
      <c r="BM184" s="176" t="s">
        <v>1516</v>
      </c>
    </row>
    <row r="185" spans="1:65" s="2" customFormat="1" ht="14.45" customHeight="1">
      <c r="A185" s="32"/>
      <c r="B185" s="132"/>
      <c r="C185" s="177" t="s">
        <v>340</v>
      </c>
      <c r="D185" s="177" t="s">
        <v>341</v>
      </c>
      <c r="E185" s="178" t="s">
        <v>1517</v>
      </c>
      <c r="F185" s="179" t="s">
        <v>1518</v>
      </c>
      <c r="G185" s="180" t="s">
        <v>362</v>
      </c>
      <c r="H185" s="181">
        <v>1</v>
      </c>
      <c r="I185" s="182"/>
      <c r="J185" s="183"/>
      <c r="K185" s="184"/>
      <c r="L185" s="185"/>
      <c r="M185" s="186" t="s">
        <v>1</v>
      </c>
      <c r="N185" s="187" t="s">
        <v>48</v>
      </c>
      <c r="O185" s="58"/>
      <c r="P185" s="174">
        <f t="shared" ref="P185:P216" si="9">O185*H185</f>
        <v>0</v>
      </c>
      <c r="Q185" s="174">
        <v>1.35E-2</v>
      </c>
      <c r="R185" s="174">
        <f t="shared" ref="R185:R216" si="10">Q185*H185</f>
        <v>1.35E-2</v>
      </c>
      <c r="S185" s="174">
        <v>0</v>
      </c>
      <c r="T185" s="175">
        <f t="shared" ref="T185:T216" si="11"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6" t="s">
        <v>1399</v>
      </c>
      <c r="AT185" s="176" t="s">
        <v>341</v>
      </c>
      <c r="AU185" s="176" t="s">
        <v>93</v>
      </c>
      <c r="AY185" s="14" t="s">
        <v>173</v>
      </c>
      <c r="BE185" s="100">
        <f t="shared" ref="BE185:BE216" si="12">IF(N185="základná",J185,0)</f>
        <v>0</v>
      </c>
      <c r="BF185" s="100">
        <f t="shared" ref="BF185:BF216" si="13">IF(N185="znížená",J185,0)</f>
        <v>0</v>
      </c>
      <c r="BG185" s="100">
        <f t="shared" ref="BG185:BG216" si="14">IF(N185="zákl. prenesená",J185,0)</f>
        <v>0</v>
      </c>
      <c r="BH185" s="100">
        <f t="shared" ref="BH185:BH216" si="15">IF(N185="zníž. prenesená",J185,0)</f>
        <v>0</v>
      </c>
      <c r="BI185" s="100">
        <f t="shared" ref="BI185:BI216" si="16">IF(N185="nulová",J185,0)</f>
        <v>0</v>
      </c>
      <c r="BJ185" s="14" t="s">
        <v>93</v>
      </c>
      <c r="BK185" s="100">
        <f t="shared" ref="BK185:BK216" si="17">ROUND(I185*H185,2)</f>
        <v>0</v>
      </c>
      <c r="BL185" s="14" t="s">
        <v>1399</v>
      </c>
      <c r="BM185" s="176" t="s">
        <v>1519</v>
      </c>
    </row>
    <row r="186" spans="1:65" s="2" customFormat="1" ht="14.45" customHeight="1">
      <c r="A186" s="32"/>
      <c r="B186" s="132"/>
      <c r="C186" s="164" t="s">
        <v>345</v>
      </c>
      <c r="D186" s="164" t="s">
        <v>175</v>
      </c>
      <c r="E186" s="165" t="s">
        <v>1520</v>
      </c>
      <c r="F186" s="166" t="s">
        <v>1521</v>
      </c>
      <c r="G186" s="167" t="s">
        <v>362</v>
      </c>
      <c r="H186" s="168">
        <v>1</v>
      </c>
      <c r="I186" s="169"/>
      <c r="J186" s="170"/>
      <c r="K186" s="171"/>
      <c r="L186" s="33"/>
      <c r="M186" s="172" t="s">
        <v>1</v>
      </c>
      <c r="N186" s="173" t="s">
        <v>48</v>
      </c>
      <c r="O186" s="58"/>
      <c r="P186" s="174">
        <f t="shared" si="9"/>
        <v>0</v>
      </c>
      <c r="Q186" s="174">
        <v>0</v>
      </c>
      <c r="R186" s="174">
        <f t="shared" si="10"/>
        <v>0</v>
      </c>
      <c r="S186" s="174">
        <v>0</v>
      </c>
      <c r="T186" s="175">
        <f t="shared" si="11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6" t="s">
        <v>701</v>
      </c>
      <c r="AT186" s="176" t="s">
        <v>175</v>
      </c>
      <c r="AU186" s="176" t="s">
        <v>93</v>
      </c>
      <c r="AY186" s="14" t="s">
        <v>173</v>
      </c>
      <c r="BE186" s="100">
        <f t="shared" si="12"/>
        <v>0</v>
      </c>
      <c r="BF186" s="100">
        <f t="shared" si="13"/>
        <v>0</v>
      </c>
      <c r="BG186" s="100">
        <f t="shared" si="14"/>
        <v>0</v>
      </c>
      <c r="BH186" s="100">
        <f t="shared" si="15"/>
        <v>0</v>
      </c>
      <c r="BI186" s="100">
        <f t="shared" si="16"/>
        <v>0</v>
      </c>
      <c r="BJ186" s="14" t="s">
        <v>93</v>
      </c>
      <c r="BK186" s="100">
        <f t="shared" si="17"/>
        <v>0</v>
      </c>
      <c r="BL186" s="14" t="s">
        <v>701</v>
      </c>
      <c r="BM186" s="176" t="s">
        <v>1522</v>
      </c>
    </row>
    <row r="187" spans="1:65" s="2" customFormat="1" ht="14.45" customHeight="1">
      <c r="A187" s="32"/>
      <c r="B187" s="132"/>
      <c r="C187" s="177" t="s">
        <v>351</v>
      </c>
      <c r="D187" s="177" t="s">
        <v>341</v>
      </c>
      <c r="E187" s="178" t="s">
        <v>1523</v>
      </c>
      <c r="F187" s="179" t="s">
        <v>1524</v>
      </c>
      <c r="G187" s="180" t="s">
        <v>362</v>
      </c>
      <c r="H187" s="181">
        <v>1</v>
      </c>
      <c r="I187" s="182"/>
      <c r="J187" s="183"/>
      <c r="K187" s="184"/>
      <c r="L187" s="185"/>
      <c r="M187" s="186" t="s">
        <v>1</v>
      </c>
      <c r="N187" s="187" t="s">
        <v>48</v>
      </c>
      <c r="O187" s="58"/>
      <c r="P187" s="174">
        <f t="shared" si="9"/>
        <v>0</v>
      </c>
      <c r="Q187" s="174">
        <v>1.35E-2</v>
      </c>
      <c r="R187" s="174">
        <f t="shared" si="10"/>
        <v>1.35E-2</v>
      </c>
      <c r="S187" s="174">
        <v>0</v>
      </c>
      <c r="T187" s="175">
        <f t="shared" si="11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6" t="s">
        <v>1399</v>
      </c>
      <c r="AT187" s="176" t="s">
        <v>341</v>
      </c>
      <c r="AU187" s="176" t="s">
        <v>93</v>
      </c>
      <c r="AY187" s="14" t="s">
        <v>173</v>
      </c>
      <c r="BE187" s="100">
        <f t="shared" si="12"/>
        <v>0</v>
      </c>
      <c r="BF187" s="100">
        <f t="shared" si="13"/>
        <v>0</v>
      </c>
      <c r="BG187" s="100">
        <f t="shared" si="14"/>
        <v>0</v>
      </c>
      <c r="BH187" s="100">
        <f t="shared" si="15"/>
        <v>0</v>
      </c>
      <c r="BI187" s="100">
        <f t="shared" si="16"/>
        <v>0</v>
      </c>
      <c r="BJ187" s="14" t="s">
        <v>93</v>
      </c>
      <c r="BK187" s="100">
        <f t="shared" si="17"/>
        <v>0</v>
      </c>
      <c r="BL187" s="14" t="s">
        <v>1399</v>
      </c>
      <c r="BM187" s="176" t="s">
        <v>1525</v>
      </c>
    </row>
    <row r="188" spans="1:65" s="2" customFormat="1" ht="14.45" customHeight="1">
      <c r="A188" s="32"/>
      <c r="B188" s="132"/>
      <c r="C188" s="164" t="s">
        <v>355</v>
      </c>
      <c r="D188" s="164" t="s">
        <v>175</v>
      </c>
      <c r="E188" s="165" t="s">
        <v>1526</v>
      </c>
      <c r="F188" s="166" t="s">
        <v>1527</v>
      </c>
      <c r="G188" s="167" t="s">
        <v>362</v>
      </c>
      <c r="H188" s="168">
        <v>1</v>
      </c>
      <c r="I188" s="169"/>
      <c r="J188" s="170"/>
      <c r="K188" s="171"/>
      <c r="L188" s="33"/>
      <c r="M188" s="172" t="s">
        <v>1</v>
      </c>
      <c r="N188" s="173" t="s">
        <v>48</v>
      </c>
      <c r="O188" s="58"/>
      <c r="P188" s="174">
        <f t="shared" si="9"/>
        <v>0</v>
      </c>
      <c r="Q188" s="174">
        <v>0</v>
      </c>
      <c r="R188" s="174">
        <f t="shared" si="10"/>
        <v>0</v>
      </c>
      <c r="S188" s="174">
        <v>0</v>
      </c>
      <c r="T188" s="175">
        <f t="shared" si="11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6" t="s">
        <v>701</v>
      </c>
      <c r="AT188" s="176" t="s">
        <v>175</v>
      </c>
      <c r="AU188" s="176" t="s">
        <v>93</v>
      </c>
      <c r="AY188" s="14" t="s">
        <v>173</v>
      </c>
      <c r="BE188" s="100">
        <f t="shared" si="12"/>
        <v>0</v>
      </c>
      <c r="BF188" s="100">
        <f t="shared" si="13"/>
        <v>0</v>
      </c>
      <c r="BG188" s="100">
        <f t="shared" si="14"/>
        <v>0</v>
      </c>
      <c r="BH188" s="100">
        <f t="shared" si="15"/>
        <v>0</v>
      </c>
      <c r="BI188" s="100">
        <f t="shared" si="16"/>
        <v>0</v>
      </c>
      <c r="BJ188" s="14" t="s">
        <v>93</v>
      </c>
      <c r="BK188" s="100">
        <f t="shared" si="17"/>
        <v>0</v>
      </c>
      <c r="BL188" s="14" t="s">
        <v>701</v>
      </c>
      <c r="BM188" s="176" t="s">
        <v>1528</v>
      </c>
    </row>
    <row r="189" spans="1:65" s="2" customFormat="1" ht="14.45" customHeight="1">
      <c r="A189" s="32"/>
      <c r="B189" s="132"/>
      <c r="C189" s="177" t="s">
        <v>359</v>
      </c>
      <c r="D189" s="177" t="s">
        <v>341</v>
      </c>
      <c r="E189" s="178" t="s">
        <v>1529</v>
      </c>
      <c r="F189" s="179" t="s">
        <v>1530</v>
      </c>
      <c r="G189" s="180" t="s">
        <v>362</v>
      </c>
      <c r="H189" s="181">
        <v>1</v>
      </c>
      <c r="I189" s="182"/>
      <c r="J189" s="183"/>
      <c r="K189" s="184"/>
      <c r="L189" s="185"/>
      <c r="M189" s="186" t="s">
        <v>1</v>
      </c>
      <c r="N189" s="187" t="s">
        <v>48</v>
      </c>
      <c r="O189" s="58"/>
      <c r="P189" s="174">
        <f t="shared" si="9"/>
        <v>0</v>
      </c>
      <c r="Q189" s="174">
        <v>1.35E-2</v>
      </c>
      <c r="R189" s="174">
        <f t="shared" si="10"/>
        <v>1.35E-2</v>
      </c>
      <c r="S189" s="174">
        <v>0</v>
      </c>
      <c r="T189" s="175">
        <f t="shared" si="11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6" t="s">
        <v>1399</v>
      </c>
      <c r="AT189" s="176" t="s">
        <v>341</v>
      </c>
      <c r="AU189" s="176" t="s">
        <v>93</v>
      </c>
      <c r="AY189" s="14" t="s">
        <v>173</v>
      </c>
      <c r="BE189" s="100">
        <f t="shared" si="12"/>
        <v>0</v>
      </c>
      <c r="BF189" s="100">
        <f t="shared" si="13"/>
        <v>0</v>
      </c>
      <c r="BG189" s="100">
        <f t="shared" si="14"/>
        <v>0</v>
      </c>
      <c r="BH189" s="100">
        <f t="shared" si="15"/>
        <v>0</v>
      </c>
      <c r="BI189" s="100">
        <f t="shared" si="16"/>
        <v>0</v>
      </c>
      <c r="BJ189" s="14" t="s">
        <v>93</v>
      </c>
      <c r="BK189" s="100">
        <f t="shared" si="17"/>
        <v>0</v>
      </c>
      <c r="BL189" s="14" t="s">
        <v>1399</v>
      </c>
      <c r="BM189" s="176" t="s">
        <v>1531</v>
      </c>
    </row>
    <row r="190" spans="1:65" s="2" customFormat="1" ht="14.45" customHeight="1">
      <c r="A190" s="32"/>
      <c r="B190" s="132"/>
      <c r="C190" s="164" t="s">
        <v>364</v>
      </c>
      <c r="D190" s="164" t="s">
        <v>175</v>
      </c>
      <c r="E190" s="165" t="s">
        <v>1532</v>
      </c>
      <c r="F190" s="166" t="s">
        <v>1533</v>
      </c>
      <c r="G190" s="167" t="s">
        <v>362</v>
      </c>
      <c r="H190" s="168">
        <v>1</v>
      </c>
      <c r="I190" s="169"/>
      <c r="J190" s="170"/>
      <c r="K190" s="171"/>
      <c r="L190" s="33"/>
      <c r="M190" s="172" t="s">
        <v>1</v>
      </c>
      <c r="N190" s="173" t="s">
        <v>48</v>
      </c>
      <c r="O190" s="58"/>
      <c r="P190" s="174">
        <f t="shared" si="9"/>
        <v>0</v>
      </c>
      <c r="Q190" s="174">
        <v>0</v>
      </c>
      <c r="R190" s="174">
        <f t="shared" si="10"/>
        <v>0</v>
      </c>
      <c r="S190" s="174">
        <v>0</v>
      </c>
      <c r="T190" s="175">
        <f t="shared" si="11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6" t="s">
        <v>701</v>
      </c>
      <c r="AT190" s="176" t="s">
        <v>175</v>
      </c>
      <c r="AU190" s="176" t="s">
        <v>93</v>
      </c>
      <c r="AY190" s="14" t="s">
        <v>173</v>
      </c>
      <c r="BE190" s="100">
        <f t="shared" si="12"/>
        <v>0</v>
      </c>
      <c r="BF190" s="100">
        <f t="shared" si="13"/>
        <v>0</v>
      </c>
      <c r="BG190" s="100">
        <f t="shared" si="14"/>
        <v>0</v>
      </c>
      <c r="BH190" s="100">
        <f t="shared" si="15"/>
        <v>0</v>
      </c>
      <c r="BI190" s="100">
        <f t="shared" si="16"/>
        <v>0</v>
      </c>
      <c r="BJ190" s="14" t="s">
        <v>93</v>
      </c>
      <c r="BK190" s="100">
        <f t="shared" si="17"/>
        <v>0</v>
      </c>
      <c r="BL190" s="14" t="s">
        <v>701</v>
      </c>
      <c r="BM190" s="176" t="s">
        <v>1534</v>
      </c>
    </row>
    <row r="191" spans="1:65" s="2" customFormat="1" ht="14.45" customHeight="1">
      <c r="A191" s="32"/>
      <c r="B191" s="132"/>
      <c r="C191" s="177" t="s">
        <v>489</v>
      </c>
      <c r="D191" s="177" t="s">
        <v>341</v>
      </c>
      <c r="E191" s="178" t="s">
        <v>1535</v>
      </c>
      <c r="F191" s="179" t="s">
        <v>1536</v>
      </c>
      <c r="G191" s="180" t="s">
        <v>362</v>
      </c>
      <c r="H191" s="181">
        <v>1</v>
      </c>
      <c r="I191" s="182"/>
      <c r="J191" s="183"/>
      <c r="K191" s="184"/>
      <c r="L191" s="185"/>
      <c r="M191" s="186" t="s">
        <v>1</v>
      </c>
      <c r="N191" s="187" t="s">
        <v>48</v>
      </c>
      <c r="O191" s="58"/>
      <c r="P191" s="174">
        <f t="shared" si="9"/>
        <v>0</v>
      </c>
      <c r="Q191" s="174">
        <v>1.35E-2</v>
      </c>
      <c r="R191" s="174">
        <f t="shared" si="10"/>
        <v>1.35E-2</v>
      </c>
      <c r="S191" s="174">
        <v>0</v>
      </c>
      <c r="T191" s="175">
        <f t="shared" si="11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6" t="s">
        <v>1399</v>
      </c>
      <c r="AT191" s="176" t="s">
        <v>341</v>
      </c>
      <c r="AU191" s="176" t="s">
        <v>93</v>
      </c>
      <c r="AY191" s="14" t="s">
        <v>173</v>
      </c>
      <c r="BE191" s="100">
        <f t="shared" si="12"/>
        <v>0</v>
      </c>
      <c r="BF191" s="100">
        <f t="shared" si="13"/>
        <v>0</v>
      </c>
      <c r="BG191" s="100">
        <f t="shared" si="14"/>
        <v>0</v>
      </c>
      <c r="BH191" s="100">
        <f t="shared" si="15"/>
        <v>0</v>
      </c>
      <c r="BI191" s="100">
        <f t="shared" si="16"/>
        <v>0</v>
      </c>
      <c r="BJ191" s="14" t="s">
        <v>93</v>
      </c>
      <c r="BK191" s="100">
        <f t="shared" si="17"/>
        <v>0</v>
      </c>
      <c r="BL191" s="14" t="s">
        <v>1399</v>
      </c>
      <c r="BM191" s="176" t="s">
        <v>1537</v>
      </c>
    </row>
    <row r="192" spans="1:65" s="2" customFormat="1" ht="14.45" customHeight="1">
      <c r="A192" s="32"/>
      <c r="B192" s="132"/>
      <c r="C192" s="164" t="s">
        <v>493</v>
      </c>
      <c r="D192" s="164" t="s">
        <v>175</v>
      </c>
      <c r="E192" s="165" t="s">
        <v>1538</v>
      </c>
      <c r="F192" s="166" t="s">
        <v>1539</v>
      </c>
      <c r="G192" s="167" t="s">
        <v>362</v>
      </c>
      <c r="H192" s="168">
        <v>1</v>
      </c>
      <c r="I192" s="169"/>
      <c r="J192" s="170"/>
      <c r="K192" s="171"/>
      <c r="L192" s="33"/>
      <c r="M192" s="172" t="s">
        <v>1</v>
      </c>
      <c r="N192" s="173" t="s">
        <v>48</v>
      </c>
      <c r="O192" s="58"/>
      <c r="P192" s="174">
        <f t="shared" si="9"/>
        <v>0</v>
      </c>
      <c r="Q192" s="174">
        <v>0</v>
      </c>
      <c r="R192" s="174">
        <f t="shared" si="10"/>
        <v>0</v>
      </c>
      <c r="S192" s="174">
        <v>0</v>
      </c>
      <c r="T192" s="175">
        <f t="shared" si="11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6" t="s">
        <v>701</v>
      </c>
      <c r="AT192" s="176" t="s">
        <v>175</v>
      </c>
      <c r="AU192" s="176" t="s">
        <v>93</v>
      </c>
      <c r="AY192" s="14" t="s">
        <v>173</v>
      </c>
      <c r="BE192" s="100">
        <f t="shared" si="12"/>
        <v>0</v>
      </c>
      <c r="BF192" s="100">
        <f t="shared" si="13"/>
        <v>0</v>
      </c>
      <c r="BG192" s="100">
        <f t="shared" si="14"/>
        <v>0</v>
      </c>
      <c r="BH192" s="100">
        <f t="shared" si="15"/>
        <v>0</v>
      </c>
      <c r="BI192" s="100">
        <f t="shared" si="16"/>
        <v>0</v>
      </c>
      <c r="BJ192" s="14" t="s">
        <v>93</v>
      </c>
      <c r="BK192" s="100">
        <f t="shared" si="17"/>
        <v>0</v>
      </c>
      <c r="BL192" s="14" t="s">
        <v>701</v>
      </c>
      <c r="BM192" s="176" t="s">
        <v>1540</v>
      </c>
    </row>
    <row r="193" spans="1:65" s="2" customFormat="1" ht="14.45" customHeight="1">
      <c r="A193" s="32"/>
      <c r="B193" s="132"/>
      <c r="C193" s="177" t="s">
        <v>497</v>
      </c>
      <c r="D193" s="177" t="s">
        <v>341</v>
      </c>
      <c r="E193" s="178" t="s">
        <v>1541</v>
      </c>
      <c r="F193" s="179" t="s">
        <v>1542</v>
      </c>
      <c r="G193" s="180" t="s">
        <v>362</v>
      </c>
      <c r="H193" s="181">
        <v>1</v>
      </c>
      <c r="I193" s="182"/>
      <c r="J193" s="183"/>
      <c r="K193" s="184"/>
      <c r="L193" s="185"/>
      <c r="M193" s="186" t="s">
        <v>1</v>
      </c>
      <c r="N193" s="187" t="s">
        <v>48</v>
      </c>
      <c r="O193" s="58"/>
      <c r="P193" s="174">
        <f t="shared" si="9"/>
        <v>0</v>
      </c>
      <c r="Q193" s="174">
        <v>1.35E-2</v>
      </c>
      <c r="R193" s="174">
        <f t="shared" si="10"/>
        <v>1.35E-2</v>
      </c>
      <c r="S193" s="174">
        <v>0</v>
      </c>
      <c r="T193" s="175">
        <f t="shared" si="11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6" t="s">
        <v>1399</v>
      </c>
      <c r="AT193" s="176" t="s">
        <v>341</v>
      </c>
      <c r="AU193" s="176" t="s">
        <v>93</v>
      </c>
      <c r="AY193" s="14" t="s">
        <v>173</v>
      </c>
      <c r="BE193" s="100">
        <f t="shared" si="12"/>
        <v>0</v>
      </c>
      <c r="BF193" s="100">
        <f t="shared" si="13"/>
        <v>0</v>
      </c>
      <c r="BG193" s="100">
        <f t="shared" si="14"/>
        <v>0</v>
      </c>
      <c r="BH193" s="100">
        <f t="shared" si="15"/>
        <v>0</v>
      </c>
      <c r="BI193" s="100">
        <f t="shared" si="16"/>
        <v>0</v>
      </c>
      <c r="BJ193" s="14" t="s">
        <v>93</v>
      </c>
      <c r="BK193" s="100">
        <f t="shared" si="17"/>
        <v>0</v>
      </c>
      <c r="BL193" s="14" t="s">
        <v>1399</v>
      </c>
      <c r="BM193" s="176" t="s">
        <v>1543</v>
      </c>
    </row>
    <row r="194" spans="1:65" s="2" customFormat="1" ht="14.45" customHeight="1">
      <c r="A194" s="32"/>
      <c r="B194" s="132"/>
      <c r="C194" s="164" t="s">
        <v>501</v>
      </c>
      <c r="D194" s="164" t="s">
        <v>175</v>
      </c>
      <c r="E194" s="165" t="s">
        <v>1544</v>
      </c>
      <c r="F194" s="166" t="s">
        <v>1545</v>
      </c>
      <c r="G194" s="167" t="s">
        <v>362</v>
      </c>
      <c r="H194" s="168">
        <v>1</v>
      </c>
      <c r="I194" s="169"/>
      <c r="J194" s="170"/>
      <c r="K194" s="171"/>
      <c r="L194" s="33"/>
      <c r="M194" s="172" t="s">
        <v>1</v>
      </c>
      <c r="N194" s="173" t="s">
        <v>48</v>
      </c>
      <c r="O194" s="58"/>
      <c r="P194" s="174">
        <f t="shared" si="9"/>
        <v>0</v>
      </c>
      <c r="Q194" s="174">
        <v>0</v>
      </c>
      <c r="R194" s="174">
        <f t="shared" si="10"/>
        <v>0</v>
      </c>
      <c r="S194" s="174">
        <v>0</v>
      </c>
      <c r="T194" s="175">
        <f t="shared" si="11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6" t="s">
        <v>701</v>
      </c>
      <c r="AT194" s="176" t="s">
        <v>175</v>
      </c>
      <c r="AU194" s="176" t="s">
        <v>93</v>
      </c>
      <c r="AY194" s="14" t="s">
        <v>173</v>
      </c>
      <c r="BE194" s="100">
        <f t="shared" si="12"/>
        <v>0</v>
      </c>
      <c r="BF194" s="100">
        <f t="shared" si="13"/>
        <v>0</v>
      </c>
      <c r="BG194" s="100">
        <f t="shared" si="14"/>
        <v>0</v>
      </c>
      <c r="BH194" s="100">
        <f t="shared" si="15"/>
        <v>0</v>
      </c>
      <c r="BI194" s="100">
        <f t="shared" si="16"/>
        <v>0</v>
      </c>
      <c r="BJ194" s="14" t="s">
        <v>93</v>
      </c>
      <c r="BK194" s="100">
        <f t="shared" si="17"/>
        <v>0</v>
      </c>
      <c r="BL194" s="14" t="s">
        <v>701</v>
      </c>
      <c r="BM194" s="176" t="s">
        <v>1546</v>
      </c>
    </row>
    <row r="195" spans="1:65" s="2" customFormat="1" ht="14.45" customHeight="1">
      <c r="A195" s="32"/>
      <c r="B195" s="132"/>
      <c r="C195" s="177" t="s">
        <v>505</v>
      </c>
      <c r="D195" s="177" t="s">
        <v>341</v>
      </c>
      <c r="E195" s="178" t="s">
        <v>1547</v>
      </c>
      <c r="F195" s="179" t="s">
        <v>1548</v>
      </c>
      <c r="G195" s="180" t="s">
        <v>362</v>
      </c>
      <c r="H195" s="181">
        <v>1</v>
      </c>
      <c r="I195" s="182"/>
      <c r="J195" s="183"/>
      <c r="K195" s="184"/>
      <c r="L195" s="185"/>
      <c r="M195" s="186" t="s">
        <v>1</v>
      </c>
      <c r="N195" s="187" t="s">
        <v>48</v>
      </c>
      <c r="O195" s="58"/>
      <c r="P195" s="174">
        <f t="shared" si="9"/>
        <v>0</v>
      </c>
      <c r="Q195" s="174">
        <v>1.35E-2</v>
      </c>
      <c r="R195" s="174">
        <f t="shared" si="10"/>
        <v>1.35E-2</v>
      </c>
      <c r="S195" s="174">
        <v>0</v>
      </c>
      <c r="T195" s="175">
        <f t="shared" si="11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6" t="s">
        <v>1399</v>
      </c>
      <c r="AT195" s="176" t="s">
        <v>341</v>
      </c>
      <c r="AU195" s="176" t="s">
        <v>93</v>
      </c>
      <c r="AY195" s="14" t="s">
        <v>173</v>
      </c>
      <c r="BE195" s="100">
        <f t="shared" si="12"/>
        <v>0</v>
      </c>
      <c r="BF195" s="100">
        <f t="shared" si="13"/>
        <v>0</v>
      </c>
      <c r="BG195" s="100">
        <f t="shared" si="14"/>
        <v>0</v>
      </c>
      <c r="BH195" s="100">
        <f t="shared" si="15"/>
        <v>0</v>
      </c>
      <c r="BI195" s="100">
        <f t="shared" si="16"/>
        <v>0</v>
      </c>
      <c r="BJ195" s="14" t="s">
        <v>93</v>
      </c>
      <c r="BK195" s="100">
        <f t="shared" si="17"/>
        <v>0</v>
      </c>
      <c r="BL195" s="14" t="s">
        <v>1399</v>
      </c>
      <c r="BM195" s="176" t="s">
        <v>1549</v>
      </c>
    </row>
    <row r="196" spans="1:65" s="2" customFormat="1" ht="14.45" customHeight="1">
      <c r="A196" s="32"/>
      <c r="B196" s="132"/>
      <c r="C196" s="164" t="s">
        <v>509</v>
      </c>
      <c r="D196" s="164" t="s">
        <v>175</v>
      </c>
      <c r="E196" s="165" t="s">
        <v>1550</v>
      </c>
      <c r="F196" s="166" t="s">
        <v>1551</v>
      </c>
      <c r="G196" s="167" t="s">
        <v>362</v>
      </c>
      <c r="H196" s="168">
        <v>1</v>
      </c>
      <c r="I196" s="169"/>
      <c r="J196" s="170"/>
      <c r="K196" s="171"/>
      <c r="L196" s="33"/>
      <c r="M196" s="172" t="s">
        <v>1</v>
      </c>
      <c r="N196" s="173" t="s">
        <v>48</v>
      </c>
      <c r="O196" s="58"/>
      <c r="P196" s="174">
        <f t="shared" si="9"/>
        <v>0</v>
      </c>
      <c r="Q196" s="174">
        <v>0</v>
      </c>
      <c r="R196" s="174">
        <f t="shared" si="10"/>
        <v>0</v>
      </c>
      <c r="S196" s="174">
        <v>0</v>
      </c>
      <c r="T196" s="175">
        <f t="shared" si="11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6" t="s">
        <v>701</v>
      </c>
      <c r="AT196" s="176" t="s">
        <v>175</v>
      </c>
      <c r="AU196" s="176" t="s">
        <v>93</v>
      </c>
      <c r="AY196" s="14" t="s">
        <v>173</v>
      </c>
      <c r="BE196" s="100">
        <f t="shared" si="12"/>
        <v>0</v>
      </c>
      <c r="BF196" s="100">
        <f t="shared" si="13"/>
        <v>0</v>
      </c>
      <c r="BG196" s="100">
        <f t="shared" si="14"/>
        <v>0</v>
      </c>
      <c r="BH196" s="100">
        <f t="shared" si="15"/>
        <v>0</v>
      </c>
      <c r="BI196" s="100">
        <f t="shared" si="16"/>
        <v>0</v>
      </c>
      <c r="BJ196" s="14" t="s">
        <v>93</v>
      </c>
      <c r="BK196" s="100">
        <f t="shared" si="17"/>
        <v>0</v>
      </c>
      <c r="BL196" s="14" t="s">
        <v>701</v>
      </c>
      <c r="BM196" s="176" t="s">
        <v>1552</v>
      </c>
    </row>
    <row r="197" spans="1:65" s="2" customFormat="1" ht="14.45" customHeight="1">
      <c r="A197" s="32"/>
      <c r="B197" s="132"/>
      <c r="C197" s="177" t="s">
        <v>513</v>
      </c>
      <c r="D197" s="177" t="s">
        <v>341</v>
      </c>
      <c r="E197" s="178" t="s">
        <v>1553</v>
      </c>
      <c r="F197" s="179" t="s">
        <v>1554</v>
      </c>
      <c r="G197" s="180" t="s">
        <v>362</v>
      </c>
      <c r="H197" s="181">
        <v>1</v>
      </c>
      <c r="I197" s="182"/>
      <c r="J197" s="183"/>
      <c r="K197" s="184"/>
      <c r="L197" s="185"/>
      <c r="M197" s="186" t="s">
        <v>1</v>
      </c>
      <c r="N197" s="187" t="s">
        <v>48</v>
      </c>
      <c r="O197" s="58"/>
      <c r="P197" s="174">
        <f t="shared" si="9"/>
        <v>0</v>
      </c>
      <c r="Q197" s="174">
        <v>1.35E-2</v>
      </c>
      <c r="R197" s="174">
        <f t="shared" si="10"/>
        <v>1.35E-2</v>
      </c>
      <c r="S197" s="174">
        <v>0</v>
      </c>
      <c r="T197" s="175">
        <f t="shared" si="11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6" t="s">
        <v>1399</v>
      </c>
      <c r="AT197" s="176" t="s">
        <v>341</v>
      </c>
      <c r="AU197" s="176" t="s">
        <v>93</v>
      </c>
      <c r="AY197" s="14" t="s">
        <v>173</v>
      </c>
      <c r="BE197" s="100">
        <f t="shared" si="12"/>
        <v>0</v>
      </c>
      <c r="BF197" s="100">
        <f t="shared" si="13"/>
        <v>0</v>
      </c>
      <c r="BG197" s="100">
        <f t="shared" si="14"/>
        <v>0</v>
      </c>
      <c r="BH197" s="100">
        <f t="shared" si="15"/>
        <v>0</v>
      </c>
      <c r="BI197" s="100">
        <f t="shared" si="16"/>
        <v>0</v>
      </c>
      <c r="BJ197" s="14" t="s">
        <v>93</v>
      </c>
      <c r="BK197" s="100">
        <f t="shared" si="17"/>
        <v>0</v>
      </c>
      <c r="BL197" s="14" t="s">
        <v>1399</v>
      </c>
      <c r="BM197" s="176" t="s">
        <v>1555</v>
      </c>
    </row>
    <row r="198" spans="1:65" s="2" customFormat="1" ht="14.45" customHeight="1">
      <c r="A198" s="32"/>
      <c r="B198" s="132"/>
      <c r="C198" s="164" t="s">
        <v>517</v>
      </c>
      <c r="D198" s="164" t="s">
        <v>175</v>
      </c>
      <c r="E198" s="165" t="s">
        <v>1556</v>
      </c>
      <c r="F198" s="166" t="s">
        <v>1557</v>
      </c>
      <c r="G198" s="167" t="s">
        <v>362</v>
      </c>
      <c r="H198" s="168">
        <v>1</v>
      </c>
      <c r="I198" s="169"/>
      <c r="J198" s="170"/>
      <c r="K198" s="171"/>
      <c r="L198" s="33"/>
      <c r="M198" s="172" t="s">
        <v>1</v>
      </c>
      <c r="N198" s="173" t="s">
        <v>48</v>
      </c>
      <c r="O198" s="58"/>
      <c r="P198" s="174">
        <f t="shared" si="9"/>
        <v>0</v>
      </c>
      <c r="Q198" s="174">
        <v>0</v>
      </c>
      <c r="R198" s="174">
        <f t="shared" si="10"/>
        <v>0</v>
      </c>
      <c r="S198" s="174">
        <v>0</v>
      </c>
      <c r="T198" s="175">
        <f t="shared" si="11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6" t="s">
        <v>701</v>
      </c>
      <c r="AT198" s="176" t="s">
        <v>175</v>
      </c>
      <c r="AU198" s="176" t="s">
        <v>93</v>
      </c>
      <c r="AY198" s="14" t="s">
        <v>173</v>
      </c>
      <c r="BE198" s="100">
        <f t="shared" si="12"/>
        <v>0</v>
      </c>
      <c r="BF198" s="100">
        <f t="shared" si="13"/>
        <v>0</v>
      </c>
      <c r="BG198" s="100">
        <f t="shared" si="14"/>
        <v>0</v>
      </c>
      <c r="BH198" s="100">
        <f t="shared" si="15"/>
        <v>0</v>
      </c>
      <c r="BI198" s="100">
        <f t="shared" si="16"/>
        <v>0</v>
      </c>
      <c r="BJ198" s="14" t="s">
        <v>93</v>
      </c>
      <c r="BK198" s="100">
        <f t="shared" si="17"/>
        <v>0</v>
      </c>
      <c r="BL198" s="14" t="s">
        <v>701</v>
      </c>
      <c r="BM198" s="176" t="s">
        <v>1558</v>
      </c>
    </row>
    <row r="199" spans="1:65" s="2" customFormat="1" ht="14.45" customHeight="1">
      <c r="A199" s="32"/>
      <c r="B199" s="132"/>
      <c r="C199" s="177" t="s">
        <v>523</v>
      </c>
      <c r="D199" s="177" t="s">
        <v>341</v>
      </c>
      <c r="E199" s="178" t="s">
        <v>1559</v>
      </c>
      <c r="F199" s="179" t="s">
        <v>1560</v>
      </c>
      <c r="G199" s="180" t="s">
        <v>362</v>
      </c>
      <c r="H199" s="181">
        <v>1</v>
      </c>
      <c r="I199" s="182"/>
      <c r="J199" s="183"/>
      <c r="K199" s="184"/>
      <c r="L199" s="185"/>
      <c r="M199" s="186" t="s">
        <v>1</v>
      </c>
      <c r="N199" s="187" t="s">
        <v>48</v>
      </c>
      <c r="O199" s="58"/>
      <c r="P199" s="174">
        <f t="shared" si="9"/>
        <v>0</v>
      </c>
      <c r="Q199" s="174">
        <v>1.35E-2</v>
      </c>
      <c r="R199" s="174">
        <f t="shared" si="10"/>
        <v>1.35E-2</v>
      </c>
      <c r="S199" s="174">
        <v>0</v>
      </c>
      <c r="T199" s="175">
        <f t="shared" si="11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6" t="s">
        <v>1399</v>
      </c>
      <c r="AT199" s="176" t="s">
        <v>341</v>
      </c>
      <c r="AU199" s="176" t="s">
        <v>93</v>
      </c>
      <c r="AY199" s="14" t="s">
        <v>173</v>
      </c>
      <c r="BE199" s="100">
        <f t="shared" si="12"/>
        <v>0</v>
      </c>
      <c r="BF199" s="100">
        <f t="shared" si="13"/>
        <v>0</v>
      </c>
      <c r="BG199" s="100">
        <f t="shared" si="14"/>
        <v>0</v>
      </c>
      <c r="BH199" s="100">
        <f t="shared" si="15"/>
        <v>0</v>
      </c>
      <c r="BI199" s="100">
        <f t="shared" si="16"/>
        <v>0</v>
      </c>
      <c r="BJ199" s="14" t="s">
        <v>93</v>
      </c>
      <c r="BK199" s="100">
        <f t="shared" si="17"/>
        <v>0</v>
      </c>
      <c r="BL199" s="14" t="s">
        <v>1399</v>
      </c>
      <c r="BM199" s="176" t="s">
        <v>1561</v>
      </c>
    </row>
    <row r="200" spans="1:65" s="2" customFormat="1" ht="14.45" customHeight="1">
      <c r="A200" s="32"/>
      <c r="B200" s="132"/>
      <c r="C200" s="164" t="s">
        <v>673</v>
      </c>
      <c r="D200" s="164" t="s">
        <v>175</v>
      </c>
      <c r="E200" s="165" t="s">
        <v>1562</v>
      </c>
      <c r="F200" s="166" t="s">
        <v>1563</v>
      </c>
      <c r="G200" s="167" t="s">
        <v>362</v>
      </c>
      <c r="H200" s="168">
        <v>119</v>
      </c>
      <c r="I200" s="169"/>
      <c r="J200" s="170"/>
      <c r="K200" s="171"/>
      <c r="L200" s="33"/>
      <c r="M200" s="172" t="s">
        <v>1</v>
      </c>
      <c r="N200" s="173" t="s">
        <v>48</v>
      </c>
      <c r="O200" s="58"/>
      <c r="P200" s="174">
        <f t="shared" si="9"/>
        <v>0</v>
      </c>
      <c r="Q200" s="174">
        <v>0</v>
      </c>
      <c r="R200" s="174">
        <f t="shared" si="10"/>
        <v>0</v>
      </c>
      <c r="S200" s="174">
        <v>0</v>
      </c>
      <c r="T200" s="175">
        <f t="shared" si="11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6" t="s">
        <v>701</v>
      </c>
      <c r="AT200" s="176" t="s">
        <v>175</v>
      </c>
      <c r="AU200" s="176" t="s">
        <v>93</v>
      </c>
      <c r="AY200" s="14" t="s">
        <v>173</v>
      </c>
      <c r="BE200" s="100">
        <f t="shared" si="12"/>
        <v>0</v>
      </c>
      <c r="BF200" s="100">
        <f t="shared" si="13"/>
        <v>0</v>
      </c>
      <c r="BG200" s="100">
        <f t="shared" si="14"/>
        <v>0</v>
      </c>
      <c r="BH200" s="100">
        <f t="shared" si="15"/>
        <v>0</v>
      </c>
      <c r="BI200" s="100">
        <f t="shared" si="16"/>
        <v>0</v>
      </c>
      <c r="BJ200" s="14" t="s">
        <v>93</v>
      </c>
      <c r="BK200" s="100">
        <f t="shared" si="17"/>
        <v>0</v>
      </c>
      <c r="BL200" s="14" t="s">
        <v>701</v>
      </c>
      <c r="BM200" s="176" t="s">
        <v>1564</v>
      </c>
    </row>
    <row r="201" spans="1:65" s="2" customFormat="1" ht="24.2" customHeight="1">
      <c r="A201" s="32"/>
      <c r="B201" s="132"/>
      <c r="C201" s="177" t="s">
        <v>677</v>
      </c>
      <c r="D201" s="177" t="s">
        <v>341</v>
      </c>
      <c r="E201" s="178" t="s">
        <v>1565</v>
      </c>
      <c r="F201" s="179" t="s">
        <v>1566</v>
      </c>
      <c r="G201" s="180" t="s">
        <v>362</v>
      </c>
      <c r="H201" s="181">
        <v>23</v>
      </c>
      <c r="I201" s="182"/>
      <c r="J201" s="183"/>
      <c r="K201" s="184"/>
      <c r="L201" s="185"/>
      <c r="M201" s="186" t="s">
        <v>1</v>
      </c>
      <c r="N201" s="187" t="s">
        <v>48</v>
      </c>
      <c r="O201" s="58"/>
      <c r="P201" s="174">
        <f t="shared" si="9"/>
        <v>0</v>
      </c>
      <c r="Q201" s="174">
        <v>6.2E-4</v>
      </c>
      <c r="R201" s="174">
        <f t="shared" si="10"/>
        <v>1.426E-2</v>
      </c>
      <c r="S201" s="174">
        <v>0</v>
      </c>
      <c r="T201" s="175">
        <f t="shared" si="11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6" t="s">
        <v>1399</v>
      </c>
      <c r="AT201" s="176" t="s">
        <v>341</v>
      </c>
      <c r="AU201" s="176" t="s">
        <v>93</v>
      </c>
      <c r="AY201" s="14" t="s">
        <v>173</v>
      </c>
      <c r="BE201" s="100">
        <f t="shared" si="12"/>
        <v>0</v>
      </c>
      <c r="BF201" s="100">
        <f t="shared" si="13"/>
        <v>0</v>
      </c>
      <c r="BG201" s="100">
        <f t="shared" si="14"/>
        <v>0</v>
      </c>
      <c r="BH201" s="100">
        <f t="shared" si="15"/>
        <v>0</v>
      </c>
      <c r="BI201" s="100">
        <f t="shared" si="16"/>
        <v>0</v>
      </c>
      <c r="BJ201" s="14" t="s">
        <v>93</v>
      </c>
      <c r="BK201" s="100">
        <f t="shared" si="17"/>
        <v>0</v>
      </c>
      <c r="BL201" s="14" t="s">
        <v>1399</v>
      </c>
      <c r="BM201" s="176" t="s">
        <v>1567</v>
      </c>
    </row>
    <row r="202" spans="1:65" s="2" customFormat="1" ht="37.9" customHeight="1">
      <c r="A202" s="32"/>
      <c r="B202" s="132"/>
      <c r="C202" s="177" t="s">
        <v>679</v>
      </c>
      <c r="D202" s="177" t="s">
        <v>341</v>
      </c>
      <c r="E202" s="178" t="s">
        <v>1568</v>
      </c>
      <c r="F202" s="179" t="s">
        <v>1569</v>
      </c>
      <c r="G202" s="180" t="s">
        <v>362</v>
      </c>
      <c r="H202" s="181">
        <v>20</v>
      </c>
      <c r="I202" s="182"/>
      <c r="J202" s="183"/>
      <c r="K202" s="184"/>
      <c r="L202" s="185"/>
      <c r="M202" s="186" t="s">
        <v>1</v>
      </c>
      <c r="N202" s="187" t="s">
        <v>48</v>
      </c>
      <c r="O202" s="58"/>
      <c r="P202" s="174">
        <f t="shared" si="9"/>
        <v>0</v>
      </c>
      <c r="Q202" s="174">
        <v>6.2E-4</v>
      </c>
      <c r="R202" s="174">
        <f t="shared" si="10"/>
        <v>1.24E-2</v>
      </c>
      <c r="S202" s="174">
        <v>0</v>
      </c>
      <c r="T202" s="175">
        <f t="shared" si="11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6" t="s">
        <v>1399</v>
      </c>
      <c r="AT202" s="176" t="s">
        <v>341</v>
      </c>
      <c r="AU202" s="176" t="s">
        <v>93</v>
      </c>
      <c r="AY202" s="14" t="s">
        <v>173</v>
      </c>
      <c r="BE202" s="100">
        <f t="shared" si="12"/>
        <v>0</v>
      </c>
      <c r="BF202" s="100">
        <f t="shared" si="13"/>
        <v>0</v>
      </c>
      <c r="BG202" s="100">
        <f t="shared" si="14"/>
        <v>0</v>
      </c>
      <c r="BH202" s="100">
        <f t="shared" si="15"/>
        <v>0</v>
      </c>
      <c r="BI202" s="100">
        <f t="shared" si="16"/>
        <v>0</v>
      </c>
      <c r="BJ202" s="14" t="s">
        <v>93</v>
      </c>
      <c r="BK202" s="100">
        <f t="shared" si="17"/>
        <v>0</v>
      </c>
      <c r="BL202" s="14" t="s">
        <v>1399</v>
      </c>
      <c r="BM202" s="176" t="s">
        <v>1570</v>
      </c>
    </row>
    <row r="203" spans="1:65" s="2" customFormat="1" ht="24.2" customHeight="1">
      <c r="A203" s="32"/>
      <c r="B203" s="132"/>
      <c r="C203" s="177" t="s">
        <v>683</v>
      </c>
      <c r="D203" s="177" t="s">
        <v>341</v>
      </c>
      <c r="E203" s="178" t="s">
        <v>1571</v>
      </c>
      <c r="F203" s="179" t="s">
        <v>1572</v>
      </c>
      <c r="G203" s="180" t="s">
        <v>362</v>
      </c>
      <c r="H203" s="181">
        <v>76</v>
      </c>
      <c r="I203" s="182"/>
      <c r="J203" s="183"/>
      <c r="K203" s="184"/>
      <c r="L203" s="185"/>
      <c r="M203" s="186" t="s">
        <v>1</v>
      </c>
      <c r="N203" s="187" t="s">
        <v>48</v>
      </c>
      <c r="O203" s="58"/>
      <c r="P203" s="174">
        <f t="shared" si="9"/>
        <v>0</v>
      </c>
      <c r="Q203" s="174">
        <v>6.2E-4</v>
      </c>
      <c r="R203" s="174">
        <f t="shared" si="10"/>
        <v>4.7120000000000002E-2</v>
      </c>
      <c r="S203" s="174">
        <v>0</v>
      </c>
      <c r="T203" s="175">
        <f t="shared" si="11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6" t="s">
        <v>1399</v>
      </c>
      <c r="AT203" s="176" t="s">
        <v>341</v>
      </c>
      <c r="AU203" s="176" t="s">
        <v>93</v>
      </c>
      <c r="AY203" s="14" t="s">
        <v>173</v>
      </c>
      <c r="BE203" s="100">
        <f t="shared" si="12"/>
        <v>0</v>
      </c>
      <c r="BF203" s="100">
        <f t="shared" si="13"/>
        <v>0</v>
      </c>
      <c r="BG203" s="100">
        <f t="shared" si="14"/>
        <v>0</v>
      </c>
      <c r="BH203" s="100">
        <f t="shared" si="15"/>
        <v>0</v>
      </c>
      <c r="BI203" s="100">
        <f t="shared" si="16"/>
        <v>0</v>
      </c>
      <c r="BJ203" s="14" t="s">
        <v>93</v>
      </c>
      <c r="BK203" s="100">
        <f t="shared" si="17"/>
        <v>0</v>
      </c>
      <c r="BL203" s="14" t="s">
        <v>1399</v>
      </c>
      <c r="BM203" s="176" t="s">
        <v>1573</v>
      </c>
    </row>
    <row r="204" spans="1:65" s="2" customFormat="1" ht="14.45" customHeight="1">
      <c r="A204" s="32"/>
      <c r="B204" s="132"/>
      <c r="C204" s="164" t="s">
        <v>687</v>
      </c>
      <c r="D204" s="164" t="s">
        <v>175</v>
      </c>
      <c r="E204" s="165" t="s">
        <v>1574</v>
      </c>
      <c r="F204" s="166" t="s">
        <v>1575</v>
      </c>
      <c r="G204" s="167" t="s">
        <v>362</v>
      </c>
      <c r="H204" s="168">
        <v>32</v>
      </c>
      <c r="I204" s="169"/>
      <c r="J204" s="170"/>
      <c r="K204" s="171"/>
      <c r="L204" s="33"/>
      <c r="M204" s="172" t="s">
        <v>1</v>
      </c>
      <c r="N204" s="173" t="s">
        <v>48</v>
      </c>
      <c r="O204" s="58"/>
      <c r="P204" s="174">
        <f t="shared" si="9"/>
        <v>0</v>
      </c>
      <c r="Q204" s="174">
        <v>0</v>
      </c>
      <c r="R204" s="174">
        <f t="shared" si="10"/>
        <v>0</v>
      </c>
      <c r="S204" s="174">
        <v>0</v>
      </c>
      <c r="T204" s="175">
        <f t="shared" si="11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6" t="s">
        <v>701</v>
      </c>
      <c r="AT204" s="176" t="s">
        <v>175</v>
      </c>
      <c r="AU204" s="176" t="s">
        <v>93</v>
      </c>
      <c r="AY204" s="14" t="s">
        <v>173</v>
      </c>
      <c r="BE204" s="100">
        <f t="shared" si="12"/>
        <v>0</v>
      </c>
      <c r="BF204" s="100">
        <f t="shared" si="13"/>
        <v>0</v>
      </c>
      <c r="BG204" s="100">
        <f t="shared" si="14"/>
        <v>0</v>
      </c>
      <c r="BH204" s="100">
        <f t="shared" si="15"/>
        <v>0</v>
      </c>
      <c r="BI204" s="100">
        <f t="shared" si="16"/>
        <v>0</v>
      </c>
      <c r="BJ204" s="14" t="s">
        <v>93</v>
      </c>
      <c r="BK204" s="100">
        <f t="shared" si="17"/>
        <v>0</v>
      </c>
      <c r="BL204" s="14" t="s">
        <v>701</v>
      </c>
      <c r="BM204" s="176" t="s">
        <v>1576</v>
      </c>
    </row>
    <row r="205" spans="1:65" s="2" customFormat="1" ht="24.2" customHeight="1">
      <c r="A205" s="32"/>
      <c r="B205" s="132"/>
      <c r="C205" s="177" t="s">
        <v>689</v>
      </c>
      <c r="D205" s="177" t="s">
        <v>341</v>
      </c>
      <c r="E205" s="178" t="s">
        <v>1577</v>
      </c>
      <c r="F205" s="179" t="s">
        <v>1578</v>
      </c>
      <c r="G205" s="180" t="s">
        <v>362</v>
      </c>
      <c r="H205" s="181">
        <v>30</v>
      </c>
      <c r="I205" s="182"/>
      <c r="J205" s="183"/>
      <c r="K205" s="184"/>
      <c r="L205" s="185"/>
      <c r="M205" s="186" t="s">
        <v>1</v>
      </c>
      <c r="N205" s="187" t="s">
        <v>48</v>
      </c>
      <c r="O205" s="58"/>
      <c r="P205" s="174">
        <f t="shared" si="9"/>
        <v>0</v>
      </c>
      <c r="Q205" s="174">
        <v>8.4000000000000003E-4</v>
      </c>
      <c r="R205" s="174">
        <f t="shared" si="10"/>
        <v>2.52E-2</v>
      </c>
      <c r="S205" s="174">
        <v>0</v>
      </c>
      <c r="T205" s="175">
        <f t="shared" si="11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6" t="s">
        <v>1399</v>
      </c>
      <c r="AT205" s="176" t="s">
        <v>341</v>
      </c>
      <c r="AU205" s="176" t="s">
        <v>93</v>
      </c>
      <c r="AY205" s="14" t="s">
        <v>173</v>
      </c>
      <c r="BE205" s="100">
        <f t="shared" si="12"/>
        <v>0</v>
      </c>
      <c r="BF205" s="100">
        <f t="shared" si="13"/>
        <v>0</v>
      </c>
      <c r="BG205" s="100">
        <f t="shared" si="14"/>
        <v>0</v>
      </c>
      <c r="BH205" s="100">
        <f t="shared" si="15"/>
        <v>0</v>
      </c>
      <c r="BI205" s="100">
        <f t="shared" si="16"/>
        <v>0</v>
      </c>
      <c r="BJ205" s="14" t="s">
        <v>93</v>
      </c>
      <c r="BK205" s="100">
        <f t="shared" si="17"/>
        <v>0</v>
      </c>
      <c r="BL205" s="14" t="s">
        <v>1399</v>
      </c>
      <c r="BM205" s="176" t="s">
        <v>1579</v>
      </c>
    </row>
    <row r="206" spans="1:65" s="2" customFormat="1" ht="24.2" customHeight="1">
      <c r="A206" s="32"/>
      <c r="B206" s="132"/>
      <c r="C206" s="177" t="s">
        <v>691</v>
      </c>
      <c r="D206" s="177" t="s">
        <v>341</v>
      </c>
      <c r="E206" s="178" t="s">
        <v>1580</v>
      </c>
      <c r="F206" s="179" t="s">
        <v>1581</v>
      </c>
      <c r="G206" s="180" t="s">
        <v>362</v>
      </c>
      <c r="H206" s="181">
        <v>11</v>
      </c>
      <c r="I206" s="182"/>
      <c r="J206" s="183"/>
      <c r="K206" s="184"/>
      <c r="L206" s="185"/>
      <c r="M206" s="186" t="s">
        <v>1</v>
      </c>
      <c r="N206" s="187" t="s">
        <v>48</v>
      </c>
      <c r="O206" s="58"/>
      <c r="P206" s="174">
        <f t="shared" si="9"/>
        <v>0</v>
      </c>
      <c r="Q206" s="174">
        <v>8.4000000000000003E-4</v>
      </c>
      <c r="R206" s="174">
        <f t="shared" si="10"/>
        <v>9.2399999999999999E-3</v>
      </c>
      <c r="S206" s="174">
        <v>0</v>
      </c>
      <c r="T206" s="175">
        <f t="shared" si="11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6" t="s">
        <v>1399</v>
      </c>
      <c r="AT206" s="176" t="s">
        <v>341</v>
      </c>
      <c r="AU206" s="176" t="s">
        <v>93</v>
      </c>
      <c r="AY206" s="14" t="s">
        <v>173</v>
      </c>
      <c r="BE206" s="100">
        <f t="shared" si="12"/>
        <v>0</v>
      </c>
      <c r="BF206" s="100">
        <f t="shared" si="13"/>
        <v>0</v>
      </c>
      <c r="BG206" s="100">
        <f t="shared" si="14"/>
        <v>0</v>
      </c>
      <c r="BH206" s="100">
        <f t="shared" si="15"/>
        <v>0</v>
      </c>
      <c r="BI206" s="100">
        <f t="shared" si="16"/>
        <v>0</v>
      </c>
      <c r="BJ206" s="14" t="s">
        <v>93</v>
      </c>
      <c r="BK206" s="100">
        <f t="shared" si="17"/>
        <v>0</v>
      </c>
      <c r="BL206" s="14" t="s">
        <v>1399</v>
      </c>
      <c r="BM206" s="176" t="s">
        <v>1582</v>
      </c>
    </row>
    <row r="207" spans="1:65" s="2" customFormat="1" ht="24.2" customHeight="1">
      <c r="A207" s="32"/>
      <c r="B207" s="132"/>
      <c r="C207" s="177" t="s">
        <v>697</v>
      </c>
      <c r="D207" s="177" t="s">
        <v>341</v>
      </c>
      <c r="E207" s="178" t="s">
        <v>1583</v>
      </c>
      <c r="F207" s="179" t="s">
        <v>1584</v>
      </c>
      <c r="G207" s="180" t="s">
        <v>362</v>
      </c>
      <c r="H207" s="181">
        <v>2</v>
      </c>
      <c r="I207" s="182"/>
      <c r="J207" s="183"/>
      <c r="K207" s="184"/>
      <c r="L207" s="185"/>
      <c r="M207" s="186" t="s">
        <v>1</v>
      </c>
      <c r="N207" s="187" t="s">
        <v>48</v>
      </c>
      <c r="O207" s="58"/>
      <c r="P207" s="174">
        <f t="shared" si="9"/>
        <v>0</v>
      </c>
      <c r="Q207" s="174">
        <v>8.4000000000000003E-4</v>
      </c>
      <c r="R207" s="174">
        <f t="shared" si="10"/>
        <v>1.6800000000000001E-3</v>
      </c>
      <c r="S207" s="174">
        <v>0</v>
      </c>
      <c r="T207" s="175">
        <f t="shared" si="11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6" t="s">
        <v>1399</v>
      </c>
      <c r="AT207" s="176" t="s">
        <v>341</v>
      </c>
      <c r="AU207" s="176" t="s">
        <v>93</v>
      </c>
      <c r="AY207" s="14" t="s">
        <v>173</v>
      </c>
      <c r="BE207" s="100">
        <f t="shared" si="12"/>
        <v>0</v>
      </c>
      <c r="BF207" s="100">
        <f t="shared" si="13"/>
        <v>0</v>
      </c>
      <c r="BG207" s="100">
        <f t="shared" si="14"/>
        <v>0</v>
      </c>
      <c r="BH207" s="100">
        <f t="shared" si="15"/>
        <v>0</v>
      </c>
      <c r="BI207" s="100">
        <f t="shared" si="16"/>
        <v>0</v>
      </c>
      <c r="BJ207" s="14" t="s">
        <v>93</v>
      </c>
      <c r="BK207" s="100">
        <f t="shared" si="17"/>
        <v>0</v>
      </c>
      <c r="BL207" s="14" t="s">
        <v>1399</v>
      </c>
      <c r="BM207" s="176" t="s">
        <v>1585</v>
      </c>
    </row>
    <row r="208" spans="1:65" s="2" customFormat="1" ht="24.2" customHeight="1">
      <c r="A208" s="32"/>
      <c r="B208" s="132"/>
      <c r="C208" s="164" t="s">
        <v>701</v>
      </c>
      <c r="D208" s="164" t="s">
        <v>175</v>
      </c>
      <c r="E208" s="165" t="s">
        <v>1586</v>
      </c>
      <c r="F208" s="166" t="s">
        <v>1587</v>
      </c>
      <c r="G208" s="167" t="s">
        <v>362</v>
      </c>
      <c r="H208" s="168">
        <v>5</v>
      </c>
      <c r="I208" s="169"/>
      <c r="J208" s="170"/>
      <c r="K208" s="171"/>
      <c r="L208" s="33"/>
      <c r="M208" s="172" t="s">
        <v>1</v>
      </c>
      <c r="N208" s="173" t="s">
        <v>48</v>
      </c>
      <c r="O208" s="58"/>
      <c r="P208" s="174">
        <f t="shared" si="9"/>
        <v>0</v>
      </c>
      <c r="Q208" s="174">
        <v>0</v>
      </c>
      <c r="R208" s="174">
        <f t="shared" si="10"/>
        <v>0</v>
      </c>
      <c r="S208" s="174">
        <v>0</v>
      </c>
      <c r="T208" s="175">
        <f t="shared" si="11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6" t="s">
        <v>701</v>
      </c>
      <c r="AT208" s="176" t="s">
        <v>175</v>
      </c>
      <c r="AU208" s="176" t="s">
        <v>93</v>
      </c>
      <c r="AY208" s="14" t="s">
        <v>173</v>
      </c>
      <c r="BE208" s="100">
        <f t="shared" si="12"/>
        <v>0</v>
      </c>
      <c r="BF208" s="100">
        <f t="shared" si="13"/>
        <v>0</v>
      </c>
      <c r="BG208" s="100">
        <f t="shared" si="14"/>
        <v>0</v>
      </c>
      <c r="BH208" s="100">
        <f t="shared" si="15"/>
        <v>0</v>
      </c>
      <c r="BI208" s="100">
        <f t="shared" si="16"/>
        <v>0</v>
      </c>
      <c r="BJ208" s="14" t="s">
        <v>93</v>
      </c>
      <c r="BK208" s="100">
        <f t="shared" si="17"/>
        <v>0</v>
      </c>
      <c r="BL208" s="14" t="s">
        <v>701</v>
      </c>
      <c r="BM208" s="176" t="s">
        <v>1588</v>
      </c>
    </row>
    <row r="209" spans="1:65" s="2" customFormat="1" ht="24.2" customHeight="1">
      <c r="A209" s="32"/>
      <c r="B209" s="132"/>
      <c r="C209" s="177" t="s">
        <v>703</v>
      </c>
      <c r="D209" s="177" t="s">
        <v>341</v>
      </c>
      <c r="E209" s="178" t="s">
        <v>1589</v>
      </c>
      <c r="F209" s="179" t="s">
        <v>1590</v>
      </c>
      <c r="G209" s="180" t="s">
        <v>362</v>
      </c>
      <c r="H209" s="181">
        <v>5</v>
      </c>
      <c r="I209" s="182"/>
      <c r="J209" s="183"/>
      <c r="K209" s="184"/>
      <c r="L209" s="185"/>
      <c r="M209" s="186" t="s">
        <v>1</v>
      </c>
      <c r="N209" s="187" t="s">
        <v>48</v>
      </c>
      <c r="O209" s="58"/>
      <c r="P209" s="174">
        <f t="shared" si="9"/>
        <v>0</v>
      </c>
      <c r="Q209" s="174">
        <v>6.0000000000000001E-3</v>
      </c>
      <c r="R209" s="174">
        <f t="shared" si="10"/>
        <v>0.03</v>
      </c>
      <c r="S209" s="174">
        <v>0</v>
      </c>
      <c r="T209" s="175">
        <f t="shared" si="11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6" t="s">
        <v>1399</v>
      </c>
      <c r="AT209" s="176" t="s">
        <v>341</v>
      </c>
      <c r="AU209" s="176" t="s">
        <v>93</v>
      </c>
      <c r="AY209" s="14" t="s">
        <v>173</v>
      </c>
      <c r="BE209" s="100">
        <f t="shared" si="12"/>
        <v>0</v>
      </c>
      <c r="BF209" s="100">
        <f t="shared" si="13"/>
        <v>0</v>
      </c>
      <c r="BG209" s="100">
        <f t="shared" si="14"/>
        <v>0</v>
      </c>
      <c r="BH209" s="100">
        <f t="shared" si="15"/>
        <v>0</v>
      </c>
      <c r="BI209" s="100">
        <f t="shared" si="16"/>
        <v>0</v>
      </c>
      <c r="BJ209" s="14" t="s">
        <v>93</v>
      </c>
      <c r="BK209" s="100">
        <f t="shared" si="17"/>
        <v>0</v>
      </c>
      <c r="BL209" s="14" t="s">
        <v>1399</v>
      </c>
      <c r="BM209" s="176" t="s">
        <v>1591</v>
      </c>
    </row>
    <row r="210" spans="1:65" s="2" customFormat="1" ht="24.2" customHeight="1">
      <c r="A210" s="32"/>
      <c r="B210" s="132"/>
      <c r="C210" s="164" t="s">
        <v>705</v>
      </c>
      <c r="D210" s="164" t="s">
        <v>175</v>
      </c>
      <c r="E210" s="165" t="s">
        <v>1592</v>
      </c>
      <c r="F210" s="166" t="s">
        <v>1593</v>
      </c>
      <c r="G210" s="167" t="s">
        <v>362</v>
      </c>
      <c r="H210" s="168">
        <v>27</v>
      </c>
      <c r="I210" s="169"/>
      <c r="J210" s="170"/>
      <c r="K210" s="171"/>
      <c r="L210" s="33"/>
      <c r="M210" s="172" t="s">
        <v>1</v>
      </c>
      <c r="N210" s="173" t="s">
        <v>48</v>
      </c>
      <c r="O210" s="58"/>
      <c r="P210" s="174">
        <f t="shared" si="9"/>
        <v>0</v>
      </c>
      <c r="Q210" s="174">
        <v>0</v>
      </c>
      <c r="R210" s="174">
        <f t="shared" si="10"/>
        <v>0</v>
      </c>
      <c r="S210" s="174">
        <v>0</v>
      </c>
      <c r="T210" s="175">
        <f t="shared" si="11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6" t="s">
        <v>701</v>
      </c>
      <c r="AT210" s="176" t="s">
        <v>175</v>
      </c>
      <c r="AU210" s="176" t="s">
        <v>93</v>
      </c>
      <c r="AY210" s="14" t="s">
        <v>173</v>
      </c>
      <c r="BE210" s="100">
        <f t="shared" si="12"/>
        <v>0</v>
      </c>
      <c r="BF210" s="100">
        <f t="shared" si="13"/>
        <v>0</v>
      </c>
      <c r="BG210" s="100">
        <f t="shared" si="14"/>
        <v>0</v>
      </c>
      <c r="BH210" s="100">
        <f t="shared" si="15"/>
        <v>0</v>
      </c>
      <c r="BI210" s="100">
        <f t="shared" si="16"/>
        <v>0</v>
      </c>
      <c r="BJ210" s="14" t="s">
        <v>93</v>
      </c>
      <c r="BK210" s="100">
        <f t="shared" si="17"/>
        <v>0</v>
      </c>
      <c r="BL210" s="14" t="s">
        <v>701</v>
      </c>
      <c r="BM210" s="176" t="s">
        <v>1594</v>
      </c>
    </row>
    <row r="211" spans="1:65" s="2" customFormat="1" ht="37.9" customHeight="1">
      <c r="A211" s="32"/>
      <c r="B211" s="132"/>
      <c r="C211" s="177" t="s">
        <v>709</v>
      </c>
      <c r="D211" s="177" t="s">
        <v>341</v>
      </c>
      <c r="E211" s="178" t="s">
        <v>1595</v>
      </c>
      <c r="F211" s="179" t="s">
        <v>1596</v>
      </c>
      <c r="G211" s="180" t="s">
        <v>362</v>
      </c>
      <c r="H211" s="181">
        <v>40</v>
      </c>
      <c r="I211" s="182"/>
      <c r="J211" s="183"/>
      <c r="K211" s="184"/>
      <c r="L211" s="185"/>
      <c r="M211" s="186" t="s">
        <v>1</v>
      </c>
      <c r="N211" s="187" t="s">
        <v>48</v>
      </c>
      <c r="O211" s="58"/>
      <c r="P211" s="174">
        <f t="shared" si="9"/>
        <v>0</v>
      </c>
      <c r="Q211" s="174">
        <v>6.9999999999999999E-4</v>
      </c>
      <c r="R211" s="174">
        <f t="shared" si="10"/>
        <v>2.8000000000000001E-2</v>
      </c>
      <c r="S211" s="174">
        <v>0</v>
      </c>
      <c r="T211" s="175">
        <f t="shared" si="11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6" t="s">
        <v>1399</v>
      </c>
      <c r="AT211" s="176" t="s">
        <v>341</v>
      </c>
      <c r="AU211" s="176" t="s">
        <v>93</v>
      </c>
      <c r="AY211" s="14" t="s">
        <v>173</v>
      </c>
      <c r="BE211" s="100">
        <f t="shared" si="12"/>
        <v>0</v>
      </c>
      <c r="BF211" s="100">
        <f t="shared" si="13"/>
        <v>0</v>
      </c>
      <c r="BG211" s="100">
        <f t="shared" si="14"/>
        <v>0</v>
      </c>
      <c r="BH211" s="100">
        <f t="shared" si="15"/>
        <v>0</v>
      </c>
      <c r="BI211" s="100">
        <f t="shared" si="16"/>
        <v>0</v>
      </c>
      <c r="BJ211" s="14" t="s">
        <v>93</v>
      </c>
      <c r="BK211" s="100">
        <f t="shared" si="17"/>
        <v>0</v>
      </c>
      <c r="BL211" s="14" t="s">
        <v>1399</v>
      </c>
      <c r="BM211" s="176" t="s">
        <v>1597</v>
      </c>
    </row>
    <row r="212" spans="1:65" s="2" customFormat="1" ht="24.2" customHeight="1">
      <c r="A212" s="32"/>
      <c r="B212" s="132"/>
      <c r="C212" s="164" t="s">
        <v>713</v>
      </c>
      <c r="D212" s="164" t="s">
        <v>175</v>
      </c>
      <c r="E212" s="165" t="s">
        <v>1598</v>
      </c>
      <c r="F212" s="166" t="s">
        <v>1599</v>
      </c>
      <c r="G212" s="167" t="s">
        <v>261</v>
      </c>
      <c r="H212" s="168">
        <v>80</v>
      </c>
      <c r="I212" s="169"/>
      <c r="J212" s="170"/>
      <c r="K212" s="171"/>
      <c r="L212" s="33"/>
      <c r="M212" s="172" t="s">
        <v>1</v>
      </c>
      <c r="N212" s="173" t="s">
        <v>48</v>
      </c>
      <c r="O212" s="58"/>
      <c r="P212" s="174">
        <f t="shared" si="9"/>
        <v>0</v>
      </c>
      <c r="Q212" s="174">
        <v>0</v>
      </c>
      <c r="R212" s="174">
        <f t="shared" si="10"/>
        <v>0</v>
      </c>
      <c r="S212" s="174">
        <v>0</v>
      </c>
      <c r="T212" s="175">
        <f t="shared" si="11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6" t="s">
        <v>701</v>
      </c>
      <c r="AT212" s="176" t="s">
        <v>175</v>
      </c>
      <c r="AU212" s="176" t="s">
        <v>93</v>
      </c>
      <c r="AY212" s="14" t="s">
        <v>173</v>
      </c>
      <c r="BE212" s="100">
        <f t="shared" si="12"/>
        <v>0</v>
      </c>
      <c r="BF212" s="100">
        <f t="shared" si="13"/>
        <v>0</v>
      </c>
      <c r="BG212" s="100">
        <f t="shared" si="14"/>
        <v>0</v>
      </c>
      <c r="BH212" s="100">
        <f t="shared" si="15"/>
        <v>0</v>
      </c>
      <c r="BI212" s="100">
        <f t="shared" si="16"/>
        <v>0</v>
      </c>
      <c r="BJ212" s="14" t="s">
        <v>93</v>
      </c>
      <c r="BK212" s="100">
        <f t="shared" si="17"/>
        <v>0</v>
      </c>
      <c r="BL212" s="14" t="s">
        <v>701</v>
      </c>
      <c r="BM212" s="176" t="s">
        <v>1600</v>
      </c>
    </row>
    <row r="213" spans="1:65" s="2" customFormat="1" ht="14.45" customHeight="1">
      <c r="A213" s="32"/>
      <c r="B213" s="132"/>
      <c r="C213" s="177" t="s">
        <v>717</v>
      </c>
      <c r="D213" s="177" t="s">
        <v>341</v>
      </c>
      <c r="E213" s="178" t="s">
        <v>1601</v>
      </c>
      <c r="F213" s="179" t="s">
        <v>1602</v>
      </c>
      <c r="G213" s="180" t="s">
        <v>261</v>
      </c>
      <c r="H213" s="181">
        <v>80</v>
      </c>
      <c r="I213" s="182"/>
      <c r="J213" s="183"/>
      <c r="K213" s="184"/>
      <c r="L213" s="185"/>
      <c r="M213" s="186" t="s">
        <v>1</v>
      </c>
      <c r="N213" s="187" t="s">
        <v>48</v>
      </c>
      <c r="O213" s="58"/>
      <c r="P213" s="174">
        <f t="shared" si="9"/>
        <v>0</v>
      </c>
      <c r="Q213" s="174">
        <v>0</v>
      </c>
      <c r="R213" s="174">
        <f t="shared" si="10"/>
        <v>0</v>
      </c>
      <c r="S213" s="174">
        <v>0</v>
      </c>
      <c r="T213" s="175">
        <f t="shared" si="11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6" t="s">
        <v>1399</v>
      </c>
      <c r="AT213" s="176" t="s">
        <v>341</v>
      </c>
      <c r="AU213" s="176" t="s">
        <v>93</v>
      </c>
      <c r="AY213" s="14" t="s">
        <v>173</v>
      </c>
      <c r="BE213" s="100">
        <f t="shared" si="12"/>
        <v>0</v>
      </c>
      <c r="BF213" s="100">
        <f t="shared" si="13"/>
        <v>0</v>
      </c>
      <c r="BG213" s="100">
        <f t="shared" si="14"/>
        <v>0</v>
      </c>
      <c r="BH213" s="100">
        <f t="shared" si="15"/>
        <v>0</v>
      </c>
      <c r="BI213" s="100">
        <f t="shared" si="16"/>
        <v>0</v>
      </c>
      <c r="BJ213" s="14" t="s">
        <v>93</v>
      </c>
      <c r="BK213" s="100">
        <f t="shared" si="17"/>
        <v>0</v>
      </c>
      <c r="BL213" s="14" t="s">
        <v>1399</v>
      </c>
      <c r="BM213" s="176" t="s">
        <v>1603</v>
      </c>
    </row>
    <row r="214" spans="1:65" s="2" customFormat="1" ht="24.2" customHeight="1">
      <c r="A214" s="32"/>
      <c r="B214" s="132"/>
      <c r="C214" s="164" t="s">
        <v>721</v>
      </c>
      <c r="D214" s="164" t="s">
        <v>175</v>
      </c>
      <c r="E214" s="165" t="s">
        <v>1604</v>
      </c>
      <c r="F214" s="166" t="s">
        <v>1605</v>
      </c>
      <c r="G214" s="167" t="s">
        <v>261</v>
      </c>
      <c r="H214" s="168">
        <v>98</v>
      </c>
      <c r="I214" s="169"/>
      <c r="J214" s="170"/>
      <c r="K214" s="171"/>
      <c r="L214" s="33"/>
      <c r="M214" s="172" t="s">
        <v>1</v>
      </c>
      <c r="N214" s="173" t="s">
        <v>48</v>
      </c>
      <c r="O214" s="58"/>
      <c r="P214" s="174">
        <f t="shared" si="9"/>
        <v>0</v>
      </c>
      <c r="Q214" s="174">
        <v>0</v>
      </c>
      <c r="R214" s="174">
        <f t="shared" si="10"/>
        <v>0</v>
      </c>
      <c r="S214" s="174">
        <v>0</v>
      </c>
      <c r="T214" s="175">
        <f t="shared" si="11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6" t="s">
        <v>701</v>
      </c>
      <c r="AT214" s="176" t="s">
        <v>175</v>
      </c>
      <c r="AU214" s="176" t="s">
        <v>93</v>
      </c>
      <c r="AY214" s="14" t="s">
        <v>173</v>
      </c>
      <c r="BE214" s="100">
        <f t="shared" si="12"/>
        <v>0</v>
      </c>
      <c r="BF214" s="100">
        <f t="shared" si="13"/>
        <v>0</v>
      </c>
      <c r="BG214" s="100">
        <f t="shared" si="14"/>
        <v>0</v>
      </c>
      <c r="BH214" s="100">
        <f t="shared" si="15"/>
        <v>0</v>
      </c>
      <c r="BI214" s="100">
        <f t="shared" si="16"/>
        <v>0</v>
      </c>
      <c r="BJ214" s="14" t="s">
        <v>93</v>
      </c>
      <c r="BK214" s="100">
        <f t="shared" si="17"/>
        <v>0</v>
      </c>
      <c r="BL214" s="14" t="s">
        <v>701</v>
      </c>
      <c r="BM214" s="176" t="s">
        <v>1606</v>
      </c>
    </row>
    <row r="215" spans="1:65" s="2" customFormat="1" ht="14.45" customHeight="1">
      <c r="A215" s="32"/>
      <c r="B215" s="132"/>
      <c r="C215" s="177" t="s">
        <v>725</v>
      </c>
      <c r="D215" s="177" t="s">
        <v>341</v>
      </c>
      <c r="E215" s="178" t="s">
        <v>1607</v>
      </c>
      <c r="F215" s="179" t="s">
        <v>1608</v>
      </c>
      <c r="G215" s="180" t="s">
        <v>261</v>
      </c>
      <c r="H215" s="181">
        <v>98</v>
      </c>
      <c r="I215" s="182"/>
      <c r="J215" s="183"/>
      <c r="K215" s="184"/>
      <c r="L215" s="185"/>
      <c r="M215" s="186" t="s">
        <v>1</v>
      </c>
      <c r="N215" s="187" t="s">
        <v>48</v>
      </c>
      <c r="O215" s="58"/>
      <c r="P215" s="174">
        <f t="shared" si="9"/>
        <v>0</v>
      </c>
      <c r="Q215" s="174">
        <v>0</v>
      </c>
      <c r="R215" s="174">
        <f t="shared" si="10"/>
        <v>0</v>
      </c>
      <c r="S215" s="174">
        <v>0</v>
      </c>
      <c r="T215" s="175">
        <f t="shared" si="11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6" t="s">
        <v>1399</v>
      </c>
      <c r="AT215" s="176" t="s">
        <v>341</v>
      </c>
      <c r="AU215" s="176" t="s">
        <v>93</v>
      </c>
      <c r="AY215" s="14" t="s">
        <v>173</v>
      </c>
      <c r="BE215" s="100">
        <f t="shared" si="12"/>
        <v>0</v>
      </c>
      <c r="BF215" s="100">
        <f t="shared" si="13"/>
        <v>0</v>
      </c>
      <c r="BG215" s="100">
        <f t="shared" si="14"/>
        <v>0</v>
      </c>
      <c r="BH215" s="100">
        <f t="shared" si="15"/>
        <v>0</v>
      </c>
      <c r="BI215" s="100">
        <f t="shared" si="16"/>
        <v>0</v>
      </c>
      <c r="BJ215" s="14" t="s">
        <v>93</v>
      </c>
      <c r="BK215" s="100">
        <f t="shared" si="17"/>
        <v>0</v>
      </c>
      <c r="BL215" s="14" t="s">
        <v>1399</v>
      </c>
      <c r="BM215" s="176" t="s">
        <v>1609</v>
      </c>
    </row>
    <row r="216" spans="1:65" s="2" customFormat="1" ht="24.2" customHeight="1">
      <c r="A216" s="32"/>
      <c r="B216" s="132"/>
      <c r="C216" s="164" t="s">
        <v>729</v>
      </c>
      <c r="D216" s="164" t="s">
        <v>175</v>
      </c>
      <c r="E216" s="165" t="s">
        <v>1610</v>
      </c>
      <c r="F216" s="166" t="s">
        <v>1611</v>
      </c>
      <c r="G216" s="167" t="s">
        <v>261</v>
      </c>
      <c r="H216" s="168">
        <v>29</v>
      </c>
      <c r="I216" s="169"/>
      <c r="J216" s="170"/>
      <c r="K216" s="171"/>
      <c r="L216" s="33"/>
      <c r="M216" s="172" t="s">
        <v>1</v>
      </c>
      <c r="N216" s="173" t="s">
        <v>48</v>
      </c>
      <c r="O216" s="58"/>
      <c r="P216" s="174">
        <f t="shared" si="9"/>
        <v>0</v>
      </c>
      <c r="Q216" s="174">
        <v>0</v>
      </c>
      <c r="R216" s="174">
        <f t="shared" si="10"/>
        <v>0</v>
      </c>
      <c r="S216" s="174">
        <v>0</v>
      </c>
      <c r="T216" s="175">
        <f t="shared" si="11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6" t="s">
        <v>701</v>
      </c>
      <c r="AT216" s="176" t="s">
        <v>175</v>
      </c>
      <c r="AU216" s="176" t="s">
        <v>93</v>
      </c>
      <c r="AY216" s="14" t="s">
        <v>173</v>
      </c>
      <c r="BE216" s="100">
        <f t="shared" si="12"/>
        <v>0</v>
      </c>
      <c r="BF216" s="100">
        <f t="shared" si="13"/>
        <v>0</v>
      </c>
      <c r="BG216" s="100">
        <f t="shared" si="14"/>
        <v>0</v>
      </c>
      <c r="BH216" s="100">
        <f t="shared" si="15"/>
        <v>0</v>
      </c>
      <c r="BI216" s="100">
        <f t="shared" si="16"/>
        <v>0</v>
      </c>
      <c r="BJ216" s="14" t="s">
        <v>93</v>
      </c>
      <c r="BK216" s="100">
        <f t="shared" si="17"/>
        <v>0</v>
      </c>
      <c r="BL216" s="14" t="s">
        <v>701</v>
      </c>
      <c r="BM216" s="176" t="s">
        <v>1612</v>
      </c>
    </row>
    <row r="217" spans="1:65" s="2" customFormat="1" ht="14.45" customHeight="1">
      <c r="A217" s="32"/>
      <c r="B217" s="132"/>
      <c r="C217" s="177" t="s">
        <v>733</v>
      </c>
      <c r="D217" s="177" t="s">
        <v>341</v>
      </c>
      <c r="E217" s="178" t="s">
        <v>1613</v>
      </c>
      <c r="F217" s="179" t="s">
        <v>1614</v>
      </c>
      <c r="G217" s="180" t="s">
        <v>261</v>
      </c>
      <c r="H217" s="181">
        <v>29</v>
      </c>
      <c r="I217" s="182"/>
      <c r="J217" s="183"/>
      <c r="K217" s="184"/>
      <c r="L217" s="185"/>
      <c r="M217" s="186" t="s">
        <v>1</v>
      </c>
      <c r="N217" s="187" t="s">
        <v>48</v>
      </c>
      <c r="O217" s="58"/>
      <c r="P217" s="174">
        <f t="shared" ref="P217:P246" si="18">O217*H217</f>
        <v>0</v>
      </c>
      <c r="Q217" s="174">
        <v>0</v>
      </c>
      <c r="R217" s="174">
        <f t="shared" ref="R217:R246" si="19">Q217*H217</f>
        <v>0</v>
      </c>
      <c r="S217" s="174">
        <v>0</v>
      </c>
      <c r="T217" s="175">
        <f t="shared" ref="T217:T246" si="20"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6" t="s">
        <v>1399</v>
      </c>
      <c r="AT217" s="176" t="s">
        <v>341</v>
      </c>
      <c r="AU217" s="176" t="s">
        <v>93</v>
      </c>
      <c r="AY217" s="14" t="s">
        <v>173</v>
      </c>
      <c r="BE217" s="100">
        <f t="shared" ref="BE217:BE246" si="21">IF(N217="základná",J217,0)</f>
        <v>0</v>
      </c>
      <c r="BF217" s="100">
        <f t="shared" ref="BF217:BF246" si="22">IF(N217="znížená",J217,0)</f>
        <v>0</v>
      </c>
      <c r="BG217" s="100">
        <f t="shared" ref="BG217:BG246" si="23">IF(N217="zákl. prenesená",J217,0)</f>
        <v>0</v>
      </c>
      <c r="BH217" s="100">
        <f t="shared" ref="BH217:BH246" si="24">IF(N217="zníž. prenesená",J217,0)</f>
        <v>0</v>
      </c>
      <c r="BI217" s="100">
        <f t="shared" ref="BI217:BI246" si="25">IF(N217="nulová",J217,0)</f>
        <v>0</v>
      </c>
      <c r="BJ217" s="14" t="s">
        <v>93</v>
      </c>
      <c r="BK217" s="100">
        <f t="shared" ref="BK217:BK246" si="26">ROUND(I217*H217,2)</f>
        <v>0</v>
      </c>
      <c r="BL217" s="14" t="s">
        <v>1399</v>
      </c>
      <c r="BM217" s="176" t="s">
        <v>1615</v>
      </c>
    </row>
    <row r="218" spans="1:65" s="2" customFormat="1" ht="24.2" customHeight="1">
      <c r="A218" s="32"/>
      <c r="B218" s="132"/>
      <c r="C218" s="164" t="s">
        <v>737</v>
      </c>
      <c r="D218" s="164" t="s">
        <v>175</v>
      </c>
      <c r="E218" s="165" t="s">
        <v>1616</v>
      </c>
      <c r="F218" s="166" t="s">
        <v>1617</v>
      </c>
      <c r="G218" s="167" t="s">
        <v>261</v>
      </c>
      <c r="H218" s="168">
        <v>60</v>
      </c>
      <c r="I218" s="169"/>
      <c r="J218" s="170"/>
      <c r="K218" s="171"/>
      <c r="L218" s="33"/>
      <c r="M218" s="172" t="s">
        <v>1</v>
      </c>
      <c r="N218" s="173" t="s">
        <v>48</v>
      </c>
      <c r="O218" s="58"/>
      <c r="P218" s="174">
        <f t="shared" si="18"/>
        <v>0</v>
      </c>
      <c r="Q218" s="174">
        <v>0</v>
      </c>
      <c r="R218" s="174">
        <f t="shared" si="19"/>
        <v>0</v>
      </c>
      <c r="S218" s="174">
        <v>0</v>
      </c>
      <c r="T218" s="175">
        <f t="shared" si="20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6" t="s">
        <v>701</v>
      </c>
      <c r="AT218" s="176" t="s">
        <v>175</v>
      </c>
      <c r="AU218" s="176" t="s">
        <v>93</v>
      </c>
      <c r="AY218" s="14" t="s">
        <v>173</v>
      </c>
      <c r="BE218" s="100">
        <f t="shared" si="21"/>
        <v>0</v>
      </c>
      <c r="BF218" s="100">
        <f t="shared" si="22"/>
        <v>0</v>
      </c>
      <c r="BG218" s="100">
        <f t="shared" si="23"/>
        <v>0</v>
      </c>
      <c r="BH218" s="100">
        <f t="shared" si="24"/>
        <v>0</v>
      </c>
      <c r="BI218" s="100">
        <f t="shared" si="25"/>
        <v>0</v>
      </c>
      <c r="BJ218" s="14" t="s">
        <v>93</v>
      </c>
      <c r="BK218" s="100">
        <f t="shared" si="26"/>
        <v>0</v>
      </c>
      <c r="BL218" s="14" t="s">
        <v>701</v>
      </c>
      <c r="BM218" s="176" t="s">
        <v>1618</v>
      </c>
    </row>
    <row r="219" spans="1:65" s="2" customFormat="1" ht="14.45" customHeight="1">
      <c r="A219" s="32"/>
      <c r="B219" s="132"/>
      <c r="C219" s="177" t="s">
        <v>742</v>
      </c>
      <c r="D219" s="177" t="s">
        <v>341</v>
      </c>
      <c r="E219" s="178" t="s">
        <v>1619</v>
      </c>
      <c r="F219" s="179" t="s">
        <v>1620</v>
      </c>
      <c r="G219" s="180" t="s">
        <v>261</v>
      </c>
      <c r="H219" s="181">
        <v>60</v>
      </c>
      <c r="I219" s="182"/>
      <c r="J219" s="183"/>
      <c r="K219" s="184"/>
      <c r="L219" s="185"/>
      <c r="M219" s="186" t="s">
        <v>1</v>
      </c>
      <c r="N219" s="187" t="s">
        <v>48</v>
      </c>
      <c r="O219" s="58"/>
      <c r="P219" s="174">
        <f t="shared" si="18"/>
        <v>0</v>
      </c>
      <c r="Q219" s="174">
        <v>2.4000000000000001E-4</v>
      </c>
      <c r="R219" s="174">
        <f t="shared" si="19"/>
        <v>1.44E-2</v>
      </c>
      <c r="S219" s="174">
        <v>0</v>
      </c>
      <c r="T219" s="175">
        <f t="shared" si="20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6" t="s">
        <v>1399</v>
      </c>
      <c r="AT219" s="176" t="s">
        <v>341</v>
      </c>
      <c r="AU219" s="176" t="s">
        <v>93</v>
      </c>
      <c r="AY219" s="14" t="s">
        <v>173</v>
      </c>
      <c r="BE219" s="100">
        <f t="shared" si="21"/>
        <v>0</v>
      </c>
      <c r="BF219" s="100">
        <f t="shared" si="22"/>
        <v>0</v>
      </c>
      <c r="BG219" s="100">
        <f t="shared" si="23"/>
        <v>0</v>
      </c>
      <c r="BH219" s="100">
        <f t="shared" si="24"/>
        <v>0</v>
      </c>
      <c r="BI219" s="100">
        <f t="shared" si="25"/>
        <v>0</v>
      </c>
      <c r="BJ219" s="14" t="s">
        <v>93</v>
      </c>
      <c r="BK219" s="100">
        <f t="shared" si="26"/>
        <v>0</v>
      </c>
      <c r="BL219" s="14" t="s">
        <v>1399</v>
      </c>
      <c r="BM219" s="176" t="s">
        <v>1621</v>
      </c>
    </row>
    <row r="220" spans="1:65" s="2" customFormat="1" ht="24.2" customHeight="1">
      <c r="A220" s="32"/>
      <c r="B220" s="132"/>
      <c r="C220" s="164" t="s">
        <v>746</v>
      </c>
      <c r="D220" s="164" t="s">
        <v>175</v>
      </c>
      <c r="E220" s="165" t="s">
        <v>1622</v>
      </c>
      <c r="F220" s="166" t="s">
        <v>1623</v>
      </c>
      <c r="G220" s="167" t="s">
        <v>261</v>
      </c>
      <c r="H220" s="168">
        <v>20</v>
      </c>
      <c r="I220" s="169"/>
      <c r="J220" s="170"/>
      <c r="K220" s="171"/>
      <c r="L220" s="33"/>
      <c r="M220" s="172" t="s">
        <v>1</v>
      </c>
      <c r="N220" s="173" t="s">
        <v>48</v>
      </c>
      <c r="O220" s="58"/>
      <c r="P220" s="174">
        <f t="shared" si="18"/>
        <v>0</v>
      </c>
      <c r="Q220" s="174">
        <v>0</v>
      </c>
      <c r="R220" s="174">
        <f t="shared" si="19"/>
        <v>0</v>
      </c>
      <c r="S220" s="174">
        <v>0</v>
      </c>
      <c r="T220" s="175">
        <f t="shared" si="20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6" t="s">
        <v>701</v>
      </c>
      <c r="AT220" s="176" t="s">
        <v>175</v>
      </c>
      <c r="AU220" s="176" t="s">
        <v>93</v>
      </c>
      <c r="AY220" s="14" t="s">
        <v>173</v>
      </c>
      <c r="BE220" s="100">
        <f t="shared" si="21"/>
        <v>0</v>
      </c>
      <c r="BF220" s="100">
        <f t="shared" si="22"/>
        <v>0</v>
      </c>
      <c r="BG220" s="100">
        <f t="shared" si="23"/>
        <v>0</v>
      </c>
      <c r="BH220" s="100">
        <f t="shared" si="24"/>
        <v>0</v>
      </c>
      <c r="BI220" s="100">
        <f t="shared" si="25"/>
        <v>0</v>
      </c>
      <c r="BJ220" s="14" t="s">
        <v>93</v>
      </c>
      <c r="BK220" s="100">
        <f t="shared" si="26"/>
        <v>0</v>
      </c>
      <c r="BL220" s="14" t="s">
        <v>701</v>
      </c>
      <c r="BM220" s="176" t="s">
        <v>1624</v>
      </c>
    </row>
    <row r="221" spans="1:65" s="2" customFormat="1" ht="14.45" customHeight="1">
      <c r="A221" s="32"/>
      <c r="B221" s="132"/>
      <c r="C221" s="177" t="s">
        <v>750</v>
      </c>
      <c r="D221" s="177" t="s">
        <v>341</v>
      </c>
      <c r="E221" s="178" t="s">
        <v>1625</v>
      </c>
      <c r="F221" s="179" t="s">
        <v>1626</v>
      </c>
      <c r="G221" s="180" t="s">
        <v>261</v>
      </c>
      <c r="H221" s="181">
        <v>20</v>
      </c>
      <c r="I221" s="182"/>
      <c r="J221" s="183"/>
      <c r="K221" s="184"/>
      <c r="L221" s="185"/>
      <c r="M221" s="186" t="s">
        <v>1</v>
      </c>
      <c r="N221" s="187" t="s">
        <v>48</v>
      </c>
      <c r="O221" s="58"/>
      <c r="P221" s="174">
        <f t="shared" si="18"/>
        <v>0</v>
      </c>
      <c r="Q221" s="174">
        <v>9.0000000000000006E-5</v>
      </c>
      <c r="R221" s="174">
        <f t="shared" si="19"/>
        <v>1.8000000000000002E-3</v>
      </c>
      <c r="S221" s="174">
        <v>0</v>
      </c>
      <c r="T221" s="175">
        <f t="shared" si="20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6" t="s">
        <v>1399</v>
      </c>
      <c r="AT221" s="176" t="s">
        <v>341</v>
      </c>
      <c r="AU221" s="176" t="s">
        <v>93</v>
      </c>
      <c r="AY221" s="14" t="s">
        <v>173</v>
      </c>
      <c r="BE221" s="100">
        <f t="shared" si="21"/>
        <v>0</v>
      </c>
      <c r="BF221" s="100">
        <f t="shared" si="22"/>
        <v>0</v>
      </c>
      <c r="BG221" s="100">
        <f t="shared" si="23"/>
        <v>0</v>
      </c>
      <c r="BH221" s="100">
        <f t="shared" si="24"/>
        <v>0</v>
      </c>
      <c r="BI221" s="100">
        <f t="shared" si="25"/>
        <v>0</v>
      </c>
      <c r="BJ221" s="14" t="s">
        <v>93</v>
      </c>
      <c r="BK221" s="100">
        <f t="shared" si="26"/>
        <v>0</v>
      </c>
      <c r="BL221" s="14" t="s">
        <v>1399</v>
      </c>
      <c r="BM221" s="176" t="s">
        <v>1627</v>
      </c>
    </row>
    <row r="222" spans="1:65" s="2" customFormat="1" ht="24.2" customHeight="1">
      <c r="A222" s="32"/>
      <c r="B222" s="132"/>
      <c r="C222" s="164" t="s">
        <v>754</v>
      </c>
      <c r="D222" s="164" t="s">
        <v>175</v>
      </c>
      <c r="E222" s="165" t="s">
        <v>1628</v>
      </c>
      <c r="F222" s="166" t="s">
        <v>1629</v>
      </c>
      <c r="G222" s="167" t="s">
        <v>261</v>
      </c>
      <c r="H222" s="168">
        <v>20</v>
      </c>
      <c r="I222" s="169"/>
      <c r="J222" s="170"/>
      <c r="K222" s="171"/>
      <c r="L222" s="33"/>
      <c r="M222" s="172" t="s">
        <v>1</v>
      </c>
      <c r="N222" s="173" t="s">
        <v>48</v>
      </c>
      <c r="O222" s="58"/>
      <c r="P222" s="174">
        <f t="shared" si="18"/>
        <v>0</v>
      </c>
      <c r="Q222" s="174">
        <v>0</v>
      </c>
      <c r="R222" s="174">
        <f t="shared" si="19"/>
        <v>0</v>
      </c>
      <c r="S222" s="174">
        <v>0</v>
      </c>
      <c r="T222" s="175">
        <f t="shared" si="20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6" t="s">
        <v>701</v>
      </c>
      <c r="AT222" s="176" t="s">
        <v>175</v>
      </c>
      <c r="AU222" s="176" t="s">
        <v>93</v>
      </c>
      <c r="AY222" s="14" t="s">
        <v>173</v>
      </c>
      <c r="BE222" s="100">
        <f t="shared" si="21"/>
        <v>0</v>
      </c>
      <c r="BF222" s="100">
        <f t="shared" si="22"/>
        <v>0</v>
      </c>
      <c r="BG222" s="100">
        <f t="shared" si="23"/>
        <v>0</v>
      </c>
      <c r="BH222" s="100">
        <f t="shared" si="24"/>
        <v>0</v>
      </c>
      <c r="BI222" s="100">
        <f t="shared" si="25"/>
        <v>0</v>
      </c>
      <c r="BJ222" s="14" t="s">
        <v>93</v>
      </c>
      <c r="BK222" s="100">
        <f t="shared" si="26"/>
        <v>0</v>
      </c>
      <c r="BL222" s="14" t="s">
        <v>701</v>
      </c>
      <c r="BM222" s="176" t="s">
        <v>1630</v>
      </c>
    </row>
    <row r="223" spans="1:65" s="2" customFormat="1" ht="14.45" customHeight="1">
      <c r="A223" s="32"/>
      <c r="B223" s="132"/>
      <c r="C223" s="177" t="s">
        <v>758</v>
      </c>
      <c r="D223" s="177" t="s">
        <v>341</v>
      </c>
      <c r="E223" s="178" t="s">
        <v>1631</v>
      </c>
      <c r="F223" s="179" t="s">
        <v>1632</v>
      </c>
      <c r="G223" s="180" t="s">
        <v>261</v>
      </c>
      <c r="H223" s="181">
        <v>20</v>
      </c>
      <c r="I223" s="182"/>
      <c r="J223" s="183"/>
      <c r="K223" s="184"/>
      <c r="L223" s="185"/>
      <c r="M223" s="186" t="s">
        <v>1</v>
      </c>
      <c r="N223" s="187" t="s">
        <v>48</v>
      </c>
      <c r="O223" s="58"/>
      <c r="P223" s="174">
        <f t="shared" si="18"/>
        <v>0</v>
      </c>
      <c r="Q223" s="174">
        <v>1.1E-4</v>
      </c>
      <c r="R223" s="174">
        <f t="shared" si="19"/>
        <v>2.2000000000000001E-3</v>
      </c>
      <c r="S223" s="174">
        <v>0</v>
      </c>
      <c r="T223" s="175">
        <f t="shared" si="20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6" t="s">
        <v>1399</v>
      </c>
      <c r="AT223" s="176" t="s">
        <v>341</v>
      </c>
      <c r="AU223" s="176" t="s">
        <v>93</v>
      </c>
      <c r="AY223" s="14" t="s">
        <v>173</v>
      </c>
      <c r="BE223" s="100">
        <f t="shared" si="21"/>
        <v>0</v>
      </c>
      <c r="BF223" s="100">
        <f t="shared" si="22"/>
        <v>0</v>
      </c>
      <c r="BG223" s="100">
        <f t="shared" si="23"/>
        <v>0</v>
      </c>
      <c r="BH223" s="100">
        <f t="shared" si="24"/>
        <v>0</v>
      </c>
      <c r="BI223" s="100">
        <f t="shared" si="25"/>
        <v>0</v>
      </c>
      <c r="BJ223" s="14" t="s">
        <v>93</v>
      </c>
      <c r="BK223" s="100">
        <f t="shared" si="26"/>
        <v>0</v>
      </c>
      <c r="BL223" s="14" t="s">
        <v>1399</v>
      </c>
      <c r="BM223" s="176" t="s">
        <v>1633</v>
      </c>
    </row>
    <row r="224" spans="1:65" s="2" customFormat="1" ht="24.2" customHeight="1">
      <c r="A224" s="32"/>
      <c r="B224" s="132"/>
      <c r="C224" s="164" t="s">
        <v>762</v>
      </c>
      <c r="D224" s="164" t="s">
        <v>175</v>
      </c>
      <c r="E224" s="165" t="s">
        <v>1634</v>
      </c>
      <c r="F224" s="166" t="s">
        <v>1635</v>
      </c>
      <c r="G224" s="167" t="s">
        <v>261</v>
      </c>
      <c r="H224" s="168">
        <v>1365</v>
      </c>
      <c r="I224" s="169"/>
      <c r="J224" s="170"/>
      <c r="K224" s="171"/>
      <c r="L224" s="33"/>
      <c r="M224" s="172" t="s">
        <v>1</v>
      </c>
      <c r="N224" s="173" t="s">
        <v>48</v>
      </c>
      <c r="O224" s="58"/>
      <c r="P224" s="174">
        <f t="shared" si="18"/>
        <v>0</v>
      </c>
      <c r="Q224" s="174">
        <v>0</v>
      </c>
      <c r="R224" s="174">
        <f t="shared" si="19"/>
        <v>0</v>
      </c>
      <c r="S224" s="174">
        <v>0</v>
      </c>
      <c r="T224" s="175">
        <f t="shared" si="20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6" t="s">
        <v>701</v>
      </c>
      <c r="AT224" s="176" t="s">
        <v>175</v>
      </c>
      <c r="AU224" s="176" t="s">
        <v>93</v>
      </c>
      <c r="AY224" s="14" t="s">
        <v>173</v>
      </c>
      <c r="BE224" s="100">
        <f t="shared" si="21"/>
        <v>0</v>
      </c>
      <c r="BF224" s="100">
        <f t="shared" si="22"/>
        <v>0</v>
      </c>
      <c r="BG224" s="100">
        <f t="shared" si="23"/>
        <v>0</v>
      </c>
      <c r="BH224" s="100">
        <f t="shared" si="24"/>
        <v>0</v>
      </c>
      <c r="BI224" s="100">
        <f t="shared" si="25"/>
        <v>0</v>
      </c>
      <c r="BJ224" s="14" t="s">
        <v>93</v>
      </c>
      <c r="BK224" s="100">
        <f t="shared" si="26"/>
        <v>0</v>
      </c>
      <c r="BL224" s="14" t="s">
        <v>701</v>
      </c>
      <c r="BM224" s="176" t="s">
        <v>1636</v>
      </c>
    </row>
    <row r="225" spans="1:65" s="2" customFormat="1" ht="14.45" customHeight="1">
      <c r="A225" s="32"/>
      <c r="B225" s="132"/>
      <c r="C225" s="177" t="s">
        <v>768</v>
      </c>
      <c r="D225" s="177" t="s">
        <v>341</v>
      </c>
      <c r="E225" s="178" t="s">
        <v>1637</v>
      </c>
      <c r="F225" s="179" t="s">
        <v>1638</v>
      </c>
      <c r="G225" s="180" t="s">
        <v>261</v>
      </c>
      <c r="H225" s="181">
        <v>1365</v>
      </c>
      <c r="I225" s="182"/>
      <c r="J225" s="183"/>
      <c r="K225" s="184"/>
      <c r="L225" s="185"/>
      <c r="M225" s="186" t="s">
        <v>1</v>
      </c>
      <c r="N225" s="187" t="s">
        <v>48</v>
      </c>
      <c r="O225" s="58"/>
      <c r="P225" s="174">
        <f t="shared" si="18"/>
        <v>0</v>
      </c>
      <c r="Q225" s="174">
        <v>0</v>
      </c>
      <c r="R225" s="174">
        <f t="shared" si="19"/>
        <v>0</v>
      </c>
      <c r="S225" s="174">
        <v>0</v>
      </c>
      <c r="T225" s="175">
        <f t="shared" si="20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6" t="s">
        <v>1639</v>
      </c>
      <c r="AT225" s="176" t="s">
        <v>341</v>
      </c>
      <c r="AU225" s="176" t="s">
        <v>93</v>
      </c>
      <c r="AY225" s="14" t="s">
        <v>173</v>
      </c>
      <c r="BE225" s="100">
        <f t="shared" si="21"/>
        <v>0</v>
      </c>
      <c r="BF225" s="100">
        <f t="shared" si="22"/>
        <v>0</v>
      </c>
      <c r="BG225" s="100">
        <f t="shared" si="23"/>
        <v>0</v>
      </c>
      <c r="BH225" s="100">
        <f t="shared" si="24"/>
        <v>0</v>
      </c>
      <c r="BI225" s="100">
        <f t="shared" si="25"/>
        <v>0</v>
      </c>
      <c r="BJ225" s="14" t="s">
        <v>93</v>
      </c>
      <c r="BK225" s="100">
        <f t="shared" si="26"/>
        <v>0</v>
      </c>
      <c r="BL225" s="14" t="s">
        <v>701</v>
      </c>
      <c r="BM225" s="176" t="s">
        <v>1640</v>
      </c>
    </row>
    <row r="226" spans="1:65" s="2" customFormat="1" ht="24.2" customHeight="1">
      <c r="A226" s="32"/>
      <c r="B226" s="132"/>
      <c r="C226" s="164" t="s">
        <v>772</v>
      </c>
      <c r="D226" s="164" t="s">
        <v>175</v>
      </c>
      <c r="E226" s="165" t="s">
        <v>1641</v>
      </c>
      <c r="F226" s="166" t="s">
        <v>1642</v>
      </c>
      <c r="G226" s="167" t="s">
        <v>261</v>
      </c>
      <c r="H226" s="168">
        <v>220</v>
      </c>
      <c r="I226" s="169"/>
      <c r="J226" s="170"/>
      <c r="K226" s="171"/>
      <c r="L226" s="33"/>
      <c r="M226" s="172" t="s">
        <v>1</v>
      </c>
      <c r="N226" s="173" t="s">
        <v>48</v>
      </c>
      <c r="O226" s="58"/>
      <c r="P226" s="174">
        <f t="shared" si="18"/>
        <v>0</v>
      </c>
      <c r="Q226" s="174">
        <v>0</v>
      </c>
      <c r="R226" s="174">
        <f t="shared" si="19"/>
        <v>0</v>
      </c>
      <c r="S226" s="174">
        <v>0</v>
      </c>
      <c r="T226" s="175">
        <f t="shared" si="20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6" t="s">
        <v>701</v>
      </c>
      <c r="AT226" s="176" t="s">
        <v>175</v>
      </c>
      <c r="AU226" s="176" t="s">
        <v>93</v>
      </c>
      <c r="AY226" s="14" t="s">
        <v>173</v>
      </c>
      <c r="BE226" s="100">
        <f t="shared" si="21"/>
        <v>0</v>
      </c>
      <c r="BF226" s="100">
        <f t="shared" si="22"/>
        <v>0</v>
      </c>
      <c r="BG226" s="100">
        <f t="shared" si="23"/>
        <v>0</v>
      </c>
      <c r="BH226" s="100">
        <f t="shared" si="24"/>
        <v>0</v>
      </c>
      <c r="BI226" s="100">
        <f t="shared" si="25"/>
        <v>0</v>
      </c>
      <c r="BJ226" s="14" t="s">
        <v>93</v>
      </c>
      <c r="BK226" s="100">
        <f t="shared" si="26"/>
        <v>0</v>
      </c>
      <c r="BL226" s="14" t="s">
        <v>701</v>
      </c>
      <c r="BM226" s="176" t="s">
        <v>1643</v>
      </c>
    </row>
    <row r="227" spans="1:65" s="2" customFormat="1" ht="14.45" customHeight="1">
      <c r="A227" s="32"/>
      <c r="B227" s="132"/>
      <c r="C227" s="177" t="s">
        <v>776</v>
      </c>
      <c r="D227" s="177" t="s">
        <v>341</v>
      </c>
      <c r="E227" s="178" t="s">
        <v>1644</v>
      </c>
      <c r="F227" s="179" t="s">
        <v>1645</v>
      </c>
      <c r="G227" s="180" t="s">
        <v>261</v>
      </c>
      <c r="H227" s="181">
        <v>220</v>
      </c>
      <c r="I227" s="182"/>
      <c r="J227" s="183"/>
      <c r="K227" s="184"/>
      <c r="L227" s="185"/>
      <c r="M227" s="186" t="s">
        <v>1</v>
      </c>
      <c r="N227" s="187" t="s">
        <v>48</v>
      </c>
      <c r="O227" s="58"/>
      <c r="P227" s="174">
        <f t="shared" si="18"/>
        <v>0</v>
      </c>
      <c r="Q227" s="174">
        <v>0</v>
      </c>
      <c r="R227" s="174">
        <f t="shared" si="19"/>
        <v>0</v>
      </c>
      <c r="S227" s="174">
        <v>0</v>
      </c>
      <c r="T227" s="175">
        <f t="shared" si="20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6" t="s">
        <v>1639</v>
      </c>
      <c r="AT227" s="176" t="s">
        <v>341</v>
      </c>
      <c r="AU227" s="176" t="s">
        <v>93</v>
      </c>
      <c r="AY227" s="14" t="s">
        <v>173</v>
      </c>
      <c r="BE227" s="100">
        <f t="shared" si="21"/>
        <v>0</v>
      </c>
      <c r="BF227" s="100">
        <f t="shared" si="22"/>
        <v>0</v>
      </c>
      <c r="BG227" s="100">
        <f t="shared" si="23"/>
        <v>0</v>
      </c>
      <c r="BH227" s="100">
        <f t="shared" si="24"/>
        <v>0</v>
      </c>
      <c r="BI227" s="100">
        <f t="shared" si="25"/>
        <v>0</v>
      </c>
      <c r="BJ227" s="14" t="s">
        <v>93</v>
      </c>
      <c r="BK227" s="100">
        <f t="shared" si="26"/>
        <v>0</v>
      </c>
      <c r="BL227" s="14" t="s">
        <v>701</v>
      </c>
      <c r="BM227" s="176" t="s">
        <v>1646</v>
      </c>
    </row>
    <row r="228" spans="1:65" s="2" customFormat="1" ht="24.2" customHeight="1">
      <c r="A228" s="32"/>
      <c r="B228" s="132"/>
      <c r="C228" s="164" t="s">
        <v>1189</v>
      </c>
      <c r="D228" s="164" t="s">
        <v>175</v>
      </c>
      <c r="E228" s="165" t="s">
        <v>1647</v>
      </c>
      <c r="F228" s="166" t="s">
        <v>1648</v>
      </c>
      <c r="G228" s="167" t="s">
        <v>261</v>
      </c>
      <c r="H228" s="168">
        <v>1282</v>
      </c>
      <c r="I228" s="169"/>
      <c r="J228" s="170"/>
      <c r="K228" s="171"/>
      <c r="L228" s="33"/>
      <c r="M228" s="172" t="s">
        <v>1</v>
      </c>
      <c r="N228" s="173" t="s">
        <v>48</v>
      </c>
      <c r="O228" s="58"/>
      <c r="P228" s="174">
        <f t="shared" si="18"/>
        <v>0</v>
      </c>
      <c r="Q228" s="174">
        <v>0</v>
      </c>
      <c r="R228" s="174">
        <f t="shared" si="19"/>
        <v>0</v>
      </c>
      <c r="S228" s="174">
        <v>0</v>
      </c>
      <c r="T228" s="175">
        <f t="shared" si="20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6" t="s">
        <v>701</v>
      </c>
      <c r="AT228" s="176" t="s">
        <v>175</v>
      </c>
      <c r="AU228" s="176" t="s">
        <v>93</v>
      </c>
      <c r="AY228" s="14" t="s">
        <v>173</v>
      </c>
      <c r="BE228" s="100">
        <f t="shared" si="21"/>
        <v>0</v>
      </c>
      <c r="BF228" s="100">
        <f t="shared" si="22"/>
        <v>0</v>
      </c>
      <c r="BG228" s="100">
        <f t="shared" si="23"/>
        <v>0</v>
      </c>
      <c r="BH228" s="100">
        <f t="shared" si="24"/>
        <v>0</v>
      </c>
      <c r="BI228" s="100">
        <f t="shared" si="25"/>
        <v>0</v>
      </c>
      <c r="BJ228" s="14" t="s">
        <v>93</v>
      </c>
      <c r="BK228" s="100">
        <f t="shared" si="26"/>
        <v>0</v>
      </c>
      <c r="BL228" s="14" t="s">
        <v>701</v>
      </c>
      <c r="BM228" s="176" t="s">
        <v>1649</v>
      </c>
    </row>
    <row r="229" spans="1:65" s="2" customFormat="1" ht="14.45" customHeight="1">
      <c r="A229" s="32"/>
      <c r="B229" s="132"/>
      <c r="C229" s="177" t="s">
        <v>1193</v>
      </c>
      <c r="D229" s="177" t="s">
        <v>341</v>
      </c>
      <c r="E229" s="178" t="s">
        <v>1650</v>
      </c>
      <c r="F229" s="179" t="s">
        <v>1651</v>
      </c>
      <c r="G229" s="180" t="s">
        <v>261</v>
      </c>
      <c r="H229" s="181">
        <v>1282</v>
      </c>
      <c r="I229" s="182"/>
      <c r="J229" s="183"/>
      <c r="K229" s="184"/>
      <c r="L229" s="185"/>
      <c r="M229" s="186" t="s">
        <v>1</v>
      </c>
      <c r="N229" s="187" t="s">
        <v>48</v>
      </c>
      <c r="O229" s="58"/>
      <c r="P229" s="174">
        <f t="shared" si="18"/>
        <v>0</v>
      </c>
      <c r="Q229" s="174">
        <v>0</v>
      </c>
      <c r="R229" s="174">
        <f t="shared" si="19"/>
        <v>0</v>
      </c>
      <c r="S229" s="174">
        <v>0</v>
      </c>
      <c r="T229" s="175">
        <f t="shared" si="20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6" t="s">
        <v>1639</v>
      </c>
      <c r="AT229" s="176" t="s">
        <v>341</v>
      </c>
      <c r="AU229" s="176" t="s">
        <v>93</v>
      </c>
      <c r="AY229" s="14" t="s">
        <v>173</v>
      </c>
      <c r="BE229" s="100">
        <f t="shared" si="21"/>
        <v>0</v>
      </c>
      <c r="BF229" s="100">
        <f t="shared" si="22"/>
        <v>0</v>
      </c>
      <c r="BG229" s="100">
        <f t="shared" si="23"/>
        <v>0</v>
      </c>
      <c r="BH229" s="100">
        <f t="shared" si="24"/>
        <v>0</v>
      </c>
      <c r="BI229" s="100">
        <f t="shared" si="25"/>
        <v>0</v>
      </c>
      <c r="BJ229" s="14" t="s">
        <v>93</v>
      </c>
      <c r="BK229" s="100">
        <f t="shared" si="26"/>
        <v>0</v>
      </c>
      <c r="BL229" s="14" t="s">
        <v>701</v>
      </c>
      <c r="BM229" s="176" t="s">
        <v>1652</v>
      </c>
    </row>
    <row r="230" spans="1:65" s="2" customFormat="1" ht="24.2" customHeight="1">
      <c r="A230" s="32"/>
      <c r="B230" s="132"/>
      <c r="C230" s="164" t="s">
        <v>1197</v>
      </c>
      <c r="D230" s="164" t="s">
        <v>175</v>
      </c>
      <c r="E230" s="165" t="s">
        <v>1653</v>
      </c>
      <c r="F230" s="166" t="s">
        <v>1654</v>
      </c>
      <c r="G230" s="167" t="s">
        <v>261</v>
      </c>
      <c r="H230" s="168">
        <v>20</v>
      </c>
      <c r="I230" s="169"/>
      <c r="J230" s="170"/>
      <c r="K230" s="171"/>
      <c r="L230" s="33"/>
      <c r="M230" s="172" t="s">
        <v>1</v>
      </c>
      <c r="N230" s="173" t="s">
        <v>48</v>
      </c>
      <c r="O230" s="58"/>
      <c r="P230" s="174">
        <f t="shared" si="18"/>
        <v>0</v>
      </c>
      <c r="Q230" s="174">
        <v>0</v>
      </c>
      <c r="R230" s="174">
        <f t="shared" si="19"/>
        <v>0</v>
      </c>
      <c r="S230" s="174">
        <v>0</v>
      </c>
      <c r="T230" s="175">
        <f t="shared" si="20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6" t="s">
        <v>701</v>
      </c>
      <c r="AT230" s="176" t="s">
        <v>175</v>
      </c>
      <c r="AU230" s="176" t="s">
        <v>93</v>
      </c>
      <c r="AY230" s="14" t="s">
        <v>173</v>
      </c>
      <c r="BE230" s="100">
        <f t="shared" si="21"/>
        <v>0</v>
      </c>
      <c r="BF230" s="100">
        <f t="shared" si="22"/>
        <v>0</v>
      </c>
      <c r="BG230" s="100">
        <f t="shared" si="23"/>
        <v>0</v>
      </c>
      <c r="BH230" s="100">
        <f t="shared" si="24"/>
        <v>0</v>
      </c>
      <c r="BI230" s="100">
        <f t="shared" si="25"/>
        <v>0</v>
      </c>
      <c r="BJ230" s="14" t="s">
        <v>93</v>
      </c>
      <c r="BK230" s="100">
        <f t="shared" si="26"/>
        <v>0</v>
      </c>
      <c r="BL230" s="14" t="s">
        <v>701</v>
      </c>
      <c r="BM230" s="176" t="s">
        <v>1655</v>
      </c>
    </row>
    <row r="231" spans="1:65" s="2" customFormat="1" ht="24.2" customHeight="1">
      <c r="A231" s="32"/>
      <c r="B231" s="132"/>
      <c r="C231" s="177" t="s">
        <v>1201</v>
      </c>
      <c r="D231" s="177" t="s">
        <v>341</v>
      </c>
      <c r="E231" s="178" t="s">
        <v>1656</v>
      </c>
      <c r="F231" s="179" t="s">
        <v>1657</v>
      </c>
      <c r="G231" s="180" t="s">
        <v>261</v>
      </c>
      <c r="H231" s="181">
        <v>20</v>
      </c>
      <c r="I231" s="182"/>
      <c r="J231" s="183"/>
      <c r="K231" s="184"/>
      <c r="L231" s="185"/>
      <c r="M231" s="186" t="s">
        <v>1</v>
      </c>
      <c r="N231" s="187" t="s">
        <v>48</v>
      </c>
      <c r="O231" s="58"/>
      <c r="P231" s="174">
        <f t="shared" si="18"/>
        <v>0</v>
      </c>
      <c r="Q231" s="174">
        <v>0</v>
      </c>
      <c r="R231" s="174">
        <f t="shared" si="19"/>
        <v>0</v>
      </c>
      <c r="S231" s="174">
        <v>0</v>
      </c>
      <c r="T231" s="175">
        <f t="shared" si="20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6" t="s">
        <v>1639</v>
      </c>
      <c r="AT231" s="176" t="s">
        <v>341</v>
      </c>
      <c r="AU231" s="176" t="s">
        <v>93</v>
      </c>
      <c r="AY231" s="14" t="s">
        <v>173</v>
      </c>
      <c r="BE231" s="100">
        <f t="shared" si="21"/>
        <v>0</v>
      </c>
      <c r="BF231" s="100">
        <f t="shared" si="22"/>
        <v>0</v>
      </c>
      <c r="BG231" s="100">
        <f t="shared" si="23"/>
        <v>0</v>
      </c>
      <c r="BH231" s="100">
        <f t="shared" si="24"/>
        <v>0</v>
      </c>
      <c r="BI231" s="100">
        <f t="shared" si="25"/>
        <v>0</v>
      </c>
      <c r="BJ231" s="14" t="s">
        <v>93</v>
      </c>
      <c r="BK231" s="100">
        <f t="shared" si="26"/>
        <v>0</v>
      </c>
      <c r="BL231" s="14" t="s">
        <v>701</v>
      </c>
      <c r="BM231" s="176" t="s">
        <v>1658</v>
      </c>
    </row>
    <row r="232" spans="1:65" s="2" customFormat="1" ht="24.2" customHeight="1">
      <c r="A232" s="32"/>
      <c r="B232" s="132"/>
      <c r="C232" s="164" t="s">
        <v>1205</v>
      </c>
      <c r="D232" s="164" t="s">
        <v>175</v>
      </c>
      <c r="E232" s="165" t="s">
        <v>1659</v>
      </c>
      <c r="F232" s="166" t="s">
        <v>1660</v>
      </c>
      <c r="G232" s="167" t="s">
        <v>261</v>
      </c>
      <c r="H232" s="168">
        <v>175</v>
      </c>
      <c r="I232" s="169"/>
      <c r="J232" s="170"/>
      <c r="K232" s="171"/>
      <c r="L232" s="33"/>
      <c r="M232" s="172" t="s">
        <v>1</v>
      </c>
      <c r="N232" s="173" t="s">
        <v>48</v>
      </c>
      <c r="O232" s="58"/>
      <c r="P232" s="174">
        <f t="shared" si="18"/>
        <v>0</v>
      </c>
      <c r="Q232" s="174">
        <v>0</v>
      </c>
      <c r="R232" s="174">
        <f t="shared" si="19"/>
        <v>0</v>
      </c>
      <c r="S232" s="174">
        <v>0</v>
      </c>
      <c r="T232" s="175">
        <f t="shared" si="20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6" t="s">
        <v>701</v>
      </c>
      <c r="AT232" s="176" t="s">
        <v>175</v>
      </c>
      <c r="AU232" s="176" t="s">
        <v>93</v>
      </c>
      <c r="AY232" s="14" t="s">
        <v>173</v>
      </c>
      <c r="BE232" s="100">
        <f t="shared" si="21"/>
        <v>0</v>
      </c>
      <c r="BF232" s="100">
        <f t="shared" si="22"/>
        <v>0</v>
      </c>
      <c r="BG232" s="100">
        <f t="shared" si="23"/>
        <v>0</v>
      </c>
      <c r="BH232" s="100">
        <f t="shared" si="24"/>
        <v>0</v>
      </c>
      <c r="BI232" s="100">
        <f t="shared" si="25"/>
        <v>0</v>
      </c>
      <c r="BJ232" s="14" t="s">
        <v>93</v>
      </c>
      <c r="BK232" s="100">
        <f t="shared" si="26"/>
        <v>0</v>
      </c>
      <c r="BL232" s="14" t="s">
        <v>701</v>
      </c>
      <c r="BM232" s="176" t="s">
        <v>1661</v>
      </c>
    </row>
    <row r="233" spans="1:65" s="2" customFormat="1" ht="14.45" customHeight="1">
      <c r="A233" s="32"/>
      <c r="B233" s="132"/>
      <c r="C233" s="177" t="s">
        <v>1209</v>
      </c>
      <c r="D233" s="177" t="s">
        <v>341</v>
      </c>
      <c r="E233" s="178" t="s">
        <v>1662</v>
      </c>
      <c r="F233" s="179" t="s">
        <v>1663</v>
      </c>
      <c r="G233" s="180" t="s">
        <v>261</v>
      </c>
      <c r="H233" s="181">
        <v>175</v>
      </c>
      <c r="I233" s="182"/>
      <c r="J233" s="183"/>
      <c r="K233" s="184"/>
      <c r="L233" s="185"/>
      <c r="M233" s="186" t="s">
        <v>1</v>
      </c>
      <c r="N233" s="187" t="s">
        <v>48</v>
      </c>
      <c r="O233" s="58"/>
      <c r="P233" s="174">
        <f t="shared" si="18"/>
        <v>0</v>
      </c>
      <c r="Q233" s="174">
        <v>0</v>
      </c>
      <c r="R233" s="174">
        <f t="shared" si="19"/>
        <v>0</v>
      </c>
      <c r="S233" s="174">
        <v>0</v>
      </c>
      <c r="T233" s="175">
        <f t="shared" si="20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6" t="s">
        <v>1639</v>
      </c>
      <c r="AT233" s="176" t="s">
        <v>341</v>
      </c>
      <c r="AU233" s="176" t="s">
        <v>93</v>
      </c>
      <c r="AY233" s="14" t="s">
        <v>173</v>
      </c>
      <c r="BE233" s="100">
        <f t="shared" si="21"/>
        <v>0</v>
      </c>
      <c r="BF233" s="100">
        <f t="shared" si="22"/>
        <v>0</v>
      </c>
      <c r="BG233" s="100">
        <f t="shared" si="23"/>
        <v>0</v>
      </c>
      <c r="BH233" s="100">
        <f t="shared" si="24"/>
        <v>0</v>
      </c>
      <c r="BI233" s="100">
        <f t="shared" si="25"/>
        <v>0</v>
      </c>
      <c r="BJ233" s="14" t="s">
        <v>93</v>
      </c>
      <c r="BK233" s="100">
        <f t="shared" si="26"/>
        <v>0</v>
      </c>
      <c r="BL233" s="14" t="s">
        <v>701</v>
      </c>
      <c r="BM233" s="176" t="s">
        <v>1664</v>
      </c>
    </row>
    <row r="234" spans="1:65" s="2" customFormat="1" ht="24.2" customHeight="1">
      <c r="A234" s="32"/>
      <c r="B234" s="132"/>
      <c r="C234" s="164" t="s">
        <v>1213</v>
      </c>
      <c r="D234" s="164" t="s">
        <v>175</v>
      </c>
      <c r="E234" s="165" t="s">
        <v>1665</v>
      </c>
      <c r="F234" s="166" t="s">
        <v>1666</v>
      </c>
      <c r="G234" s="167" t="s">
        <v>261</v>
      </c>
      <c r="H234" s="168">
        <v>73</v>
      </c>
      <c r="I234" s="169"/>
      <c r="J234" s="170"/>
      <c r="K234" s="171"/>
      <c r="L234" s="33"/>
      <c r="M234" s="172" t="s">
        <v>1</v>
      </c>
      <c r="N234" s="173" t="s">
        <v>48</v>
      </c>
      <c r="O234" s="58"/>
      <c r="P234" s="174">
        <f t="shared" si="18"/>
        <v>0</v>
      </c>
      <c r="Q234" s="174">
        <v>0</v>
      </c>
      <c r="R234" s="174">
        <f t="shared" si="19"/>
        <v>0</v>
      </c>
      <c r="S234" s="174">
        <v>0</v>
      </c>
      <c r="T234" s="175">
        <f t="shared" si="20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6" t="s">
        <v>701</v>
      </c>
      <c r="AT234" s="176" t="s">
        <v>175</v>
      </c>
      <c r="AU234" s="176" t="s">
        <v>93</v>
      </c>
      <c r="AY234" s="14" t="s">
        <v>173</v>
      </c>
      <c r="BE234" s="100">
        <f t="shared" si="21"/>
        <v>0</v>
      </c>
      <c r="BF234" s="100">
        <f t="shared" si="22"/>
        <v>0</v>
      </c>
      <c r="BG234" s="100">
        <f t="shared" si="23"/>
        <v>0</v>
      </c>
      <c r="BH234" s="100">
        <f t="shared" si="24"/>
        <v>0</v>
      </c>
      <c r="BI234" s="100">
        <f t="shared" si="25"/>
        <v>0</v>
      </c>
      <c r="BJ234" s="14" t="s">
        <v>93</v>
      </c>
      <c r="BK234" s="100">
        <f t="shared" si="26"/>
        <v>0</v>
      </c>
      <c r="BL234" s="14" t="s">
        <v>701</v>
      </c>
      <c r="BM234" s="176" t="s">
        <v>1667</v>
      </c>
    </row>
    <row r="235" spans="1:65" s="2" customFormat="1" ht="14.45" customHeight="1">
      <c r="A235" s="32"/>
      <c r="B235" s="132"/>
      <c r="C235" s="177" t="s">
        <v>1217</v>
      </c>
      <c r="D235" s="177" t="s">
        <v>341</v>
      </c>
      <c r="E235" s="178" t="s">
        <v>1668</v>
      </c>
      <c r="F235" s="179" t="s">
        <v>1669</v>
      </c>
      <c r="G235" s="180" t="s">
        <v>261</v>
      </c>
      <c r="H235" s="181">
        <v>73</v>
      </c>
      <c r="I235" s="182"/>
      <c r="J235" s="183"/>
      <c r="K235" s="184"/>
      <c r="L235" s="185"/>
      <c r="M235" s="186" t="s">
        <v>1</v>
      </c>
      <c r="N235" s="187" t="s">
        <v>48</v>
      </c>
      <c r="O235" s="58"/>
      <c r="P235" s="174">
        <f t="shared" si="18"/>
        <v>0</v>
      </c>
      <c r="Q235" s="174">
        <v>0</v>
      </c>
      <c r="R235" s="174">
        <f t="shared" si="19"/>
        <v>0</v>
      </c>
      <c r="S235" s="174">
        <v>0</v>
      </c>
      <c r="T235" s="175">
        <f t="shared" si="20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6" t="s">
        <v>1639</v>
      </c>
      <c r="AT235" s="176" t="s">
        <v>341</v>
      </c>
      <c r="AU235" s="176" t="s">
        <v>93</v>
      </c>
      <c r="AY235" s="14" t="s">
        <v>173</v>
      </c>
      <c r="BE235" s="100">
        <f t="shared" si="21"/>
        <v>0</v>
      </c>
      <c r="BF235" s="100">
        <f t="shared" si="22"/>
        <v>0</v>
      </c>
      <c r="BG235" s="100">
        <f t="shared" si="23"/>
        <v>0</v>
      </c>
      <c r="BH235" s="100">
        <f t="shared" si="24"/>
        <v>0</v>
      </c>
      <c r="BI235" s="100">
        <f t="shared" si="25"/>
        <v>0</v>
      </c>
      <c r="BJ235" s="14" t="s">
        <v>93</v>
      </c>
      <c r="BK235" s="100">
        <f t="shared" si="26"/>
        <v>0</v>
      </c>
      <c r="BL235" s="14" t="s">
        <v>701</v>
      </c>
      <c r="BM235" s="176" t="s">
        <v>1670</v>
      </c>
    </row>
    <row r="236" spans="1:65" s="2" customFormat="1" ht="24.2" customHeight="1">
      <c r="A236" s="32"/>
      <c r="B236" s="132"/>
      <c r="C236" s="164" t="s">
        <v>1219</v>
      </c>
      <c r="D236" s="164" t="s">
        <v>175</v>
      </c>
      <c r="E236" s="165" t="s">
        <v>1671</v>
      </c>
      <c r="F236" s="166" t="s">
        <v>1672</v>
      </c>
      <c r="G236" s="167" t="s">
        <v>261</v>
      </c>
      <c r="H236" s="168">
        <v>15</v>
      </c>
      <c r="I236" s="169"/>
      <c r="J236" s="170"/>
      <c r="K236" s="171"/>
      <c r="L236" s="33"/>
      <c r="M236" s="172" t="s">
        <v>1</v>
      </c>
      <c r="N236" s="173" t="s">
        <v>48</v>
      </c>
      <c r="O236" s="58"/>
      <c r="P236" s="174">
        <f t="shared" si="18"/>
        <v>0</v>
      </c>
      <c r="Q236" s="174">
        <v>0</v>
      </c>
      <c r="R236" s="174">
        <f t="shared" si="19"/>
        <v>0</v>
      </c>
      <c r="S236" s="174">
        <v>0</v>
      </c>
      <c r="T236" s="175">
        <f t="shared" si="20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6" t="s">
        <v>701</v>
      </c>
      <c r="AT236" s="176" t="s">
        <v>175</v>
      </c>
      <c r="AU236" s="176" t="s">
        <v>93</v>
      </c>
      <c r="AY236" s="14" t="s">
        <v>173</v>
      </c>
      <c r="BE236" s="100">
        <f t="shared" si="21"/>
        <v>0</v>
      </c>
      <c r="BF236" s="100">
        <f t="shared" si="22"/>
        <v>0</v>
      </c>
      <c r="BG236" s="100">
        <f t="shared" si="23"/>
        <v>0</v>
      </c>
      <c r="BH236" s="100">
        <f t="shared" si="24"/>
        <v>0</v>
      </c>
      <c r="BI236" s="100">
        <f t="shared" si="25"/>
        <v>0</v>
      </c>
      <c r="BJ236" s="14" t="s">
        <v>93</v>
      </c>
      <c r="BK236" s="100">
        <f t="shared" si="26"/>
        <v>0</v>
      </c>
      <c r="BL236" s="14" t="s">
        <v>701</v>
      </c>
      <c r="BM236" s="176" t="s">
        <v>1673</v>
      </c>
    </row>
    <row r="237" spans="1:65" s="2" customFormat="1" ht="14.45" customHeight="1">
      <c r="A237" s="32"/>
      <c r="B237" s="132"/>
      <c r="C237" s="177" t="s">
        <v>1221</v>
      </c>
      <c r="D237" s="177" t="s">
        <v>341</v>
      </c>
      <c r="E237" s="178" t="s">
        <v>1674</v>
      </c>
      <c r="F237" s="179" t="s">
        <v>1675</v>
      </c>
      <c r="G237" s="180" t="s">
        <v>261</v>
      </c>
      <c r="H237" s="181">
        <v>15</v>
      </c>
      <c r="I237" s="182"/>
      <c r="J237" s="183"/>
      <c r="K237" s="184"/>
      <c r="L237" s="185"/>
      <c r="M237" s="186" t="s">
        <v>1</v>
      </c>
      <c r="N237" s="187" t="s">
        <v>48</v>
      </c>
      <c r="O237" s="58"/>
      <c r="P237" s="174">
        <f t="shared" si="18"/>
        <v>0</v>
      </c>
      <c r="Q237" s="174">
        <v>0</v>
      </c>
      <c r="R237" s="174">
        <f t="shared" si="19"/>
        <v>0</v>
      </c>
      <c r="S237" s="174">
        <v>0</v>
      </c>
      <c r="T237" s="175">
        <f t="shared" si="20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6" t="s">
        <v>1639</v>
      </c>
      <c r="AT237" s="176" t="s">
        <v>341</v>
      </c>
      <c r="AU237" s="176" t="s">
        <v>93</v>
      </c>
      <c r="AY237" s="14" t="s">
        <v>173</v>
      </c>
      <c r="BE237" s="100">
        <f t="shared" si="21"/>
        <v>0</v>
      </c>
      <c r="BF237" s="100">
        <f t="shared" si="22"/>
        <v>0</v>
      </c>
      <c r="BG237" s="100">
        <f t="shared" si="23"/>
        <v>0</v>
      </c>
      <c r="BH237" s="100">
        <f t="shared" si="24"/>
        <v>0</v>
      </c>
      <c r="BI237" s="100">
        <f t="shared" si="25"/>
        <v>0</v>
      </c>
      <c r="BJ237" s="14" t="s">
        <v>93</v>
      </c>
      <c r="BK237" s="100">
        <f t="shared" si="26"/>
        <v>0</v>
      </c>
      <c r="BL237" s="14" t="s">
        <v>701</v>
      </c>
      <c r="BM237" s="176" t="s">
        <v>1676</v>
      </c>
    </row>
    <row r="238" spans="1:65" s="2" customFormat="1" ht="24.2" customHeight="1">
      <c r="A238" s="32"/>
      <c r="B238" s="132"/>
      <c r="C238" s="164" t="s">
        <v>1225</v>
      </c>
      <c r="D238" s="164" t="s">
        <v>175</v>
      </c>
      <c r="E238" s="165" t="s">
        <v>1677</v>
      </c>
      <c r="F238" s="166" t="s">
        <v>1678</v>
      </c>
      <c r="G238" s="167" t="s">
        <v>261</v>
      </c>
      <c r="H238" s="168">
        <v>71</v>
      </c>
      <c r="I238" s="169"/>
      <c r="J238" s="170"/>
      <c r="K238" s="171"/>
      <c r="L238" s="33"/>
      <c r="M238" s="172" t="s">
        <v>1</v>
      </c>
      <c r="N238" s="173" t="s">
        <v>48</v>
      </c>
      <c r="O238" s="58"/>
      <c r="P238" s="174">
        <f t="shared" si="18"/>
        <v>0</v>
      </c>
      <c r="Q238" s="174">
        <v>0</v>
      </c>
      <c r="R238" s="174">
        <f t="shared" si="19"/>
        <v>0</v>
      </c>
      <c r="S238" s="174">
        <v>0</v>
      </c>
      <c r="T238" s="175">
        <f t="shared" si="20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6" t="s">
        <v>701</v>
      </c>
      <c r="AT238" s="176" t="s">
        <v>175</v>
      </c>
      <c r="AU238" s="176" t="s">
        <v>93</v>
      </c>
      <c r="AY238" s="14" t="s">
        <v>173</v>
      </c>
      <c r="BE238" s="100">
        <f t="shared" si="21"/>
        <v>0</v>
      </c>
      <c r="BF238" s="100">
        <f t="shared" si="22"/>
        <v>0</v>
      </c>
      <c r="BG238" s="100">
        <f t="shared" si="23"/>
        <v>0</v>
      </c>
      <c r="BH238" s="100">
        <f t="shared" si="24"/>
        <v>0</v>
      </c>
      <c r="BI238" s="100">
        <f t="shared" si="25"/>
        <v>0</v>
      </c>
      <c r="BJ238" s="14" t="s">
        <v>93</v>
      </c>
      <c r="BK238" s="100">
        <f t="shared" si="26"/>
        <v>0</v>
      </c>
      <c r="BL238" s="14" t="s">
        <v>701</v>
      </c>
      <c r="BM238" s="176" t="s">
        <v>1679</v>
      </c>
    </row>
    <row r="239" spans="1:65" s="2" customFormat="1" ht="14.45" customHeight="1">
      <c r="A239" s="32"/>
      <c r="B239" s="132"/>
      <c r="C239" s="177" t="s">
        <v>1227</v>
      </c>
      <c r="D239" s="177" t="s">
        <v>341</v>
      </c>
      <c r="E239" s="178" t="s">
        <v>1680</v>
      </c>
      <c r="F239" s="179" t="s">
        <v>1681</v>
      </c>
      <c r="G239" s="180" t="s">
        <v>261</v>
      </c>
      <c r="H239" s="181">
        <v>71</v>
      </c>
      <c r="I239" s="182"/>
      <c r="J239" s="183"/>
      <c r="K239" s="184"/>
      <c r="L239" s="185"/>
      <c r="M239" s="186" t="s">
        <v>1</v>
      </c>
      <c r="N239" s="187" t="s">
        <v>48</v>
      </c>
      <c r="O239" s="58"/>
      <c r="P239" s="174">
        <f t="shared" si="18"/>
        <v>0</v>
      </c>
      <c r="Q239" s="174">
        <v>0</v>
      </c>
      <c r="R239" s="174">
        <f t="shared" si="19"/>
        <v>0</v>
      </c>
      <c r="S239" s="174">
        <v>0</v>
      </c>
      <c r="T239" s="175">
        <f t="shared" si="20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6" t="s">
        <v>1639</v>
      </c>
      <c r="AT239" s="176" t="s">
        <v>341</v>
      </c>
      <c r="AU239" s="176" t="s">
        <v>93</v>
      </c>
      <c r="AY239" s="14" t="s">
        <v>173</v>
      </c>
      <c r="BE239" s="100">
        <f t="shared" si="21"/>
        <v>0</v>
      </c>
      <c r="BF239" s="100">
        <f t="shared" si="22"/>
        <v>0</v>
      </c>
      <c r="BG239" s="100">
        <f t="shared" si="23"/>
        <v>0</v>
      </c>
      <c r="BH239" s="100">
        <f t="shared" si="24"/>
        <v>0</v>
      </c>
      <c r="BI239" s="100">
        <f t="shared" si="25"/>
        <v>0</v>
      </c>
      <c r="BJ239" s="14" t="s">
        <v>93</v>
      </c>
      <c r="BK239" s="100">
        <f t="shared" si="26"/>
        <v>0</v>
      </c>
      <c r="BL239" s="14" t="s">
        <v>701</v>
      </c>
      <c r="BM239" s="176" t="s">
        <v>1682</v>
      </c>
    </row>
    <row r="240" spans="1:65" s="2" customFormat="1" ht="24.2" customHeight="1">
      <c r="A240" s="32"/>
      <c r="B240" s="132"/>
      <c r="C240" s="164" t="s">
        <v>1231</v>
      </c>
      <c r="D240" s="164" t="s">
        <v>175</v>
      </c>
      <c r="E240" s="165" t="s">
        <v>1683</v>
      </c>
      <c r="F240" s="166" t="s">
        <v>1684</v>
      </c>
      <c r="G240" s="167" t="s">
        <v>261</v>
      </c>
      <c r="H240" s="168">
        <v>30</v>
      </c>
      <c r="I240" s="169"/>
      <c r="J240" s="170"/>
      <c r="K240" s="171"/>
      <c r="L240" s="33"/>
      <c r="M240" s="172" t="s">
        <v>1</v>
      </c>
      <c r="N240" s="173" t="s">
        <v>48</v>
      </c>
      <c r="O240" s="58"/>
      <c r="P240" s="174">
        <f t="shared" si="18"/>
        <v>0</v>
      </c>
      <c r="Q240" s="174">
        <v>0</v>
      </c>
      <c r="R240" s="174">
        <f t="shared" si="19"/>
        <v>0</v>
      </c>
      <c r="S240" s="174">
        <v>0</v>
      </c>
      <c r="T240" s="175">
        <f t="shared" si="20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6" t="s">
        <v>701</v>
      </c>
      <c r="AT240" s="176" t="s">
        <v>175</v>
      </c>
      <c r="AU240" s="176" t="s">
        <v>93</v>
      </c>
      <c r="AY240" s="14" t="s">
        <v>173</v>
      </c>
      <c r="BE240" s="100">
        <f t="shared" si="21"/>
        <v>0</v>
      </c>
      <c r="BF240" s="100">
        <f t="shared" si="22"/>
        <v>0</v>
      </c>
      <c r="BG240" s="100">
        <f t="shared" si="23"/>
        <v>0</v>
      </c>
      <c r="BH240" s="100">
        <f t="shared" si="24"/>
        <v>0</v>
      </c>
      <c r="BI240" s="100">
        <f t="shared" si="25"/>
        <v>0</v>
      </c>
      <c r="BJ240" s="14" t="s">
        <v>93</v>
      </c>
      <c r="BK240" s="100">
        <f t="shared" si="26"/>
        <v>0</v>
      </c>
      <c r="BL240" s="14" t="s">
        <v>701</v>
      </c>
      <c r="BM240" s="176" t="s">
        <v>1685</v>
      </c>
    </row>
    <row r="241" spans="1:65" s="2" customFormat="1" ht="14.45" customHeight="1">
      <c r="A241" s="32"/>
      <c r="B241" s="132"/>
      <c r="C241" s="177" t="s">
        <v>1686</v>
      </c>
      <c r="D241" s="177" t="s">
        <v>341</v>
      </c>
      <c r="E241" s="178" t="s">
        <v>1687</v>
      </c>
      <c r="F241" s="179" t="s">
        <v>1688</v>
      </c>
      <c r="G241" s="180" t="s">
        <v>261</v>
      </c>
      <c r="H241" s="181">
        <v>30</v>
      </c>
      <c r="I241" s="182"/>
      <c r="J241" s="183"/>
      <c r="K241" s="184"/>
      <c r="L241" s="185"/>
      <c r="M241" s="186" t="s">
        <v>1</v>
      </c>
      <c r="N241" s="187" t="s">
        <v>48</v>
      </c>
      <c r="O241" s="58"/>
      <c r="P241" s="174">
        <f t="shared" si="18"/>
        <v>0</v>
      </c>
      <c r="Q241" s="174">
        <v>0</v>
      </c>
      <c r="R241" s="174">
        <f t="shared" si="19"/>
        <v>0</v>
      </c>
      <c r="S241" s="174">
        <v>0</v>
      </c>
      <c r="T241" s="175">
        <f t="shared" si="20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6" t="s">
        <v>1639</v>
      </c>
      <c r="AT241" s="176" t="s">
        <v>341</v>
      </c>
      <c r="AU241" s="176" t="s">
        <v>93</v>
      </c>
      <c r="AY241" s="14" t="s">
        <v>173</v>
      </c>
      <c r="BE241" s="100">
        <f t="shared" si="21"/>
        <v>0</v>
      </c>
      <c r="BF241" s="100">
        <f t="shared" si="22"/>
        <v>0</v>
      </c>
      <c r="BG241" s="100">
        <f t="shared" si="23"/>
        <v>0</v>
      </c>
      <c r="BH241" s="100">
        <f t="shared" si="24"/>
        <v>0</v>
      </c>
      <c r="BI241" s="100">
        <f t="shared" si="25"/>
        <v>0</v>
      </c>
      <c r="BJ241" s="14" t="s">
        <v>93</v>
      </c>
      <c r="BK241" s="100">
        <f t="shared" si="26"/>
        <v>0</v>
      </c>
      <c r="BL241" s="14" t="s">
        <v>701</v>
      </c>
      <c r="BM241" s="176" t="s">
        <v>1689</v>
      </c>
    </row>
    <row r="242" spans="1:65" s="2" customFormat="1" ht="14.45" customHeight="1">
      <c r="A242" s="32"/>
      <c r="B242" s="132"/>
      <c r="C242" s="164" t="s">
        <v>1690</v>
      </c>
      <c r="D242" s="164" t="s">
        <v>175</v>
      </c>
      <c r="E242" s="165" t="s">
        <v>1691</v>
      </c>
      <c r="F242" s="166" t="s">
        <v>1692</v>
      </c>
      <c r="G242" s="167" t="s">
        <v>362</v>
      </c>
      <c r="H242" s="168">
        <v>107</v>
      </c>
      <c r="I242" s="169"/>
      <c r="J242" s="170"/>
      <c r="K242" s="171"/>
      <c r="L242" s="33"/>
      <c r="M242" s="172" t="s">
        <v>1</v>
      </c>
      <c r="N242" s="173" t="s">
        <v>48</v>
      </c>
      <c r="O242" s="58"/>
      <c r="P242" s="174">
        <f t="shared" si="18"/>
        <v>0</v>
      </c>
      <c r="Q242" s="174">
        <v>0</v>
      </c>
      <c r="R242" s="174">
        <f t="shared" si="19"/>
        <v>0</v>
      </c>
      <c r="S242" s="174">
        <v>0</v>
      </c>
      <c r="T242" s="175">
        <f t="shared" si="20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6" t="s">
        <v>701</v>
      </c>
      <c r="AT242" s="176" t="s">
        <v>175</v>
      </c>
      <c r="AU242" s="176" t="s">
        <v>93</v>
      </c>
      <c r="AY242" s="14" t="s">
        <v>173</v>
      </c>
      <c r="BE242" s="100">
        <f t="shared" si="21"/>
        <v>0</v>
      </c>
      <c r="BF242" s="100">
        <f t="shared" si="22"/>
        <v>0</v>
      </c>
      <c r="BG242" s="100">
        <f t="shared" si="23"/>
        <v>0</v>
      </c>
      <c r="BH242" s="100">
        <f t="shared" si="24"/>
        <v>0</v>
      </c>
      <c r="BI242" s="100">
        <f t="shared" si="25"/>
        <v>0</v>
      </c>
      <c r="BJ242" s="14" t="s">
        <v>93</v>
      </c>
      <c r="BK242" s="100">
        <f t="shared" si="26"/>
        <v>0</v>
      </c>
      <c r="BL242" s="14" t="s">
        <v>701</v>
      </c>
      <c r="BM242" s="176" t="s">
        <v>1693</v>
      </c>
    </row>
    <row r="243" spans="1:65" s="2" customFormat="1" ht="14.45" customHeight="1">
      <c r="A243" s="32"/>
      <c r="B243" s="132"/>
      <c r="C243" s="164" t="s">
        <v>326</v>
      </c>
      <c r="D243" s="164" t="s">
        <v>175</v>
      </c>
      <c r="E243" s="165" t="s">
        <v>1694</v>
      </c>
      <c r="F243" s="166" t="s">
        <v>1695</v>
      </c>
      <c r="G243" s="167" t="s">
        <v>362</v>
      </c>
      <c r="H243" s="168">
        <v>8</v>
      </c>
      <c r="I243" s="169"/>
      <c r="J243" s="170"/>
      <c r="K243" s="171"/>
      <c r="L243" s="33"/>
      <c r="M243" s="172" t="s">
        <v>1</v>
      </c>
      <c r="N243" s="173" t="s">
        <v>48</v>
      </c>
      <c r="O243" s="58"/>
      <c r="P243" s="174">
        <f t="shared" si="18"/>
        <v>0</v>
      </c>
      <c r="Q243" s="174">
        <v>0</v>
      </c>
      <c r="R243" s="174">
        <f t="shared" si="19"/>
        <v>0</v>
      </c>
      <c r="S243" s="174">
        <v>0</v>
      </c>
      <c r="T243" s="175">
        <f t="shared" si="20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6" t="s">
        <v>701</v>
      </c>
      <c r="AT243" s="176" t="s">
        <v>175</v>
      </c>
      <c r="AU243" s="176" t="s">
        <v>93</v>
      </c>
      <c r="AY243" s="14" t="s">
        <v>173</v>
      </c>
      <c r="BE243" s="100">
        <f t="shared" si="21"/>
        <v>0</v>
      </c>
      <c r="BF243" s="100">
        <f t="shared" si="22"/>
        <v>0</v>
      </c>
      <c r="BG243" s="100">
        <f t="shared" si="23"/>
        <v>0</v>
      </c>
      <c r="BH243" s="100">
        <f t="shared" si="24"/>
        <v>0</v>
      </c>
      <c r="BI243" s="100">
        <f t="shared" si="25"/>
        <v>0</v>
      </c>
      <c r="BJ243" s="14" t="s">
        <v>93</v>
      </c>
      <c r="BK243" s="100">
        <f t="shared" si="26"/>
        <v>0</v>
      </c>
      <c r="BL243" s="14" t="s">
        <v>701</v>
      </c>
      <c r="BM243" s="176" t="s">
        <v>1696</v>
      </c>
    </row>
    <row r="244" spans="1:65" s="2" customFormat="1" ht="14.45" customHeight="1">
      <c r="A244" s="32"/>
      <c r="B244" s="132"/>
      <c r="C244" s="164" t="s">
        <v>1697</v>
      </c>
      <c r="D244" s="164" t="s">
        <v>175</v>
      </c>
      <c r="E244" s="165" t="s">
        <v>1698</v>
      </c>
      <c r="F244" s="166" t="s">
        <v>1699</v>
      </c>
      <c r="G244" s="167" t="s">
        <v>362</v>
      </c>
      <c r="H244" s="168">
        <v>103</v>
      </c>
      <c r="I244" s="169"/>
      <c r="J244" s="170"/>
      <c r="K244" s="171"/>
      <c r="L244" s="33"/>
      <c r="M244" s="172" t="s">
        <v>1</v>
      </c>
      <c r="N244" s="173" t="s">
        <v>48</v>
      </c>
      <c r="O244" s="58"/>
      <c r="P244" s="174">
        <f t="shared" si="18"/>
        <v>0</v>
      </c>
      <c r="Q244" s="174">
        <v>0</v>
      </c>
      <c r="R244" s="174">
        <f t="shared" si="19"/>
        <v>0</v>
      </c>
      <c r="S244" s="174">
        <v>0</v>
      </c>
      <c r="T244" s="175">
        <f t="shared" si="20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6" t="s">
        <v>701</v>
      </c>
      <c r="AT244" s="176" t="s">
        <v>175</v>
      </c>
      <c r="AU244" s="176" t="s">
        <v>93</v>
      </c>
      <c r="AY244" s="14" t="s">
        <v>173</v>
      </c>
      <c r="BE244" s="100">
        <f t="shared" si="21"/>
        <v>0</v>
      </c>
      <c r="BF244" s="100">
        <f t="shared" si="22"/>
        <v>0</v>
      </c>
      <c r="BG244" s="100">
        <f t="shared" si="23"/>
        <v>0</v>
      </c>
      <c r="BH244" s="100">
        <f t="shared" si="24"/>
        <v>0</v>
      </c>
      <c r="BI244" s="100">
        <f t="shared" si="25"/>
        <v>0</v>
      </c>
      <c r="BJ244" s="14" t="s">
        <v>93</v>
      </c>
      <c r="BK244" s="100">
        <f t="shared" si="26"/>
        <v>0</v>
      </c>
      <c r="BL244" s="14" t="s">
        <v>701</v>
      </c>
      <c r="BM244" s="176" t="s">
        <v>1700</v>
      </c>
    </row>
    <row r="245" spans="1:65" s="2" customFormat="1" ht="14.45" customHeight="1">
      <c r="A245" s="32"/>
      <c r="B245" s="132"/>
      <c r="C245" s="164" t="s">
        <v>1701</v>
      </c>
      <c r="D245" s="164" t="s">
        <v>175</v>
      </c>
      <c r="E245" s="165" t="s">
        <v>1702</v>
      </c>
      <c r="F245" s="166" t="s">
        <v>1703</v>
      </c>
      <c r="G245" s="167" t="s">
        <v>362</v>
      </c>
      <c r="H245" s="168">
        <v>141</v>
      </c>
      <c r="I245" s="169"/>
      <c r="J245" s="170"/>
      <c r="K245" s="171"/>
      <c r="L245" s="33"/>
      <c r="M245" s="172" t="s">
        <v>1</v>
      </c>
      <c r="N245" s="173" t="s">
        <v>48</v>
      </c>
      <c r="O245" s="58"/>
      <c r="P245" s="174">
        <f t="shared" si="18"/>
        <v>0</v>
      </c>
      <c r="Q245" s="174">
        <v>0</v>
      </c>
      <c r="R245" s="174">
        <f t="shared" si="19"/>
        <v>0</v>
      </c>
      <c r="S245" s="174">
        <v>0</v>
      </c>
      <c r="T245" s="175">
        <f t="shared" si="20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6" t="s">
        <v>701</v>
      </c>
      <c r="AT245" s="176" t="s">
        <v>175</v>
      </c>
      <c r="AU245" s="176" t="s">
        <v>93</v>
      </c>
      <c r="AY245" s="14" t="s">
        <v>173</v>
      </c>
      <c r="BE245" s="100">
        <f t="shared" si="21"/>
        <v>0</v>
      </c>
      <c r="BF245" s="100">
        <f t="shared" si="22"/>
        <v>0</v>
      </c>
      <c r="BG245" s="100">
        <f t="shared" si="23"/>
        <v>0</v>
      </c>
      <c r="BH245" s="100">
        <f t="shared" si="24"/>
        <v>0</v>
      </c>
      <c r="BI245" s="100">
        <f t="shared" si="25"/>
        <v>0</v>
      </c>
      <c r="BJ245" s="14" t="s">
        <v>93</v>
      </c>
      <c r="BK245" s="100">
        <f t="shared" si="26"/>
        <v>0</v>
      </c>
      <c r="BL245" s="14" t="s">
        <v>701</v>
      </c>
      <c r="BM245" s="176" t="s">
        <v>1704</v>
      </c>
    </row>
    <row r="246" spans="1:65" s="2" customFormat="1" ht="14.45" customHeight="1">
      <c r="A246" s="32"/>
      <c r="B246" s="132"/>
      <c r="C246" s="164" t="s">
        <v>1705</v>
      </c>
      <c r="D246" s="164" t="s">
        <v>175</v>
      </c>
      <c r="E246" s="165" t="s">
        <v>1706</v>
      </c>
      <c r="F246" s="166" t="s">
        <v>1707</v>
      </c>
      <c r="G246" s="167" t="s">
        <v>362</v>
      </c>
      <c r="H246" s="168">
        <v>5</v>
      </c>
      <c r="I246" s="169"/>
      <c r="J246" s="170"/>
      <c r="K246" s="171"/>
      <c r="L246" s="33"/>
      <c r="M246" s="172" t="s">
        <v>1</v>
      </c>
      <c r="N246" s="173" t="s">
        <v>48</v>
      </c>
      <c r="O246" s="58"/>
      <c r="P246" s="174">
        <f t="shared" si="18"/>
        <v>0</v>
      </c>
      <c r="Q246" s="174">
        <v>0</v>
      </c>
      <c r="R246" s="174">
        <f t="shared" si="19"/>
        <v>0</v>
      </c>
      <c r="S246" s="174">
        <v>0</v>
      </c>
      <c r="T246" s="175">
        <f t="shared" si="20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6" t="s">
        <v>701</v>
      </c>
      <c r="AT246" s="176" t="s">
        <v>175</v>
      </c>
      <c r="AU246" s="176" t="s">
        <v>93</v>
      </c>
      <c r="AY246" s="14" t="s">
        <v>173</v>
      </c>
      <c r="BE246" s="100">
        <f t="shared" si="21"/>
        <v>0</v>
      </c>
      <c r="BF246" s="100">
        <f t="shared" si="22"/>
        <v>0</v>
      </c>
      <c r="BG246" s="100">
        <f t="shared" si="23"/>
        <v>0</v>
      </c>
      <c r="BH246" s="100">
        <f t="shared" si="24"/>
        <v>0</v>
      </c>
      <c r="BI246" s="100">
        <f t="shared" si="25"/>
        <v>0</v>
      </c>
      <c r="BJ246" s="14" t="s">
        <v>93</v>
      </c>
      <c r="BK246" s="100">
        <f t="shared" si="26"/>
        <v>0</v>
      </c>
      <c r="BL246" s="14" t="s">
        <v>701</v>
      </c>
      <c r="BM246" s="176" t="s">
        <v>1708</v>
      </c>
    </row>
    <row r="247" spans="1:65" s="12" customFormat="1" ht="25.9" customHeight="1">
      <c r="B247" s="151"/>
      <c r="D247" s="152" t="s">
        <v>81</v>
      </c>
      <c r="E247" s="153" t="s">
        <v>152</v>
      </c>
      <c r="F247" s="153" t="s">
        <v>1709</v>
      </c>
      <c r="I247" s="154"/>
      <c r="J247" s="155"/>
      <c r="L247" s="151"/>
      <c r="M247" s="156"/>
      <c r="N247" s="157"/>
      <c r="O247" s="157"/>
      <c r="P247" s="158">
        <f>SUM(P248:P249)</f>
        <v>0</v>
      </c>
      <c r="Q247" s="157"/>
      <c r="R247" s="158">
        <f>SUM(R248:R249)</f>
        <v>0</v>
      </c>
      <c r="S247" s="157"/>
      <c r="T247" s="159">
        <f>SUM(T248:T249)</f>
        <v>0</v>
      </c>
      <c r="AR247" s="152" t="s">
        <v>191</v>
      </c>
      <c r="AT247" s="160" t="s">
        <v>81</v>
      </c>
      <c r="AU247" s="160" t="s">
        <v>82</v>
      </c>
      <c r="AY247" s="152" t="s">
        <v>173</v>
      </c>
      <c r="BK247" s="161">
        <f>SUM(BK248:BK249)</f>
        <v>0</v>
      </c>
    </row>
    <row r="248" spans="1:65" s="2" customFormat="1" ht="14.45" customHeight="1">
      <c r="A248" s="32"/>
      <c r="B248" s="132"/>
      <c r="C248" s="164" t="s">
        <v>1710</v>
      </c>
      <c r="D248" s="164" t="s">
        <v>175</v>
      </c>
      <c r="E248" s="165" t="s">
        <v>1711</v>
      </c>
      <c r="F248" s="166" t="s">
        <v>1712</v>
      </c>
      <c r="G248" s="167" t="s">
        <v>1713</v>
      </c>
      <c r="H248" s="168">
        <v>230</v>
      </c>
      <c r="I248" s="169"/>
      <c r="J248" s="170"/>
      <c r="K248" s="171"/>
      <c r="L248" s="33"/>
      <c r="M248" s="172" t="s">
        <v>1</v>
      </c>
      <c r="N248" s="173" t="s">
        <v>48</v>
      </c>
      <c r="O248" s="58"/>
      <c r="P248" s="174">
        <f>O248*H248</f>
        <v>0</v>
      </c>
      <c r="Q248" s="174">
        <v>0</v>
      </c>
      <c r="R248" s="174">
        <f>Q248*H248</f>
        <v>0</v>
      </c>
      <c r="S248" s="174">
        <v>0</v>
      </c>
      <c r="T248" s="175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6" t="s">
        <v>701</v>
      </c>
      <c r="AT248" s="176" t="s">
        <v>175</v>
      </c>
      <c r="AU248" s="176" t="s">
        <v>88</v>
      </c>
      <c r="AY248" s="14" t="s">
        <v>173</v>
      </c>
      <c r="BE248" s="100">
        <f>IF(N248="základná",J248,0)</f>
        <v>0</v>
      </c>
      <c r="BF248" s="100">
        <f>IF(N248="znížená",J248,0)</f>
        <v>0</v>
      </c>
      <c r="BG248" s="100">
        <f>IF(N248="zákl. prenesená",J248,0)</f>
        <v>0</v>
      </c>
      <c r="BH248" s="100">
        <f>IF(N248="zníž. prenesená",J248,0)</f>
        <v>0</v>
      </c>
      <c r="BI248" s="100">
        <f>IF(N248="nulová",J248,0)</f>
        <v>0</v>
      </c>
      <c r="BJ248" s="14" t="s">
        <v>93</v>
      </c>
      <c r="BK248" s="100">
        <f>ROUND(I248*H248,2)</f>
        <v>0</v>
      </c>
      <c r="BL248" s="14" t="s">
        <v>701</v>
      </c>
      <c r="BM248" s="176" t="s">
        <v>1714</v>
      </c>
    </row>
    <row r="249" spans="1:65" s="2" customFormat="1" ht="14.45" customHeight="1">
      <c r="A249" s="32"/>
      <c r="B249" s="132"/>
      <c r="C249" s="164" t="s">
        <v>1715</v>
      </c>
      <c r="D249" s="164" t="s">
        <v>175</v>
      </c>
      <c r="E249" s="165" t="s">
        <v>1716</v>
      </c>
      <c r="F249" s="166" t="s">
        <v>1717</v>
      </c>
      <c r="G249" s="167" t="s">
        <v>1718</v>
      </c>
      <c r="H249" s="168">
        <v>2.6</v>
      </c>
      <c r="I249" s="169"/>
      <c r="J249" s="170"/>
      <c r="K249" s="171"/>
      <c r="L249" s="33"/>
      <c r="M249" s="188" t="s">
        <v>1</v>
      </c>
      <c r="N249" s="189" t="s">
        <v>48</v>
      </c>
      <c r="O249" s="190"/>
      <c r="P249" s="191">
        <f>O249*H249</f>
        <v>0</v>
      </c>
      <c r="Q249" s="191">
        <v>0</v>
      </c>
      <c r="R249" s="191">
        <f>Q249*H249</f>
        <v>0</v>
      </c>
      <c r="S249" s="191">
        <v>0</v>
      </c>
      <c r="T249" s="192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6" t="s">
        <v>701</v>
      </c>
      <c r="AT249" s="176" t="s">
        <v>175</v>
      </c>
      <c r="AU249" s="176" t="s">
        <v>88</v>
      </c>
      <c r="AY249" s="14" t="s">
        <v>173</v>
      </c>
      <c r="BE249" s="100">
        <f>IF(N249="základná",J249,0)</f>
        <v>0</v>
      </c>
      <c r="BF249" s="100">
        <f>IF(N249="znížená",J249,0)</f>
        <v>0</v>
      </c>
      <c r="BG249" s="100">
        <f>IF(N249="zákl. prenesená",J249,0)</f>
        <v>0</v>
      </c>
      <c r="BH249" s="100">
        <f>IF(N249="zníž. prenesená",J249,0)</f>
        <v>0</v>
      </c>
      <c r="BI249" s="100">
        <f>IF(N249="nulová",J249,0)</f>
        <v>0</v>
      </c>
      <c r="BJ249" s="14" t="s">
        <v>93</v>
      </c>
      <c r="BK249" s="100">
        <f>ROUND(I249*H249,2)</f>
        <v>0</v>
      </c>
      <c r="BL249" s="14" t="s">
        <v>701</v>
      </c>
      <c r="BM249" s="176" t="s">
        <v>1719</v>
      </c>
    </row>
    <row r="250" spans="1:65" s="2" customFormat="1" ht="6.95" customHeight="1">
      <c r="A250" s="32"/>
      <c r="B250" s="47"/>
      <c r="C250" s="48"/>
      <c r="D250" s="48"/>
      <c r="E250" s="48"/>
      <c r="F250" s="48"/>
      <c r="G250" s="48"/>
      <c r="H250" s="48"/>
      <c r="I250" s="48"/>
      <c r="J250" s="48"/>
      <c r="K250" s="48"/>
      <c r="L250" s="33"/>
      <c r="M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</row>
  </sheetData>
  <autoFilter ref="C135:K249"/>
  <mergeCells count="15">
    <mergeCell ref="E11:H11"/>
    <mergeCell ref="E9:H9"/>
    <mergeCell ref="E13:H13"/>
    <mergeCell ref="E22:H22"/>
    <mergeCell ref="E122:H122"/>
    <mergeCell ref="E126:H126"/>
    <mergeCell ref="E124:H124"/>
    <mergeCell ref="E128:H128"/>
    <mergeCell ref="L2:V2"/>
    <mergeCell ref="E31:H31"/>
    <mergeCell ref="E84:H84"/>
    <mergeCell ref="E88:H88"/>
    <mergeCell ref="E86:H86"/>
    <mergeCell ref="E90:H90"/>
    <mergeCell ref="E7:H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CE84EFE4267142818355DA9FC0BF94" ma:contentTypeVersion="6" ma:contentTypeDescription="Umožňuje vytvoriť nový dokument." ma:contentTypeScope="" ma:versionID="8b6467c2cbbb71cec7b26b98159dc633">
  <xsd:schema xmlns:xsd="http://www.w3.org/2001/XMLSchema" xmlns:xs="http://www.w3.org/2001/XMLSchema" xmlns:p="http://schemas.microsoft.com/office/2006/metadata/properties" xmlns:ns2="5c3d183f-05cf-4a48-a8dc-aa0c00b3d8a0" targetNamespace="http://schemas.microsoft.com/office/2006/metadata/properties" ma:root="true" ma:fieldsID="ec4a6c7fbcbdf421c0613ca55bf9dce2" ns2:_="">
    <xsd:import namespace="5c3d183f-05cf-4a48-a8dc-aa0c00b3d8a0"/>
    <xsd:element name="properties">
      <xsd:complexType>
        <xsd:sequence>
          <xsd:element name="documentManagement">
            <xsd:complexType>
              <xsd:all>
                <xsd:element ref="ns2:Kraj" minOccurs="0"/>
                <xsd:element ref="ns2:jm6r" minOccurs="0"/>
                <xsd:element ref="ns2:f_x00e1_za_x0020_II_x002e_" minOccurs="0"/>
                <xsd:element ref="ns2:_x0064_tm5" minOccurs="0"/>
                <xsd:element ref="ns2:xarc" minOccurs="0"/>
                <xsd:element ref="ns2:ngk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d183f-05cf-4a48-a8dc-aa0c00b3d8a0" elementFormDefault="qualified">
    <xsd:import namespace="http://schemas.microsoft.com/office/2006/documentManagement/types"/>
    <xsd:import namespace="http://schemas.microsoft.com/office/infopath/2007/PartnerControls"/>
    <xsd:element name="Kraj" ma:index="8" nillable="true" ma:displayName="Kraj" ma:internalName="Kraj">
      <xsd:simpleType>
        <xsd:restriction base="dms:Text">
          <xsd:maxLength value="255"/>
        </xsd:restriction>
      </xsd:simpleType>
    </xsd:element>
    <xsd:element name="jm6r" ma:index="9" nillable="true" ma:displayName="PODANÁ ŽoNFP" ma:internalName="jm6r">
      <xsd:simpleType>
        <xsd:restriction base="dms:Text">
          <xsd:maxLength value="255"/>
        </xsd:restriction>
      </xsd:simpleType>
    </xsd:element>
    <xsd:element name="f_x00e1_za_x0020_II_x002e_" ma:index="10" nillable="true" ma:displayName="Fáza II." ma:internalName="f_x00e1_za_x0020_II_x002e_">
      <xsd:simpleType>
        <xsd:restriction base="dms:Text">
          <xsd:maxLength value="255"/>
        </xsd:restriction>
      </xsd:simpleType>
    </xsd:element>
    <xsd:element name="_x0064_tm5" ma:index="11" nillable="true" ma:displayName="Stav" ma:internalName="_x0064_tm5">
      <xsd:simpleType>
        <xsd:restriction base="dms:Text"/>
      </xsd:simpleType>
    </xsd:element>
    <xsd:element name="xarc" ma:index="12" nillable="true" ma:displayName="STAV ŽoNFP" ma:internalName="xarc">
      <xsd:simpleType>
        <xsd:restriction base="dms:Text"/>
      </xsd:simpleType>
    </xsd:element>
    <xsd:element name="ngkv" ma:index="13" nillable="true" ma:displayName="Dodatok po VO" ma:internalName="ngkv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4_tm5 xmlns="5c3d183f-05cf-4a48-a8dc-aa0c00b3d8a0" xsi:nil="true"/>
    <xarc xmlns="5c3d183f-05cf-4a48-a8dc-aa0c00b3d8a0" xsi:nil="true"/>
    <f_x00e1_za_x0020_II_x002e_ xmlns="5c3d183f-05cf-4a48-a8dc-aa0c00b3d8a0" xsi:nil="true"/>
    <jm6r xmlns="5c3d183f-05cf-4a48-a8dc-aa0c00b3d8a0" xsi:nil="true"/>
    <Kraj xmlns="5c3d183f-05cf-4a48-a8dc-aa0c00b3d8a0" xsi:nil="true"/>
    <ngkv xmlns="5c3d183f-05cf-4a48-a8dc-aa0c00b3d8a0" xsi:nil="true"/>
  </documentManagement>
</p:properties>
</file>

<file path=customXml/itemProps1.xml><?xml version="1.0" encoding="utf-8"?>
<ds:datastoreItem xmlns:ds="http://schemas.openxmlformats.org/officeDocument/2006/customXml" ds:itemID="{42AB5A35-D7B4-46DC-833F-CAD9AF388166}"/>
</file>

<file path=customXml/itemProps2.xml><?xml version="1.0" encoding="utf-8"?>
<ds:datastoreItem xmlns:ds="http://schemas.openxmlformats.org/officeDocument/2006/customXml" ds:itemID="{E18725CA-C136-464F-9F80-5ABD23CA7F34}"/>
</file>

<file path=customXml/itemProps3.xml><?xml version="1.0" encoding="utf-8"?>
<ds:datastoreItem xmlns:ds="http://schemas.openxmlformats.org/officeDocument/2006/customXml" ds:itemID="{49FCD936-AFC2-4EF4-988C-9F5B0188BC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14</vt:i4>
      </vt:variant>
      <vt:variant>
        <vt:lpstr>Pomenované rozsahy</vt:lpstr>
      </vt:variant>
      <vt:variant>
        <vt:i4>28</vt:i4>
      </vt:variant>
    </vt:vector>
  </HeadingPairs>
  <TitlesOfParts>
    <vt:vector size="42" baseType="lpstr">
      <vt:lpstr>Rekapitulácia stavby</vt:lpstr>
      <vt:lpstr>SO 01.1.1 Z...</vt:lpstr>
      <vt:lpstr>SO 01.1.2 Z...</vt:lpstr>
      <vt:lpstr>SO 01.1.3 V...</vt:lpstr>
      <vt:lpstr>1.4.1a - Obvodový...</vt:lpstr>
      <vt:lpstr>1.4.1b - Strešný ...</vt:lpstr>
      <vt:lpstr>1.4.1c - Odstráne...</vt:lpstr>
      <vt:lpstr>1.4.1d - Plošina</vt:lpstr>
      <vt:lpstr>1.4.2a - Inštalácie</vt:lpstr>
      <vt:lpstr>1.4.2b - Bleskozvod</vt:lpstr>
      <vt:lpstr>1.4.3 - Vykurovanie</vt:lpstr>
      <vt:lpstr>1.4.4 - Zdravotec...</vt:lpstr>
      <vt:lpstr>2.1 - Stavebné práce</vt:lpstr>
      <vt:lpstr>2.2 - Zdravotechnika</vt:lpstr>
      <vt:lpstr>'1.4.1a - Obvodový...'!Názvy_tlače</vt:lpstr>
      <vt:lpstr>'1.4.1b - Strešný ...'!Názvy_tlače</vt:lpstr>
      <vt:lpstr>'1.4.1c - Odstráne...'!Názvy_tlače</vt:lpstr>
      <vt:lpstr>'1.4.1d - Plošina'!Názvy_tlače</vt:lpstr>
      <vt:lpstr>'1.4.2a - Inštalácie'!Názvy_tlače</vt:lpstr>
      <vt:lpstr>'1.4.2b - Bleskozvod'!Názvy_tlače</vt:lpstr>
      <vt:lpstr>'1.4.3 - Vykurovanie'!Názvy_tlače</vt:lpstr>
      <vt:lpstr>'1.4.4 - Zdravotec...'!Názvy_tlače</vt:lpstr>
      <vt:lpstr>'2.1 - Stavebné práce'!Názvy_tlače</vt:lpstr>
      <vt:lpstr>'2.2 - Zdravotechnika'!Názvy_tlače</vt:lpstr>
      <vt:lpstr>'Rekapitulácia stavby'!Názvy_tlače</vt:lpstr>
      <vt:lpstr>'SO 01.1.1 Z...'!Názvy_tlače</vt:lpstr>
      <vt:lpstr>'SO 01.1.2 Z...'!Názvy_tlače</vt:lpstr>
      <vt:lpstr>'SO 01.1.3 V...'!Názvy_tlače</vt:lpstr>
      <vt:lpstr>'1.4.1a - Obvodový...'!Oblasť_tlače</vt:lpstr>
      <vt:lpstr>'1.4.1b - Strešný ...'!Oblasť_tlače</vt:lpstr>
      <vt:lpstr>'1.4.1c - Odstráne...'!Oblasť_tlače</vt:lpstr>
      <vt:lpstr>'1.4.1d - Plošina'!Oblasť_tlače</vt:lpstr>
      <vt:lpstr>'1.4.2a - Inštalácie'!Oblasť_tlače</vt:lpstr>
      <vt:lpstr>'1.4.2b - Bleskozvod'!Oblasť_tlače</vt:lpstr>
      <vt:lpstr>'1.4.3 - Vykurovanie'!Oblasť_tlače</vt:lpstr>
      <vt:lpstr>'1.4.4 - Zdravotec...'!Oblasť_tlače</vt:lpstr>
      <vt:lpstr>'2.1 - Stavebné práce'!Oblasť_tlače</vt:lpstr>
      <vt:lpstr>'2.2 - Zdravotechnika'!Oblasť_tlače</vt:lpstr>
      <vt:lpstr>'Rekapitulácia stavby'!Oblasť_tlače</vt:lpstr>
      <vt:lpstr>'SO 01.1.1 Z...'!Oblasť_tlače</vt:lpstr>
      <vt:lpstr>'SO 01.1.2 Z...'!Oblasť_tlače</vt:lpstr>
      <vt:lpstr>'SO 01.1.3 V...'!Oblasť_tlače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Slobodník</dc:creator>
  <cp:lastModifiedBy>Eva Klučiarová</cp:lastModifiedBy>
  <dcterms:created xsi:type="dcterms:W3CDTF">2020-11-23T15:28:00Z</dcterms:created>
  <dcterms:modified xsi:type="dcterms:W3CDTF">2020-11-24T09:06:35Z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0x010100B7CE84EFE4267142818355DA9FC0BF94</vt:lpwstr>
  </property>
</Properties>
</file>